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lin\Desktop\"/>
    </mc:Choice>
  </mc:AlternateContent>
  <xr:revisionPtr revIDLastSave="0" documentId="13_ncr:1_{A8326A7C-3E56-4C04-97CF-1A51A28E1058}" xr6:coauthVersionLast="43" xr6:coauthVersionMax="43" xr10:uidLastSave="{00000000-0000-0000-0000-000000000000}"/>
  <bookViews>
    <workbookView xWindow="28680" yWindow="-120" windowWidth="29040" windowHeight="15840" activeTab="5" xr2:uid="{00000000-000D-0000-FFFF-FFFF00000000}"/>
  </bookViews>
  <sheets>
    <sheet name="DATA" sheetId="1" r:id="rId1"/>
    <sheet name="Pivot 1" sheetId="7" r:id="rId2"/>
    <sheet name="Piviot 2" sheetId="8" r:id="rId3"/>
    <sheet name="Pivot 3" sheetId="9" r:id="rId4"/>
    <sheet name="Bonus" sheetId="10" r:id="rId5"/>
    <sheet name="Backers" sheetId="11" r:id="rId6"/>
    <sheet name="Additiona Graphs" sheetId="12" r:id="rId7"/>
  </sheets>
  <definedNames>
    <definedName name="_xlnm._FilterDatabase" localSheetId="0" hidden="1">DATA!$A$1:$T$4115</definedName>
  </definedNames>
  <calcPr calcId="191029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1" i="9" l="1"/>
  <c r="B30" i="9"/>
  <c r="B29" i="9"/>
  <c r="B28" i="9"/>
  <c r="B27" i="9"/>
  <c r="B26" i="9"/>
  <c r="B25" i="9"/>
  <c r="B24" i="9"/>
  <c r="B23" i="9"/>
  <c r="B22" i="9"/>
  <c r="B21" i="9"/>
  <c r="B20" i="9"/>
  <c r="A21" i="9"/>
  <c r="A22" i="9"/>
  <c r="A23" i="9"/>
  <c r="A24" i="9"/>
  <c r="A25" i="9"/>
  <c r="A26" i="9"/>
  <c r="A27" i="9"/>
  <c r="A28" i="9"/>
  <c r="A29" i="9"/>
  <c r="A30" i="9"/>
  <c r="A31" i="9"/>
  <c r="A20" i="9"/>
  <c r="C3" i="12"/>
  <c r="C4" i="12"/>
  <c r="C5" i="12"/>
  <c r="C6" i="12"/>
  <c r="C7" i="12"/>
  <c r="C8" i="12"/>
  <c r="C9" i="12"/>
  <c r="C10" i="12"/>
  <c r="C2" i="12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B3" i="12"/>
  <c r="B4" i="12"/>
  <c r="B6" i="12"/>
  <c r="B7" i="12"/>
  <c r="B8" i="12"/>
  <c r="B9" i="12"/>
  <c r="B10" i="12"/>
  <c r="B2" i="12"/>
  <c r="A3" i="12"/>
  <c r="A4" i="12"/>
  <c r="A5" i="12"/>
  <c r="A6" i="12"/>
  <c r="A7" i="12"/>
  <c r="A8" i="12"/>
  <c r="A9" i="12"/>
  <c r="A10" i="12"/>
  <c r="A2" i="12"/>
  <c r="B35" i="7"/>
  <c r="B34" i="7"/>
  <c r="B33" i="7"/>
  <c r="B32" i="7"/>
  <c r="B31" i="7"/>
  <c r="B30" i="7"/>
  <c r="B29" i="7"/>
  <c r="B28" i="7"/>
  <c r="B27" i="7"/>
  <c r="A28" i="7"/>
  <c r="A29" i="7"/>
  <c r="A30" i="7"/>
  <c r="A31" i="7"/>
  <c r="A32" i="7"/>
  <c r="A33" i="7"/>
  <c r="A34" i="7"/>
  <c r="A35" i="7"/>
  <c r="A27" i="7"/>
  <c r="B23" i="7"/>
  <c r="B22" i="7"/>
  <c r="A22" i="7"/>
  <c r="A23" i="7"/>
  <c r="A16" i="7"/>
  <c r="A17" i="7"/>
  <c r="A18" i="7"/>
  <c r="A19" i="7"/>
  <c r="A20" i="7"/>
  <c r="A21" i="7"/>
  <c r="A15" i="7"/>
  <c r="B15" i="7"/>
  <c r="B16" i="7"/>
  <c r="B17" i="7"/>
  <c r="B18" i="7"/>
  <c r="B19" i="7"/>
  <c r="B20" i="7"/>
  <c r="B21" i="7"/>
  <c r="C6" i="11"/>
  <c r="B6" i="11"/>
  <c r="C7" i="11"/>
  <c r="C5" i="11"/>
  <c r="C4" i="11"/>
  <c r="C3" i="11"/>
  <c r="B3" i="11"/>
  <c r="B7" i="11"/>
  <c r="B5" i="11"/>
  <c r="B4" i="11"/>
  <c r="B2" i="10"/>
  <c r="C2" i="10"/>
  <c r="D2" i="10"/>
  <c r="F2" i="10"/>
  <c r="B3" i="10"/>
  <c r="C3" i="10"/>
  <c r="D3" i="10"/>
  <c r="F3" i="10"/>
  <c r="B4" i="10"/>
  <c r="C4" i="10"/>
  <c r="D4" i="10"/>
  <c r="F4" i="10"/>
  <c r="B5" i="10"/>
  <c r="C5" i="10"/>
  <c r="D5" i="10"/>
  <c r="F5" i="10"/>
  <c r="B6" i="10"/>
  <c r="C6" i="10"/>
  <c r="D6" i="10"/>
  <c r="F6" i="10"/>
  <c r="B7" i="10"/>
  <c r="C7" i="10"/>
  <c r="D7" i="10"/>
  <c r="F7" i="10"/>
  <c r="B8" i="10"/>
  <c r="C8" i="10"/>
  <c r="D8" i="10"/>
  <c r="F8" i="10"/>
  <c r="B9" i="10"/>
  <c r="C9" i="10"/>
  <c r="D9" i="10"/>
  <c r="F9" i="10"/>
  <c r="B10" i="10"/>
  <c r="C10" i="10"/>
  <c r="D10" i="10"/>
  <c r="F10" i="10"/>
  <c r="B11" i="10"/>
  <c r="C11" i="10"/>
  <c r="D11" i="10"/>
  <c r="F11" i="10"/>
  <c r="B12" i="10"/>
  <c r="C12" i="10"/>
  <c r="D12" i="10"/>
  <c r="F12" i="10"/>
  <c r="B13" i="10"/>
  <c r="C13" i="10"/>
  <c r="D13" i="10"/>
  <c r="F13" i="10"/>
  <c r="E2" i="10"/>
  <c r="E3" i="10"/>
  <c r="E4" i="10"/>
  <c r="E5" i="10"/>
  <c r="E6" i="10"/>
  <c r="E7" i="10"/>
  <c r="E8" i="10"/>
  <c r="E9" i="10"/>
  <c r="E10" i="10"/>
  <c r="E11" i="10"/>
  <c r="E12" i="10"/>
  <c r="E13" i="10"/>
  <c r="B17" i="10"/>
  <c r="G3" i="10"/>
  <c r="H3" i="10"/>
  <c r="I3" i="10"/>
  <c r="G4" i="10"/>
  <c r="H4" i="10"/>
  <c r="I4" i="10"/>
  <c r="G5" i="10"/>
  <c r="H5" i="10"/>
  <c r="I5" i="10"/>
  <c r="G6" i="10"/>
  <c r="H6" i="10"/>
  <c r="I6" i="10"/>
  <c r="G7" i="10"/>
  <c r="H7" i="10"/>
  <c r="I7" i="10"/>
  <c r="G8" i="10"/>
  <c r="H8" i="10"/>
  <c r="I8" i="10"/>
  <c r="G9" i="10"/>
  <c r="H9" i="10"/>
  <c r="I9" i="10"/>
  <c r="G10" i="10"/>
  <c r="H10" i="10"/>
  <c r="I10" i="10"/>
  <c r="G11" i="10"/>
  <c r="H11" i="10"/>
  <c r="I11" i="10"/>
  <c r="G12" i="10"/>
  <c r="H12" i="10"/>
  <c r="I12" i="10"/>
  <c r="G13" i="10"/>
  <c r="H13" i="10"/>
  <c r="I13" i="10"/>
  <c r="H2" i="10"/>
  <c r="I2" i="10"/>
  <c r="G2" i="10"/>
  <c r="B18" i="10"/>
  <c r="T3923" i="1"/>
  <c r="T3920" i="1"/>
  <c r="T3919" i="1"/>
  <c r="T3925" i="1"/>
  <c r="T3927" i="1"/>
  <c r="T3928" i="1"/>
  <c r="T3924" i="1"/>
  <c r="T3921" i="1"/>
  <c r="T3926" i="1"/>
  <c r="T3922" i="1"/>
  <c r="T1278" i="1"/>
  <c r="S1278" i="1"/>
  <c r="T501" i="1"/>
  <c r="S501" i="1"/>
  <c r="T2320" i="1"/>
  <c r="S2320" i="1"/>
  <c r="T774" i="1"/>
  <c r="S774" i="1"/>
  <c r="T2292" i="1"/>
  <c r="S2292" i="1"/>
  <c r="T431" i="1"/>
  <c r="S431" i="1"/>
  <c r="T1564" i="1"/>
  <c r="S1564" i="1"/>
  <c r="T2318" i="1"/>
  <c r="S2318" i="1"/>
  <c r="T869" i="1"/>
  <c r="S869" i="1"/>
  <c r="T1949" i="1"/>
  <c r="S1949" i="1"/>
  <c r="T1639" i="1"/>
  <c r="S1639" i="1"/>
  <c r="T321" i="1"/>
  <c r="S321" i="1"/>
  <c r="T2536" i="1"/>
  <c r="S2536" i="1"/>
  <c r="T2319" i="1"/>
  <c r="S2319" i="1"/>
  <c r="T284" i="1"/>
  <c r="S284" i="1"/>
  <c r="T2125" i="1"/>
  <c r="S2125" i="1"/>
  <c r="T268" i="1"/>
  <c r="S268" i="1"/>
  <c r="T246" i="1"/>
  <c r="S246" i="1"/>
  <c r="T2030" i="1"/>
  <c r="S2030" i="1"/>
  <c r="T274" i="1"/>
  <c r="S274" i="1"/>
  <c r="T502" i="1"/>
  <c r="S502" i="1"/>
  <c r="T119" i="1"/>
  <c r="S119" i="1"/>
  <c r="T826" i="1"/>
  <c r="S826" i="1"/>
  <c r="T1509" i="1"/>
  <c r="S1509" i="1"/>
  <c r="T365" i="1"/>
  <c r="S365" i="1"/>
  <c r="T254" i="1"/>
  <c r="S254" i="1"/>
  <c r="T267" i="1"/>
  <c r="S267" i="1"/>
  <c r="T1274" i="1"/>
  <c r="S1274" i="1"/>
  <c r="T903" i="1"/>
  <c r="S903" i="1"/>
  <c r="T1890" i="1"/>
  <c r="S1890" i="1"/>
  <c r="T894" i="1"/>
  <c r="S894" i="1"/>
  <c r="T2477" i="1"/>
  <c r="S2477" i="1"/>
  <c r="T932" i="1"/>
  <c r="S932" i="1"/>
  <c r="T1672" i="1"/>
  <c r="S1672" i="1"/>
  <c r="T89" i="1"/>
  <c r="S89" i="1"/>
  <c r="T98" i="1"/>
  <c r="S98" i="1"/>
  <c r="T262" i="1"/>
  <c r="S262" i="1"/>
  <c r="T2145" i="1"/>
  <c r="S2145" i="1"/>
  <c r="T251" i="1"/>
  <c r="S251" i="1"/>
  <c r="T1893" i="1"/>
  <c r="S1893" i="1"/>
  <c r="T928" i="1"/>
  <c r="S928" i="1"/>
  <c r="T910" i="1"/>
  <c r="S910" i="1"/>
  <c r="T296" i="1"/>
  <c r="S296" i="1"/>
  <c r="T2005" i="1"/>
  <c r="S2005" i="1"/>
  <c r="T2009" i="1"/>
  <c r="S2009" i="1"/>
  <c r="T2474" i="1"/>
  <c r="S2474" i="1"/>
  <c r="T2151" i="1"/>
  <c r="S2151" i="1"/>
  <c r="T315" i="1"/>
  <c r="S315" i="1"/>
  <c r="T4025" i="1"/>
  <c r="S4025" i="1"/>
  <c r="T1642" i="1"/>
  <c r="S1642" i="1"/>
  <c r="T399" i="1"/>
  <c r="S399" i="1"/>
  <c r="T2090" i="1"/>
  <c r="S2090" i="1"/>
  <c r="T1580" i="1"/>
  <c r="S1580" i="1"/>
  <c r="T2476" i="1"/>
  <c r="S2476" i="1"/>
  <c r="T760" i="1"/>
  <c r="S760" i="1"/>
  <c r="T249" i="1"/>
  <c r="S249" i="1"/>
  <c r="T897" i="1"/>
  <c r="S897" i="1"/>
  <c r="T918" i="1"/>
  <c r="S918" i="1"/>
  <c r="T781" i="1"/>
  <c r="S781" i="1"/>
  <c r="T1928" i="1"/>
  <c r="S1928" i="1"/>
  <c r="T2116" i="1"/>
  <c r="S2116" i="1"/>
  <c r="T2126" i="1"/>
  <c r="S2126" i="1"/>
  <c r="T1267" i="1"/>
  <c r="S1267" i="1"/>
  <c r="T301" i="1"/>
  <c r="S301" i="1"/>
  <c r="T3085" i="1"/>
  <c r="S3085" i="1"/>
  <c r="T248" i="1"/>
  <c r="S248" i="1"/>
  <c r="T1256" i="1"/>
  <c r="S1256" i="1"/>
  <c r="T2306" i="1"/>
  <c r="S2306" i="1"/>
  <c r="T104" i="1"/>
  <c r="S104" i="1"/>
  <c r="T880" i="1"/>
  <c r="S880" i="1"/>
  <c r="T907" i="1"/>
  <c r="S907" i="1"/>
  <c r="T1282" i="1"/>
  <c r="S1282" i="1"/>
  <c r="T2545" i="1"/>
  <c r="S2545" i="1"/>
  <c r="T1831" i="1"/>
  <c r="S1831" i="1"/>
  <c r="T292" i="1"/>
  <c r="S292" i="1"/>
  <c r="T3110" i="1"/>
  <c r="S3110" i="1"/>
  <c r="T1608" i="1"/>
  <c r="S1608" i="1"/>
  <c r="T2493" i="1"/>
  <c r="S2493" i="1"/>
  <c r="T264" i="1"/>
  <c r="S264" i="1"/>
  <c r="T2093" i="1"/>
  <c r="S2093" i="1"/>
  <c r="T1829" i="1"/>
  <c r="S1829" i="1"/>
  <c r="T2471" i="1"/>
  <c r="S2471" i="1"/>
  <c r="T2117" i="1"/>
  <c r="S2117" i="1"/>
  <c r="T1667" i="1"/>
  <c r="S1667" i="1"/>
  <c r="T1845" i="1"/>
  <c r="S1845" i="1"/>
  <c r="T2301" i="1"/>
  <c r="S2301" i="1"/>
  <c r="T310" i="1"/>
  <c r="S310" i="1"/>
  <c r="T874" i="1"/>
  <c r="S874" i="1"/>
  <c r="T1232" i="1"/>
  <c r="S1232" i="1"/>
  <c r="T111" i="1"/>
  <c r="S111" i="1"/>
  <c r="T1834" i="1"/>
  <c r="S1834" i="1"/>
  <c r="T2286" i="1"/>
  <c r="S2286" i="1"/>
  <c r="T1259" i="1"/>
  <c r="S1259" i="1"/>
  <c r="T75" i="1"/>
  <c r="S75" i="1"/>
  <c r="T257" i="1"/>
  <c r="S257" i="1"/>
  <c r="T758" i="1"/>
  <c r="S758" i="1"/>
  <c r="T1650" i="1"/>
  <c r="S1650" i="1"/>
  <c r="T118" i="1"/>
  <c r="S118" i="1"/>
  <c r="T106" i="1"/>
  <c r="S106" i="1"/>
  <c r="T2135" i="1"/>
  <c r="S2135" i="1"/>
  <c r="T93" i="1"/>
  <c r="S93" i="1"/>
  <c r="T1952" i="1"/>
  <c r="S1952" i="1"/>
  <c r="T1653" i="1"/>
  <c r="S1653" i="1"/>
  <c r="T1655" i="1"/>
  <c r="S1655" i="1"/>
  <c r="T302" i="1"/>
  <c r="S302" i="1"/>
  <c r="T1895" i="1"/>
  <c r="S1895" i="1"/>
  <c r="T3088" i="1"/>
  <c r="S3088" i="1"/>
  <c r="T109" i="1"/>
  <c r="S109" i="1"/>
  <c r="T782" i="1"/>
  <c r="S782" i="1"/>
  <c r="T272" i="1"/>
  <c r="S272" i="1"/>
  <c r="T1603" i="1"/>
  <c r="S1603" i="1"/>
  <c r="T408" i="1"/>
  <c r="S408" i="1"/>
  <c r="T1944" i="1"/>
  <c r="S1944" i="1"/>
  <c r="T2104" i="1"/>
  <c r="S2104" i="1"/>
  <c r="T3100" i="1"/>
  <c r="S3100" i="1"/>
  <c r="T1470" i="1"/>
  <c r="S1470" i="1"/>
  <c r="T901" i="1"/>
  <c r="S901" i="1"/>
  <c r="T86" i="1"/>
  <c r="S86" i="1"/>
  <c r="T1636" i="1"/>
  <c r="S1636" i="1"/>
  <c r="T1638" i="1"/>
  <c r="S1638" i="1"/>
  <c r="T805" i="1"/>
  <c r="S805" i="1"/>
  <c r="T1846" i="1"/>
  <c r="S1846" i="1"/>
  <c r="T1361" i="1"/>
  <c r="S1361" i="1"/>
  <c r="T1942" i="1"/>
  <c r="S1942" i="1"/>
  <c r="T1894" i="1"/>
  <c r="S1894" i="1"/>
  <c r="T1245" i="1"/>
  <c r="S1245" i="1"/>
  <c r="T1567" i="1"/>
  <c r="S1567" i="1"/>
  <c r="T285" i="1"/>
  <c r="S285" i="1"/>
  <c r="T816" i="1"/>
  <c r="S816" i="1"/>
  <c r="T260" i="1"/>
  <c r="S260" i="1"/>
  <c r="T1494" i="1"/>
  <c r="S1494" i="1"/>
  <c r="T1931" i="1"/>
  <c r="S1931" i="1"/>
  <c r="T2283" i="1"/>
  <c r="S2283" i="1"/>
  <c r="T1644" i="1"/>
  <c r="S1644" i="1"/>
  <c r="T1360" i="1"/>
  <c r="S1360" i="1"/>
  <c r="T807" i="1"/>
  <c r="S807" i="1"/>
  <c r="T1850" i="1"/>
  <c r="S1850" i="1"/>
  <c r="T726" i="1"/>
  <c r="S726" i="1"/>
  <c r="T803" i="1"/>
  <c r="S803" i="1"/>
  <c r="T2539" i="1"/>
  <c r="S2539" i="1"/>
  <c r="T275" i="1"/>
  <c r="S275" i="1"/>
  <c r="T1080" i="1"/>
  <c r="S1080" i="1"/>
  <c r="T2113" i="1"/>
  <c r="S2113" i="1"/>
  <c r="T503" i="1"/>
  <c r="S503" i="1"/>
  <c r="T464" i="1"/>
  <c r="S464" i="1"/>
  <c r="T99" i="1"/>
  <c r="S99" i="1"/>
  <c r="T92" i="1"/>
  <c r="S92" i="1"/>
  <c r="T2161" i="1"/>
  <c r="S2161" i="1"/>
  <c r="T2484" i="1"/>
  <c r="S2484" i="1"/>
  <c r="T753" i="1"/>
  <c r="S753" i="1"/>
  <c r="T405" i="1"/>
  <c r="S405" i="1"/>
  <c r="T2120" i="1"/>
  <c r="S2120" i="1"/>
  <c r="T120" i="1"/>
  <c r="S120" i="1"/>
  <c r="T1681" i="1"/>
  <c r="S1681" i="1"/>
  <c r="T806" i="1"/>
  <c r="S806" i="1"/>
  <c r="T2499" i="1"/>
  <c r="S2499" i="1"/>
  <c r="T72" i="1"/>
  <c r="S72" i="1"/>
  <c r="T1240" i="1"/>
  <c r="S1240" i="1"/>
  <c r="T730" i="1"/>
  <c r="S730" i="1"/>
  <c r="T403" i="1"/>
  <c r="S403" i="1"/>
  <c r="T796" i="1"/>
  <c r="S796" i="1"/>
  <c r="T2768" i="1"/>
  <c r="S2768" i="1"/>
  <c r="T121" i="1"/>
  <c r="S121" i="1"/>
  <c r="T1607" i="1"/>
  <c r="S1607" i="1"/>
  <c r="T1634" i="1"/>
  <c r="S1634" i="1"/>
  <c r="T465" i="1"/>
  <c r="S465" i="1"/>
  <c r="T890" i="1"/>
  <c r="S890" i="1"/>
  <c r="T1253" i="1"/>
  <c r="S1253" i="1"/>
  <c r="T1497" i="1"/>
  <c r="S1497" i="1"/>
  <c r="T115" i="1"/>
  <c r="S115" i="1"/>
  <c r="T1230" i="1"/>
  <c r="S1230" i="1"/>
  <c r="T376" i="1"/>
  <c r="S376" i="1"/>
  <c r="T2097" i="1"/>
  <c r="S2097" i="1"/>
  <c r="T884" i="1"/>
  <c r="S884" i="1"/>
  <c r="T2010" i="1"/>
  <c r="S2010" i="1"/>
  <c r="T808" i="1"/>
  <c r="S808" i="1"/>
  <c r="T2094" i="1"/>
  <c r="S2094" i="1"/>
  <c r="T394" i="1"/>
  <c r="S394" i="1"/>
  <c r="T2089" i="1"/>
  <c r="S2089" i="1"/>
  <c r="T2017" i="1"/>
  <c r="S2017" i="1"/>
  <c r="T1478" i="1"/>
  <c r="S1478" i="1"/>
  <c r="T909" i="1"/>
  <c r="S909" i="1"/>
  <c r="T2486" i="1"/>
  <c r="S2486" i="1"/>
  <c r="T1925" i="1"/>
  <c r="S1925" i="1"/>
  <c r="T1861" i="1"/>
  <c r="S1861" i="1"/>
  <c r="T87" i="1"/>
  <c r="S87" i="1"/>
  <c r="T1244" i="1"/>
  <c r="S1244" i="1"/>
  <c r="T2463" i="1"/>
  <c r="S2463" i="1"/>
  <c r="T2542" i="1"/>
  <c r="S2542" i="1"/>
  <c r="T71" i="1"/>
  <c r="S71" i="1"/>
  <c r="T1604" i="1"/>
  <c r="S1604" i="1"/>
  <c r="T1840" i="1"/>
  <c r="S1840" i="1"/>
  <c r="T2487" i="1"/>
  <c r="S2487" i="1"/>
  <c r="T1096" i="1"/>
  <c r="S1096" i="1"/>
  <c r="T84" i="1"/>
  <c r="S84" i="1"/>
  <c r="T1611" i="1"/>
  <c r="S1611" i="1"/>
  <c r="T1122" i="1"/>
  <c r="S1122" i="1"/>
  <c r="T461" i="1"/>
  <c r="S461" i="1"/>
  <c r="T1677" i="1"/>
  <c r="S1677" i="1"/>
  <c r="T1075" i="1"/>
  <c r="S1075" i="1"/>
  <c r="T409" i="1"/>
  <c r="S409" i="1"/>
  <c r="T270" i="1"/>
  <c r="S270" i="1"/>
  <c r="T2084" i="1"/>
  <c r="S2084" i="1"/>
  <c r="T294" i="1"/>
  <c r="S294" i="1"/>
  <c r="T2099" i="1"/>
  <c r="S2099" i="1"/>
  <c r="T312" i="1"/>
  <c r="S312" i="1"/>
  <c r="T2561" i="1"/>
  <c r="S2561" i="1"/>
  <c r="T1860" i="1"/>
  <c r="S1860" i="1"/>
  <c r="T2490" i="1"/>
  <c r="S2490" i="1"/>
  <c r="T1248" i="1"/>
  <c r="S1248" i="1"/>
  <c r="T1479" i="1"/>
  <c r="S1479" i="1"/>
  <c r="T78" i="1"/>
  <c r="S78" i="1"/>
  <c r="T1617" i="1"/>
  <c r="S1617" i="1"/>
  <c r="T1670" i="1"/>
  <c r="S1670" i="1"/>
  <c r="T923" i="1"/>
  <c r="S923" i="1"/>
  <c r="T1664" i="1"/>
  <c r="S1664" i="1"/>
  <c r="T2305" i="1"/>
  <c r="S2305" i="1"/>
  <c r="T1938" i="1"/>
  <c r="S1938" i="1"/>
  <c r="T732" i="1"/>
  <c r="S732" i="1"/>
  <c r="T2754" i="1"/>
  <c r="S2754" i="1"/>
  <c r="T500" i="1"/>
  <c r="S500" i="1"/>
  <c r="T2088" i="1"/>
  <c r="S2088" i="1"/>
  <c r="T116" i="1"/>
  <c r="S116" i="1"/>
  <c r="T244" i="1"/>
  <c r="S244" i="1"/>
  <c r="T2777" i="1"/>
  <c r="S2777" i="1"/>
  <c r="T777" i="1"/>
  <c r="S777" i="1"/>
  <c r="T393" i="1"/>
  <c r="S393" i="1"/>
  <c r="T1936" i="1"/>
  <c r="S1936" i="1"/>
  <c r="T313" i="1"/>
  <c r="S313" i="1"/>
  <c r="T834" i="1"/>
  <c r="S834" i="1"/>
  <c r="T250" i="1"/>
  <c r="S250" i="1"/>
  <c r="T1605" i="1"/>
  <c r="S1605" i="1"/>
  <c r="T883" i="1"/>
  <c r="S883" i="1"/>
  <c r="T900" i="1"/>
  <c r="S900" i="1"/>
  <c r="T733" i="1"/>
  <c r="S733" i="1"/>
  <c r="T491" i="1"/>
  <c r="S491" i="1"/>
  <c r="T938" i="1"/>
  <c r="S938" i="1"/>
  <c r="T3117" i="1"/>
  <c r="S3117" i="1"/>
  <c r="T1241" i="1"/>
  <c r="S1241" i="1"/>
  <c r="T3094" i="1"/>
  <c r="S3094" i="1"/>
  <c r="T2103" i="1"/>
  <c r="S2103" i="1"/>
  <c r="T371" i="1"/>
  <c r="S371" i="1"/>
  <c r="T2473" i="1"/>
  <c r="S2473" i="1"/>
  <c r="T446" i="1"/>
  <c r="S446" i="1"/>
  <c r="T840" i="1"/>
  <c r="S840" i="1"/>
  <c r="T1635" i="1"/>
  <c r="S1635" i="1"/>
  <c r="T1967" i="1"/>
  <c r="S1967" i="1"/>
  <c r="T286" i="1"/>
  <c r="S286" i="1"/>
  <c r="T2224" i="1"/>
  <c r="S2224" i="1"/>
  <c r="T722" i="1"/>
  <c r="S722" i="1"/>
  <c r="T1934" i="1"/>
  <c r="S1934" i="1"/>
  <c r="T117" i="1"/>
  <c r="S117" i="1"/>
  <c r="T1896" i="1"/>
  <c r="S1896" i="1"/>
  <c r="T865" i="1"/>
  <c r="S865" i="1"/>
  <c r="T1258" i="1"/>
  <c r="S1258" i="1"/>
  <c r="T3107" i="1"/>
  <c r="S3107" i="1"/>
  <c r="T255" i="1"/>
  <c r="S255" i="1"/>
  <c r="T819" i="1"/>
  <c r="S819" i="1"/>
  <c r="T1839" i="1"/>
  <c r="S1839" i="1"/>
  <c r="T1823" i="1"/>
  <c r="S1823" i="1"/>
  <c r="T2764" i="1"/>
  <c r="S2764" i="1"/>
  <c r="T829" i="1"/>
  <c r="S829" i="1"/>
  <c r="T2298" i="1"/>
  <c r="S2298" i="1"/>
  <c r="T1469" i="1"/>
  <c r="S1469" i="1"/>
  <c r="T304" i="1"/>
  <c r="S304" i="1"/>
  <c r="T1272" i="1"/>
  <c r="S1272" i="1"/>
  <c r="T426" i="1"/>
  <c r="S426" i="1"/>
  <c r="T97" i="1"/>
  <c r="S97" i="1"/>
  <c r="T2279" i="1"/>
  <c r="S2279" i="1"/>
  <c r="T917" i="1"/>
  <c r="S917" i="1"/>
  <c r="T2746" i="1"/>
  <c r="S2746" i="1"/>
  <c r="T2096" i="1"/>
  <c r="S2096" i="1"/>
  <c r="T1666" i="1"/>
  <c r="S1666" i="1"/>
  <c r="T1632" i="1"/>
  <c r="S1632" i="1"/>
  <c r="T1235" i="1"/>
  <c r="S1235" i="1"/>
  <c r="T1475" i="1"/>
  <c r="S1475" i="1"/>
  <c r="T1955" i="1"/>
  <c r="S1955" i="1"/>
  <c r="T1641" i="1"/>
  <c r="S1641" i="1"/>
  <c r="T1606" i="1"/>
  <c r="S1606" i="1"/>
  <c r="T2100" i="1"/>
  <c r="S2100" i="1"/>
  <c r="T2210" i="1"/>
  <c r="S2210" i="1"/>
  <c r="T2299" i="1"/>
  <c r="S2299" i="1"/>
  <c r="T2531" i="1"/>
  <c r="S2531" i="1"/>
  <c r="T2308" i="1"/>
  <c r="S2308" i="1"/>
  <c r="T307" i="1"/>
  <c r="S307" i="1"/>
  <c r="T506" i="1"/>
  <c r="S506" i="1"/>
  <c r="T1110" i="1"/>
  <c r="S1110" i="1"/>
  <c r="T2212" i="1"/>
  <c r="S2212" i="1"/>
  <c r="T504" i="1"/>
  <c r="S504" i="1"/>
  <c r="T2217" i="1"/>
  <c r="S2217" i="1"/>
  <c r="T1467" i="1"/>
  <c r="S1467" i="1"/>
  <c r="T1929" i="1"/>
  <c r="S1929" i="1"/>
  <c r="T2019" i="1"/>
  <c r="S2019" i="1"/>
  <c r="T2553" i="1"/>
  <c r="S2553" i="1"/>
  <c r="T797" i="1"/>
  <c r="S797" i="1"/>
  <c r="T278" i="1"/>
  <c r="S278" i="1"/>
  <c r="T2770" i="1"/>
  <c r="S2770" i="1"/>
  <c r="T276" i="1"/>
  <c r="S276" i="1"/>
  <c r="T2485" i="1"/>
  <c r="S2485" i="1"/>
  <c r="T3089" i="1"/>
  <c r="S3089" i="1"/>
  <c r="T457" i="1"/>
  <c r="S457" i="1"/>
  <c r="T828" i="1"/>
  <c r="S828" i="1"/>
  <c r="T1678" i="1"/>
  <c r="S1678" i="1"/>
  <c r="T1108" i="1"/>
  <c r="S1108" i="1"/>
  <c r="T2549" i="1"/>
  <c r="S2549" i="1"/>
  <c r="T1657" i="1"/>
  <c r="S1657" i="1"/>
  <c r="T724" i="1"/>
  <c r="S724" i="1"/>
  <c r="T1885" i="1"/>
  <c r="S1885" i="1"/>
  <c r="T2285" i="1"/>
  <c r="S2285" i="1"/>
  <c r="T931" i="1"/>
  <c r="S931" i="1"/>
  <c r="T1898" i="1"/>
  <c r="S1898" i="1"/>
  <c r="T886" i="1"/>
  <c r="S886" i="1"/>
  <c r="T788" i="1"/>
  <c r="S788" i="1"/>
  <c r="T1231" i="1"/>
  <c r="S1231" i="1"/>
  <c r="T381" i="1"/>
  <c r="S381" i="1"/>
  <c r="T2294" i="1"/>
  <c r="S2294" i="1"/>
  <c r="T785" i="1"/>
  <c r="S785" i="1"/>
  <c r="T108" i="1"/>
  <c r="S108" i="1"/>
  <c r="T479" i="1"/>
  <c r="S479" i="1"/>
  <c r="T1656" i="1"/>
  <c r="S1656" i="1"/>
  <c r="T2293" i="1"/>
  <c r="S2293" i="1"/>
  <c r="T1582" i="1"/>
  <c r="S1582" i="1"/>
  <c r="T745" i="1"/>
  <c r="S745" i="1"/>
  <c r="T397" i="1"/>
  <c r="S397" i="1"/>
  <c r="T2488" i="1"/>
  <c r="S2488" i="1"/>
  <c r="T510" i="1"/>
  <c r="S510" i="1"/>
  <c r="T833" i="1"/>
  <c r="S833" i="1"/>
  <c r="T801" i="1"/>
  <c r="S801" i="1"/>
  <c r="T799" i="1"/>
  <c r="S799" i="1"/>
  <c r="T79" i="1"/>
  <c r="S79" i="1"/>
  <c r="T2208" i="1"/>
  <c r="S2208" i="1"/>
  <c r="T73" i="1"/>
  <c r="S73" i="1"/>
  <c r="T2606" i="1"/>
  <c r="S2606" i="1"/>
  <c r="T2483" i="1"/>
  <c r="S2483" i="1"/>
  <c r="T2315" i="1"/>
  <c r="S2315" i="1"/>
  <c r="T1623" i="1"/>
  <c r="S1623" i="1"/>
  <c r="T915" i="1"/>
  <c r="S915" i="1"/>
  <c r="T2083" i="1"/>
  <c r="S2083" i="1"/>
  <c r="T2317" i="1"/>
  <c r="S2317" i="1"/>
  <c r="T2309" i="1"/>
  <c r="S2309" i="1"/>
  <c r="T837" i="1"/>
  <c r="S837" i="1"/>
  <c r="T1077" i="1"/>
  <c r="S1077" i="1"/>
  <c r="T1118" i="1"/>
  <c r="S1118" i="1"/>
  <c r="T266" i="1"/>
  <c r="S266" i="1"/>
  <c r="T253" i="1"/>
  <c r="S253" i="1"/>
  <c r="T929" i="1"/>
  <c r="S929" i="1"/>
  <c r="T3125" i="1"/>
  <c r="S3125" i="1"/>
  <c r="T263" i="1"/>
  <c r="S263" i="1"/>
  <c r="T2162" i="1"/>
  <c r="S2162" i="1"/>
  <c r="T368" i="1"/>
  <c r="S368" i="1"/>
  <c r="T1957" i="1"/>
  <c r="S1957" i="1"/>
  <c r="T2496" i="1"/>
  <c r="S2496" i="1"/>
  <c r="T2472" i="1"/>
  <c r="S2472" i="1"/>
  <c r="T2492" i="1"/>
  <c r="S2492" i="1"/>
  <c r="T1659" i="1"/>
  <c r="S1659" i="1"/>
  <c r="T2494" i="1"/>
  <c r="S2494" i="1"/>
  <c r="T2469" i="1"/>
  <c r="S2469" i="1"/>
  <c r="T2489" i="1"/>
  <c r="S2489" i="1"/>
  <c r="T2557" i="1"/>
  <c r="S2557" i="1"/>
  <c r="T3091" i="1"/>
  <c r="S3091" i="1"/>
  <c r="T889" i="1"/>
  <c r="S889" i="1"/>
  <c r="T1833" i="1"/>
  <c r="S1833" i="1"/>
  <c r="T2766" i="1"/>
  <c r="S2766" i="1"/>
  <c r="T2744" i="1"/>
  <c r="S2744" i="1"/>
  <c r="T2207" i="1"/>
  <c r="S2207" i="1"/>
  <c r="T305" i="1"/>
  <c r="S305" i="1"/>
  <c r="T1674" i="1"/>
  <c r="S1674" i="1"/>
  <c r="T2085" i="1"/>
  <c r="S2085" i="1"/>
  <c r="T2497" i="1"/>
  <c r="S2497" i="1"/>
  <c r="T2316" i="1"/>
  <c r="S2316" i="1"/>
  <c r="T881" i="1"/>
  <c r="S881" i="1"/>
  <c r="T1933" i="1"/>
  <c r="S1933" i="1"/>
  <c r="T1980" i="1"/>
  <c r="S1980" i="1"/>
  <c r="T1649" i="1"/>
  <c r="S1649" i="1"/>
  <c r="T470" i="1"/>
  <c r="S470" i="1"/>
  <c r="T2749" i="1"/>
  <c r="S2749" i="1"/>
  <c r="T2747" i="1"/>
  <c r="S2747" i="1"/>
  <c r="T290" i="1"/>
  <c r="S290" i="1"/>
  <c r="T1486" i="1"/>
  <c r="S1486" i="1"/>
  <c r="T2502" i="1"/>
  <c r="S2502" i="1"/>
  <c r="T1609" i="1"/>
  <c r="S1609" i="1"/>
  <c r="T1579" i="1"/>
  <c r="S1579" i="1"/>
  <c r="T2527" i="1"/>
  <c r="S2527" i="1"/>
  <c r="T790" i="1"/>
  <c r="S790" i="1"/>
  <c r="T1939" i="1"/>
  <c r="S1939" i="1"/>
  <c r="T2287" i="1"/>
  <c r="S2287" i="1"/>
  <c r="T95" i="1"/>
  <c r="S95" i="1"/>
  <c r="T1251" i="1"/>
  <c r="S1251" i="1"/>
  <c r="T2290" i="1"/>
  <c r="S2290" i="1"/>
  <c r="T1884" i="1"/>
  <c r="S1884" i="1"/>
  <c r="T2546" i="1"/>
  <c r="S2546" i="1"/>
  <c r="T2047" i="1"/>
  <c r="S2047" i="1"/>
  <c r="T1374" i="1"/>
  <c r="S1374" i="1"/>
  <c r="T830" i="1"/>
  <c r="S830" i="1"/>
  <c r="T1923" i="1"/>
  <c r="S1923" i="1"/>
  <c r="T2302" i="1"/>
  <c r="S2302" i="1"/>
  <c r="T2102" i="1"/>
  <c r="S2102" i="1"/>
  <c r="T2611" i="1"/>
  <c r="S2611" i="1"/>
  <c r="T69" i="1"/>
  <c r="S69" i="1"/>
  <c r="T2087" i="1"/>
  <c r="S2087" i="1"/>
  <c r="T2752" i="1"/>
  <c r="S2752" i="1"/>
  <c r="T375" i="1"/>
  <c r="S375" i="1"/>
  <c r="T415" i="1"/>
  <c r="S415" i="1"/>
  <c r="T815" i="1"/>
  <c r="S815" i="1"/>
  <c r="T911" i="1"/>
  <c r="S911" i="1"/>
  <c r="T1615" i="1"/>
  <c r="S1615" i="1"/>
  <c r="T398" i="1"/>
  <c r="S398" i="1"/>
  <c r="T383" i="1"/>
  <c r="S383" i="1"/>
  <c r="T2479" i="1"/>
  <c r="S2479" i="1"/>
  <c r="T2464" i="1"/>
  <c r="S2464" i="1"/>
  <c r="T1362" i="1"/>
  <c r="S1362" i="1"/>
  <c r="T1887" i="1"/>
  <c r="S1887" i="1"/>
  <c r="T414" i="1"/>
  <c r="S414" i="1"/>
  <c r="T2026" i="1"/>
  <c r="S2026" i="1"/>
  <c r="T83" i="1"/>
  <c r="S83" i="1"/>
  <c r="T1084" i="1"/>
  <c r="S1084" i="1"/>
  <c r="T247" i="1"/>
  <c r="S247" i="1"/>
  <c r="T2121" i="1"/>
  <c r="S2121" i="1"/>
  <c r="T2481" i="1"/>
  <c r="S2481" i="1"/>
  <c r="T2534" i="1"/>
  <c r="S2534" i="1"/>
  <c r="T1238" i="1"/>
  <c r="S1238" i="1"/>
  <c r="T731" i="1"/>
  <c r="S731" i="1"/>
  <c r="T2555" i="1"/>
  <c r="S2555" i="1"/>
  <c r="T317" i="1"/>
  <c r="S317" i="1"/>
  <c r="T492" i="1"/>
  <c r="S492" i="1"/>
  <c r="T306" i="1"/>
  <c r="S306" i="1"/>
  <c r="T1276" i="1"/>
  <c r="S1276" i="1"/>
  <c r="T784" i="1"/>
  <c r="S784" i="1"/>
  <c r="T916" i="1"/>
  <c r="S916" i="1"/>
  <c r="T2755" i="1"/>
  <c r="S2755" i="1"/>
  <c r="T820" i="1"/>
  <c r="S820" i="1"/>
  <c r="T1279" i="1"/>
  <c r="S1279" i="1"/>
  <c r="T804" i="1"/>
  <c r="S804" i="1"/>
  <c r="T812" i="1"/>
  <c r="S812" i="1"/>
  <c r="T940" i="1"/>
  <c r="S940" i="1"/>
  <c r="T1239" i="1"/>
  <c r="S1239" i="1"/>
  <c r="T2220" i="1"/>
  <c r="S2220" i="1"/>
  <c r="T468" i="1"/>
  <c r="S468" i="1"/>
  <c r="T298" i="1"/>
  <c r="S298" i="1"/>
  <c r="T311" i="1"/>
  <c r="S311" i="1"/>
  <c r="T2110" i="1"/>
  <c r="S2110" i="1"/>
  <c r="T469" i="1"/>
  <c r="S469" i="1"/>
  <c r="T1627" i="1"/>
  <c r="S1627" i="1"/>
  <c r="T2118" i="1"/>
  <c r="S2118" i="1"/>
  <c r="T1484" i="1"/>
  <c r="S1484" i="1"/>
  <c r="T2615" i="1"/>
  <c r="S2615" i="1"/>
  <c r="T2626" i="1"/>
  <c r="S2626" i="1"/>
  <c r="T384" i="1"/>
  <c r="S384" i="1"/>
  <c r="T841" i="1"/>
  <c r="S841" i="1"/>
  <c r="T2467" i="1"/>
  <c r="S2467" i="1"/>
  <c r="T1645" i="1"/>
  <c r="S1645" i="1"/>
  <c r="T1963" i="1"/>
  <c r="S1963" i="1"/>
  <c r="T905" i="1"/>
  <c r="S905" i="1"/>
  <c r="T265" i="1"/>
  <c r="S265" i="1"/>
  <c r="T2603" i="1"/>
  <c r="S2603" i="1"/>
  <c r="T2295" i="1"/>
  <c r="S2295" i="1"/>
  <c r="T2169" i="1"/>
  <c r="S2169" i="1"/>
  <c r="T509" i="1"/>
  <c r="S509" i="1"/>
  <c r="T2137" i="1"/>
  <c r="S2137" i="1"/>
  <c r="T748" i="1"/>
  <c r="S748" i="1"/>
  <c r="T824" i="1"/>
  <c r="S824" i="1"/>
  <c r="T4012" i="1"/>
  <c r="S4012" i="1"/>
  <c r="T1902" i="1"/>
  <c r="S1902" i="1"/>
  <c r="T483" i="1"/>
  <c r="S483" i="1"/>
  <c r="T1072" i="1"/>
  <c r="S1072" i="1"/>
  <c r="T280" i="1"/>
  <c r="S280" i="1"/>
  <c r="T1633" i="1"/>
  <c r="S1633" i="1"/>
  <c r="T1851" i="1"/>
  <c r="S1851" i="1"/>
  <c r="T2470" i="1"/>
  <c r="S2470" i="1"/>
  <c r="T1646" i="1"/>
  <c r="S1646" i="1"/>
  <c r="T1825" i="1"/>
  <c r="S1825" i="1"/>
  <c r="T1855" i="1"/>
  <c r="S1855" i="1"/>
  <c r="T1959" i="1"/>
  <c r="S1959" i="1"/>
  <c r="T882" i="1"/>
  <c r="S882" i="1"/>
  <c r="T930" i="1"/>
  <c r="S930" i="1"/>
  <c r="T875" i="1"/>
  <c r="S875" i="1"/>
  <c r="T289" i="1"/>
  <c r="S289" i="1"/>
  <c r="T2204" i="1"/>
  <c r="S2204" i="1"/>
  <c r="T827" i="1"/>
  <c r="S827" i="1"/>
  <c r="T2105" i="1"/>
  <c r="S2105" i="1"/>
  <c r="T2098" i="1"/>
  <c r="S2098" i="1"/>
  <c r="T277" i="1"/>
  <c r="S277" i="1"/>
  <c r="T2475" i="1"/>
  <c r="S2475" i="1"/>
  <c r="T914" i="1"/>
  <c r="S914" i="1"/>
  <c r="T2767" i="1"/>
  <c r="S2767" i="1"/>
  <c r="T1618" i="1"/>
  <c r="S1618" i="1"/>
  <c r="T102" i="1"/>
  <c r="S102" i="1"/>
  <c r="T1491" i="1"/>
  <c r="S1491" i="1"/>
  <c r="T1974" i="1"/>
  <c r="S1974" i="1"/>
  <c r="T1886" i="1"/>
  <c r="S1886" i="1"/>
  <c r="T1629" i="1"/>
  <c r="S1629" i="1"/>
  <c r="T2095" i="1"/>
  <c r="S2095" i="1"/>
  <c r="T74" i="1"/>
  <c r="S74" i="1"/>
  <c r="T899" i="1"/>
  <c r="S899" i="1"/>
  <c r="T2032" i="1"/>
  <c r="S2032" i="1"/>
  <c r="T1357" i="1"/>
  <c r="S1357" i="1"/>
  <c r="T100" i="1"/>
  <c r="S100" i="1"/>
  <c r="T521" i="1"/>
  <c r="S521" i="1"/>
  <c r="T1112" i="1"/>
  <c r="S1112" i="1"/>
  <c r="T2558" i="1"/>
  <c r="S2558" i="1"/>
  <c r="T1660" i="1"/>
  <c r="S1660" i="1"/>
  <c r="T3084" i="1"/>
  <c r="S3084" i="1"/>
  <c r="T2501" i="1"/>
  <c r="S2501" i="1"/>
  <c r="T1658" i="1"/>
  <c r="S1658" i="1"/>
  <c r="T746" i="1"/>
  <c r="S746" i="1"/>
  <c r="T921" i="1"/>
  <c r="S921" i="1"/>
  <c r="T1848" i="1"/>
  <c r="S1848" i="1"/>
  <c r="T1892" i="1"/>
  <c r="S1892" i="1"/>
  <c r="T1612" i="1"/>
  <c r="S1612" i="1"/>
  <c r="T867" i="1"/>
  <c r="S867" i="1"/>
  <c r="T3090" i="1"/>
  <c r="S3090" i="1"/>
  <c r="T759" i="1"/>
  <c r="S759" i="1"/>
  <c r="T3990" i="1"/>
  <c r="S3990" i="1"/>
  <c r="T485" i="1"/>
  <c r="S485" i="1"/>
  <c r="T1626" i="1"/>
  <c r="S1626" i="1"/>
  <c r="T1614" i="1"/>
  <c r="S1614" i="1"/>
  <c r="T729" i="1"/>
  <c r="S729" i="1"/>
  <c r="T2763" i="1"/>
  <c r="S2763" i="1"/>
  <c r="T1038" i="1"/>
  <c r="S1038" i="1"/>
  <c r="T756" i="1"/>
  <c r="S756" i="1"/>
  <c r="T1094" i="1"/>
  <c r="S1094" i="1"/>
  <c r="T1472" i="1"/>
  <c r="S1472" i="1"/>
  <c r="T2142" i="1"/>
  <c r="S2142" i="1"/>
  <c r="T2773" i="1"/>
  <c r="S2773" i="1"/>
  <c r="T2480" i="1"/>
  <c r="S2480" i="1"/>
  <c r="T373" i="1"/>
  <c r="S373" i="1"/>
  <c r="T2296" i="1"/>
  <c r="S2296" i="1"/>
  <c r="T2160" i="1"/>
  <c r="S2160" i="1"/>
  <c r="T2108" i="1"/>
  <c r="S2108" i="1"/>
  <c r="T2297" i="1"/>
  <c r="S2297" i="1"/>
  <c r="T103" i="1"/>
  <c r="S103" i="1"/>
  <c r="T792" i="1"/>
  <c r="S792" i="1"/>
  <c r="T878" i="1"/>
  <c r="S878" i="1"/>
  <c r="T2203" i="1"/>
  <c r="S2203" i="1"/>
  <c r="T791" i="1"/>
  <c r="S791" i="1"/>
  <c r="T814" i="1"/>
  <c r="S814" i="1"/>
  <c r="T309" i="1"/>
  <c r="S309" i="1"/>
  <c r="T1640" i="1"/>
  <c r="S1640" i="1"/>
  <c r="T926" i="1"/>
  <c r="S926" i="1"/>
  <c r="T772" i="1"/>
  <c r="S772" i="1"/>
  <c r="T1471" i="1"/>
  <c r="S1471" i="1"/>
  <c r="T1466" i="1"/>
  <c r="S1466" i="1"/>
  <c r="T2540" i="1"/>
  <c r="S2540" i="1"/>
  <c r="T2092" i="1"/>
  <c r="S2092" i="1"/>
  <c r="T1891" i="1"/>
  <c r="S1891" i="1"/>
  <c r="T752" i="1"/>
  <c r="S752" i="1"/>
  <c r="T1620" i="1"/>
  <c r="S1620" i="1"/>
  <c r="T1835" i="1"/>
  <c r="S1835" i="1"/>
  <c r="T787" i="1"/>
  <c r="S787" i="1"/>
  <c r="T2535" i="1"/>
  <c r="S2535" i="1"/>
  <c r="T316" i="1"/>
  <c r="S316" i="1"/>
  <c r="T1359" i="1"/>
  <c r="S1359" i="1"/>
  <c r="T1838" i="1"/>
  <c r="S1838" i="1"/>
  <c r="T2311" i="1"/>
  <c r="S2311" i="1"/>
  <c r="T1355" i="1"/>
  <c r="S1355" i="1"/>
  <c r="T934" i="1"/>
  <c r="S934" i="1"/>
  <c r="T2776" i="1"/>
  <c r="S2776" i="1"/>
  <c r="T64" i="1"/>
  <c r="S64" i="1"/>
  <c r="T2206" i="1"/>
  <c r="S2206" i="1"/>
  <c r="T303" i="1"/>
  <c r="S303" i="1"/>
  <c r="T2018" i="1"/>
  <c r="S2018" i="1"/>
  <c r="T1977" i="1"/>
  <c r="S1977" i="1"/>
  <c r="T288" i="1"/>
  <c r="S288" i="1"/>
  <c r="T1941" i="1"/>
  <c r="S1941" i="1"/>
  <c r="T2737" i="1"/>
  <c r="S2737" i="1"/>
  <c r="T2187" i="1"/>
  <c r="S2187" i="1"/>
  <c r="T258" i="1"/>
  <c r="S258" i="1"/>
  <c r="T1285" i="1"/>
  <c r="S1285" i="1"/>
  <c r="T1622" i="1"/>
  <c r="S1622" i="1"/>
  <c r="T1972" i="1"/>
  <c r="S1972" i="1"/>
  <c r="T2016" i="1"/>
  <c r="S2016" i="1"/>
  <c r="T2312" i="1"/>
  <c r="S2312" i="1"/>
  <c r="T832" i="1"/>
  <c r="S832" i="1"/>
  <c r="T1465" i="1"/>
  <c r="S1465" i="1"/>
  <c r="T1960" i="1"/>
  <c r="S1960" i="1"/>
  <c r="T2498" i="1"/>
  <c r="S2498" i="1"/>
  <c r="T320" i="1"/>
  <c r="S320" i="1"/>
  <c r="T1668" i="1"/>
  <c r="S1668" i="1"/>
  <c r="T449" i="1"/>
  <c r="S449" i="1"/>
  <c r="T308" i="1"/>
  <c r="S308" i="1"/>
  <c r="T2251" i="1"/>
  <c r="S2251" i="1"/>
  <c r="T513" i="1"/>
  <c r="S513" i="1"/>
  <c r="T2465" i="1"/>
  <c r="S2465" i="1"/>
  <c r="T818" i="1"/>
  <c r="S818" i="1"/>
  <c r="T871" i="1"/>
  <c r="S871" i="1"/>
  <c r="T1464" i="1"/>
  <c r="S1464" i="1"/>
  <c r="T728" i="1"/>
  <c r="S728" i="1"/>
  <c r="T2495" i="1"/>
  <c r="S2495" i="1"/>
  <c r="T314" i="1"/>
  <c r="S314" i="1"/>
  <c r="T2732" i="1"/>
  <c r="S2732" i="1"/>
  <c r="T2058" i="1"/>
  <c r="S2058" i="1"/>
  <c r="T242" i="1"/>
  <c r="S242" i="1"/>
  <c r="T369" i="1"/>
  <c r="S369" i="1"/>
  <c r="T1246" i="1"/>
  <c r="S1246" i="1"/>
  <c r="T77" i="1"/>
  <c r="S77" i="1"/>
  <c r="T419" i="1"/>
  <c r="S419" i="1"/>
  <c r="T2136" i="1"/>
  <c r="S2136" i="1"/>
  <c r="T110" i="1"/>
  <c r="S110" i="1"/>
  <c r="T1502" i="1"/>
  <c r="S1502" i="1"/>
  <c r="T2114" i="1"/>
  <c r="S2114" i="1"/>
  <c r="T747" i="1"/>
  <c r="S747" i="1"/>
  <c r="T4023" i="1"/>
  <c r="S4023" i="1"/>
  <c r="T876" i="1"/>
  <c r="S876" i="1"/>
  <c r="T1249" i="1"/>
  <c r="S1249" i="1"/>
  <c r="T1384" i="1"/>
  <c r="S1384" i="1"/>
  <c r="T1930" i="1"/>
  <c r="S1930" i="1"/>
  <c r="T2468" i="1"/>
  <c r="S2468" i="1"/>
  <c r="T2765" i="1"/>
  <c r="S2765" i="1"/>
  <c r="T2491" i="1"/>
  <c r="S2491" i="1"/>
  <c r="T40" i="1"/>
  <c r="S40" i="1"/>
  <c r="T3114" i="1"/>
  <c r="S3114" i="1"/>
  <c r="T293" i="1"/>
  <c r="S293" i="1"/>
  <c r="T460" i="1"/>
  <c r="S460" i="1"/>
  <c r="T332" i="1"/>
  <c r="S332" i="1"/>
  <c r="T487" i="1"/>
  <c r="S487" i="1"/>
  <c r="T1842" i="1"/>
  <c r="S1842" i="1"/>
  <c r="T757" i="1"/>
  <c r="S757" i="1"/>
  <c r="T2048" i="1"/>
  <c r="S2048" i="1"/>
  <c r="T2050" i="1"/>
  <c r="S2050" i="1"/>
  <c r="T1856" i="1"/>
  <c r="S1856" i="1"/>
  <c r="T2066" i="1"/>
  <c r="S2066" i="1"/>
  <c r="T1571" i="1"/>
  <c r="S1571" i="1"/>
  <c r="T2734" i="1"/>
  <c r="S2734" i="1"/>
  <c r="T2551" i="1"/>
  <c r="S2551" i="1"/>
  <c r="T3935" i="1"/>
  <c r="S3935" i="1"/>
  <c r="T2106" i="1"/>
  <c r="S2106" i="1"/>
  <c r="T421" i="1"/>
  <c r="S421" i="1"/>
  <c r="T1480" i="1"/>
  <c r="S1480" i="1"/>
  <c r="T1403" i="1"/>
  <c r="S1403" i="1"/>
  <c r="T425" i="1"/>
  <c r="S425" i="1"/>
  <c r="T252" i="1"/>
  <c r="S252" i="1"/>
  <c r="T743" i="1"/>
  <c r="S743" i="1"/>
  <c r="T1932" i="1"/>
  <c r="S1932" i="1"/>
  <c r="T91" i="1"/>
  <c r="S91" i="1"/>
  <c r="T783" i="1"/>
  <c r="S783" i="1"/>
  <c r="T463" i="1"/>
  <c r="S463" i="1"/>
  <c r="T1613" i="1"/>
  <c r="S1613" i="1"/>
  <c r="T1242" i="1"/>
  <c r="S1242" i="1"/>
  <c r="T63" i="1"/>
  <c r="S63" i="1"/>
  <c r="T1124" i="1"/>
  <c r="S1124" i="1"/>
  <c r="T1495" i="1"/>
  <c r="S1495" i="1"/>
  <c r="T2762" i="1"/>
  <c r="S2762" i="1"/>
  <c r="T2303" i="1"/>
  <c r="S2303" i="1"/>
  <c r="T941" i="1"/>
  <c r="S941" i="1"/>
  <c r="T1066" i="1"/>
  <c r="S1066" i="1"/>
  <c r="T1348" i="1"/>
  <c r="S1348" i="1"/>
  <c r="T836" i="1"/>
  <c r="S836" i="1"/>
  <c r="T2233" i="1"/>
  <c r="S2233" i="1"/>
  <c r="T2040" i="1"/>
  <c r="S2040" i="1"/>
  <c r="T1940" i="1"/>
  <c r="S1940" i="1"/>
  <c r="T1358" i="1"/>
  <c r="S1358" i="1"/>
  <c r="T3940" i="1"/>
  <c r="S3940" i="1"/>
  <c r="T66" i="1"/>
  <c r="S66" i="1"/>
  <c r="T1978" i="1"/>
  <c r="S1978" i="1"/>
  <c r="T795" i="1"/>
  <c r="S795" i="1"/>
  <c r="T813" i="1"/>
  <c r="S813" i="1"/>
  <c r="T1827" i="1"/>
  <c r="S1827" i="1"/>
  <c r="T1499" i="1"/>
  <c r="S1499" i="1"/>
  <c r="T1976" i="1"/>
  <c r="S1976" i="1"/>
  <c r="T1068" i="1"/>
  <c r="S1068" i="1"/>
  <c r="T3093" i="1"/>
  <c r="S3093" i="1"/>
  <c r="T1269" i="1"/>
  <c r="S1269" i="1"/>
  <c r="T2077" i="1"/>
  <c r="S2077" i="1"/>
  <c r="T1405" i="1"/>
  <c r="S1405" i="1"/>
  <c r="T2222" i="1"/>
  <c r="S2222" i="1"/>
  <c r="T2091" i="1"/>
  <c r="S2091" i="1"/>
  <c r="T1625" i="1"/>
  <c r="S1625" i="1"/>
  <c r="T438" i="1"/>
  <c r="S438" i="1"/>
  <c r="T779" i="1"/>
  <c r="S779" i="1"/>
  <c r="T1277" i="1"/>
  <c r="S1277" i="1"/>
  <c r="T1283" i="1"/>
  <c r="S1283" i="1"/>
  <c r="T2538" i="1"/>
  <c r="S2538" i="1"/>
  <c r="T1482" i="1"/>
  <c r="S1482" i="1"/>
  <c r="T1364" i="1"/>
  <c r="S1364" i="1"/>
  <c r="T482" i="1"/>
  <c r="S482" i="1"/>
  <c r="T508" i="1"/>
  <c r="S508" i="1"/>
  <c r="T4024" i="1"/>
  <c r="S4024" i="1"/>
  <c r="T765" i="1"/>
  <c r="S765" i="1"/>
  <c r="T3111" i="1"/>
  <c r="S3111" i="1"/>
  <c r="T1581" i="1"/>
  <c r="S1581" i="1"/>
  <c r="T2543" i="1"/>
  <c r="S2543" i="1"/>
  <c r="T2231" i="1"/>
  <c r="S2231" i="1"/>
  <c r="T734" i="1"/>
  <c r="S734" i="1"/>
  <c r="T1097" i="1"/>
  <c r="S1097" i="1"/>
  <c r="T1260" i="1"/>
  <c r="S1260" i="1"/>
  <c r="T872" i="1"/>
  <c r="S872" i="1"/>
  <c r="T2158" i="1"/>
  <c r="S2158" i="1"/>
  <c r="T3118" i="1"/>
  <c r="S3118" i="1"/>
  <c r="T2723" i="1"/>
  <c r="S2723" i="1"/>
  <c r="T2288" i="1"/>
  <c r="S2288" i="1"/>
  <c r="T2175" i="1"/>
  <c r="S2175" i="1"/>
  <c r="T2146" i="1"/>
  <c r="S2146" i="1"/>
  <c r="T1476" i="1"/>
  <c r="S1476" i="1"/>
  <c r="T437" i="1"/>
  <c r="S437" i="1"/>
  <c r="T798" i="1"/>
  <c r="S798" i="1"/>
  <c r="T287" i="1"/>
  <c r="S287" i="1"/>
  <c r="T1234" i="1"/>
  <c r="S1234" i="1"/>
  <c r="T1270" i="1"/>
  <c r="S1270" i="1"/>
  <c r="T2544" i="1"/>
  <c r="S2544" i="1"/>
  <c r="T1227" i="1"/>
  <c r="S1227" i="1"/>
  <c r="T432" i="1"/>
  <c r="S432" i="1"/>
  <c r="T297" i="1"/>
  <c r="S297" i="1"/>
  <c r="T1492" i="1"/>
  <c r="S1492" i="1"/>
  <c r="T1647" i="1"/>
  <c r="S1647" i="1"/>
  <c r="T838" i="1"/>
  <c r="S838" i="1"/>
  <c r="T2548" i="1"/>
  <c r="S2548" i="1"/>
  <c r="T1116" i="1"/>
  <c r="S1116" i="1"/>
  <c r="T1652" i="1"/>
  <c r="S1652" i="1"/>
  <c r="T844" i="1"/>
  <c r="S844" i="1"/>
  <c r="T1954" i="1"/>
  <c r="S1954" i="1"/>
  <c r="T395" i="1"/>
  <c r="S395" i="1"/>
  <c r="T416" i="1"/>
  <c r="S416" i="1"/>
  <c r="T1474" i="1"/>
  <c r="S1474" i="1"/>
  <c r="T451" i="1"/>
  <c r="S451" i="1"/>
  <c r="T2007" i="1"/>
  <c r="S2007" i="1"/>
  <c r="T1927" i="1"/>
  <c r="S1927" i="1"/>
  <c r="T2138" i="1"/>
  <c r="S2138" i="1"/>
  <c r="T2774" i="1"/>
  <c r="S2774" i="1"/>
  <c r="T866" i="1"/>
  <c r="S866" i="1"/>
  <c r="T2663" i="1"/>
  <c r="S2663" i="1"/>
  <c r="T410" i="1"/>
  <c r="S410" i="1"/>
  <c r="T1254" i="1"/>
  <c r="S1254" i="1"/>
  <c r="T1619" i="1"/>
  <c r="S1619" i="1"/>
  <c r="T2529" i="1"/>
  <c r="S2529" i="1"/>
  <c r="T1266" i="1"/>
  <c r="S1266" i="1"/>
  <c r="T458" i="1"/>
  <c r="S458" i="1"/>
  <c r="T1372" i="1"/>
  <c r="S1372" i="1"/>
  <c r="T2214" i="1"/>
  <c r="S2214" i="1"/>
  <c r="T789" i="1"/>
  <c r="S789" i="1"/>
  <c r="T291" i="1"/>
  <c r="S291" i="1"/>
  <c r="T443" i="1"/>
  <c r="S443" i="1"/>
  <c r="T3087" i="1"/>
  <c r="S3087" i="1"/>
  <c r="T1483" i="1"/>
  <c r="S1483" i="1"/>
  <c r="T939" i="1"/>
  <c r="S939" i="1"/>
  <c r="T1563" i="1"/>
  <c r="S1563" i="1"/>
  <c r="T794" i="1"/>
  <c r="S794" i="1"/>
  <c r="T2140" i="1"/>
  <c r="S2140" i="1"/>
  <c r="T793" i="1"/>
  <c r="S793" i="1"/>
  <c r="T112" i="1"/>
  <c r="S112" i="1"/>
  <c r="T864" i="1"/>
  <c r="S864" i="1"/>
  <c r="T1973" i="1"/>
  <c r="S1973" i="1"/>
  <c r="T1273" i="1"/>
  <c r="S1273" i="1"/>
  <c r="T2229" i="1"/>
  <c r="S2229" i="1"/>
  <c r="T922" i="1"/>
  <c r="S922" i="1"/>
  <c r="T701" i="1"/>
  <c r="S701" i="1"/>
  <c r="T2209" i="1"/>
  <c r="S2209" i="1"/>
  <c r="T2244" i="1"/>
  <c r="S2244" i="1"/>
  <c r="T892" i="1"/>
  <c r="S892" i="1"/>
  <c r="T862" i="1"/>
  <c r="S862" i="1"/>
  <c r="T2291" i="1"/>
  <c r="S2291" i="1"/>
  <c r="T1071" i="1"/>
  <c r="S1071" i="1"/>
  <c r="T1654" i="1"/>
  <c r="S1654" i="1"/>
  <c r="T2241" i="1"/>
  <c r="S2241" i="1"/>
  <c r="T2147" i="1"/>
  <c r="S2147" i="1"/>
  <c r="T2051" i="1"/>
  <c r="S2051" i="1"/>
  <c r="T927" i="1"/>
  <c r="S927" i="1"/>
  <c r="T436" i="1"/>
  <c r="S436" i="1"/>
  <c r="T1104" i="1"/>
  <c r="S1104" i="1"/>
  <c r="T873" i="1"/>
  <c r="S873" i="1"/>
  <c r="T2039" i="1"/>
  <c r="S2039" i="1"/>
  <c r="T2042" i="1"/>
  <c r="S2042" i="1"/>
  <c r="T738" i="1"/>
  <c r="S738" i="1"/>
  <c r="T1257" i="1"/>
  <c r="S1257" i="1"/>
  <c r="T1628" i="1"/>
  <c r="S1628" i="1"/>
  <c r="T82" i="1"/>
  <c r="S82" i="1"/>
  <c r="T1237" i="1"/>
  <c r="S1237" i="1"/>
  <c r="T1284" i="1"/>
  <c r="S1284" i="1"/>
  <c r="T319" i="1"/>
  <c r="S319" i="1"/>
  <c r="T1924" i="1"/>
  <c r="S1924" i="1"/>
  <c r="T3104" i="1"/>
  <c r="S3104" i="1"/>
  <c r="T2122" i="1"/>
  <c r="S2122" i="1"/>
  <c r="T2321" i="1"/>
  <c r="S2321" i="1"/>
  <c r="T770" i="1"/>
  <c r="S770" i="1"/>
  <c r="T1661" i="1"/>
  <c r="S1661" i="1"/>
  <c r="T879" i="1"/>
  <c r="S879" i="1"/>
  <c r="T413" i="1"/>
  <c r="S413" i="1"/>
  <c r="T735" i="1"/>
  <c r="S735" i="1"/>
  <c r="T1069" i="1"/>
  <c r="S1069" i="1"/>
  <c r="T1857" i="1"/>
  <c r="S1857" i="1"/>
  <c r="T2067" i="1"/>
  <c r="S2067" i="1"/>
  <c r="T2053" i="1"/>
  <c r="S2053" i="1"/>
  <c r="T771" i="1"/>
  <c r="S771" i="1"/>
  <c r="T472" i="1"/>
  <c r="S472" i="1"/>
  <c r="T2304" i="1"/>
  <c r="S2304" i="1"/>
  <c r="T1610" i="1"/>
  <c r="S1610" i="1"/>
  <c r="T4027" i="1"/>
  <c r="S4027" i="1"/>
  <c r="T2739" i="1"/>
  <c r="S2739" i="1"/>
  <c r="T273" i="1"/>
  <c r="S273" i="1"/>
  <c r="T65" i="1"/>
  <c r="S65" i="1"/>
  <c r="T1076" i="1"/>
  <c r="S1076" i="1"/>
  <c r="T1490" i="1"/>
  <c r="S1490" i="1"/>
  <c r="T2278" i="1"/>
  <c r="S2278" i="1"/>
  <c r="T870" i="1"/>
  <c r="S870" i="1"/>
  <c r="T2605" i="1"/>
  <c r="S2605" i="1"/>
  <c r="T821" i="1"/>
  <c r="S821" i="1"/>
  <c r="T1268" i="1"/>
  <c r="S1268" i="1"/>
  <c r="T2758" i="1"/>
  <c r="S2758" i="1"/>
  <c r="T498" i="1"/>
  <c r="S498" i="1"/>
  <c r="T1926" i="1"/>
  <c r="S1926" i="1"/>
  <c r="T1826" i="1"/>
  <c r="S1826" i="1"/>
  <c r="T811" i="1"/>
  <c r="S811" i="1"/>
  <c r="T101" i="1"/>
  <c r="S101" i="1"/>
  <c r="T453" i="1"/>
  <c r="S453" i="1"/>
  <c r="T1824" i="1"/>
  <c r="S1824" i="1"/>
  <c r="T1263" i="1"/>
  <c r="S1263" i="1"/>
  <c r="T913" i="1"/>
  <c r="S913" i="1"/>
  <c r="T763" i="1"/>
  <c r="S763" i="1"/>
  <c r="T2134" i="1"/>
  <c r="S2134" i="1"/>
  <c r="T1074" i="1"/>
  <c r="S1074" i="1"/>
  <c r="T1631" i="1"/>
  <c r="S1631" i="1"/>
  <c r="T406" i="1"/>
  <c r="S406" i="1"/>
  <c r="T2216" i="1"/>
  <c r="S2216" i="1"/>
  <c r="T2156" i="1"/>
  <c r="S2156" i="1"/>
  <c r="T418" i="1"/>
  <c r="S418" i="1"/>
  <c r="T445" i="1"/>
  <c r="S445" i="1"/>
  <c r="T1565" i="1"/>
  <c r="S1565" i="1"/>
  <c r="T452" i="1"/>
  <c r="S452" i="1"/>
  <c r="T1862" i="1"/>
  <c r="S1862" i="1"/>
  <c r="T1264" i="1"/>
  <c r="S1264" i="1"/>
  <c r="T1828" i="1"/>
  <c r="S1828" i="1"/>
  <c r="T377" i="1"/>
  <c r="S377" i="1"/>
  <c r="T2247" i="1"/>
  <c r="S2247" i="1"/>
  <c r="T1099" i="1"/>
  <c r="S1099" i="1"/>
  <c r="T1067" i="1"/>
  <c r="S1067" i="1"/>
  <c r="T245" i="1"/>
  <c r="S245" i="1"/>
  <c r="T1680" i="1"/>
  <c r="S1680" i="1"/>
  <c r="T2276" i="1"/>
  <c r="S2276" i="1"/>
  <c r="T70" i="1"/>
  <c r="S70" i="1"/>
  <c r="T776" i="1"/>
  <c r="S776" i="1"/>
  <c r="T1832" i="1"/>
  <c r="S1832" i="1"/>
  <c r="T1262" i="1"/>
  <c r="S1262" i="1"/>
  <c r="T2598" i="1"/>
  <c r="S2598" i="1"/>
  <c r="T739" i="1"/>
  <c r="S739" i="1"/>
  <c r="T2635" i="1"/>
  <c r="S2635" i="1"/>
  <c r="T367" i="1"/>
  <c r="S367" i="1"/>
  <c r="T1569" i="1"/>
  <c r="S1569" i="1"/>
  <c r="T391" i="1"/>
  <c r="S391" i="1"/>
  <c r="T407" i="1"/>
  <c r="S407" i="1"/>
  <c r="T786" i="1"/>
  <c r="S786" i="1"/>
  <c r="T933" i="1"/>
  <c r="S933" i="1"/>
  <c r="T1899" i="1"/>
  <c r="S1899" i="1"/>
  <c r="T908" i="1"/>
  <c r="S908" i="1"/>
  <c r="T1669" i="1"/>
  <c r="S1669" i="1"/>
  <c r="T1281" i="1"/>
  <c r="S1281" i="1"/>
  <c r="T422" i="1"/>
  <c r="S422" i="1"/>
  <c r="T105" i="1"/>
  <c r="S105" i="1"/>
  <c r="T2154" i="1"/>
  <c r="S2154" i="1"/>
  <c r="T2772" i="1"/>
  <c r="S2772" i="1"/>
  <c r="T1948" i="1"/>
  <c r="S1948" i="1"/>
  <c r="T744" i="1"/>
  <c r="S744" i="1"/>
  <c r="T1265" i="1"/>
  <c r="S1265" i="1"/>
  <c r="T1107" i="1"/>
  <c r="S1107" i="1"/>
  <c r="T848" i="1"/>
  <c r="S848" i="1"/>
  <c r="T2300" i="1"/>
  <c r="S2300" i="1"/>
  <c r="T2262" i="1"/>
  <c r="S2262" i="1"/>
  <c r="T2322" i="1"/>
  <c r="S2322" i="1"/>
  <c r="T62" i="1"/>
  <c r="S62" i="1"/>
  <c r="T473" i="1"/>
  <c r="S473" i="1"/>
  <c r="T1120" i="1"/>
  <c r="S1120" i="1"/>
  <c r="T2028" i="1"/>
  <c r="S2028" i="1"/>
  <c r="T300" i="1"/>
  <c r="S300" i="1"/>
  <c r="T1371" i="1"/>
  <c r="S1371" i="1"/>
  <c r="T935" i="1"/>
  <c r="S935" i="1"/>
  <c r="T1100" i="1"/>
  <c r="S1100" i="1"/>
  <c r="T1228" i="1"/>
  <c r="S1228" i="1"/>
  <c r="T2314" i="1"/>
  <c r="S2314" i="1"/>
  <c r="T96" i="1"/>
  <c r="S96" i="1"/>
  <c r="T2213" i="1"/>
  <c r="S2213" i="1"/>
  <c r="T114" i="1"/>
  <c r="S114" i="1"/>
  <c r="T1125" i="1"/>
  <c r="S1125" i="1"/>
  <c r="T835" i="1"/>
  <c r="S835" i="1"/>
  <c r="T55" i="1"/>
  <c r="S55" i="1"/>
  <c r="T295" i="1"/>
  <c r="S295" i="1"/>
  <c r="T2741" i="1"/>
  <c r="S2741" i="1"/>
  <c r="T2738" i="1"/>
  <c r="S2738" i="1"/>
  <c r="T1121" i="1"/>
  <c r="S1121" i="1"/>
  <c r="T1090" i="1"/>
  <c r="S1090" i="1"/>
  <c r="T1148" i="1"/>
  <c r="S1148" i="1"/>
  <c r="T81" i="1"/>
  <c r="S81" i="1"/>
  <c r="T2232" i="1"/>
  <c r="S2232" i="1"/>
  <c r="T2035" i="1"/>
  <c r="S2035" i="1"/>
  <c r="T2608" i="1"/>
  <c r="S2608" i="1"/>
  <c r="T780" i="1"/>
  <c r="S780" i="1"/>
  <c r="T3472" i="1"/>
  <c r="S3472" i="1"/>
  <c r="T1946" i="1"/>
  <c r="S1946" i="1"/>
  <c r="T1969" i="1"/>
  <c r="S1969" i="1"/>
  <c r="T2616" i="1"/>
  <c r="S2616" i="1"/>
  <c r="T839" i="1"/>
  <c r="S839" i="1"/>
  <c r="T2056" i="1"/>
  <c r="S2056" i="1"/>
  <c r="T2086" i="1"/>
  <c r="S2086" i="1"/>
  <c r="T2211" i="1"/>
  <c r="S2211" i="1"/>
  <c r="T1866" i="1"/>
  <c r="S1866" i="1"/>
  <c r="T936" i="1"/>
  <c r="S936" i="1"/>
  <c r="T2313" i="1"/>
  <c r="S2313" i="1"/>
  <c r="T1226" i="1"/>
  <c r="S1226" i="1"/>
  <c r="T1830" i="1"/>
  <c r="S1830" i="1"/>
  <c r="T2022" i="1"/>
  <c r="S2022" i="1"/>
  <c r="T1651" i="1"/>
  <c r="S1651" i="1"/>
  <c r="T2038" i="1"/>
  <c r="S2038" i="1"/>
  <c r="T2795" i="1"/>
  <c r="S2795" i="1"/>
  <c r="T1082" i="1"/>
  <c r="S1082" i="1"/>
  <c r="T3677" i="1"/>
  <c r="S3677" i="1"/>
  <c r="T1964" i="1"/>
  <c r="S1964" i="1"/>
  <c r="T1943" i="1"/>
  <c r="S1943" i="1"/>
  <c r="T282" i="1"/>
  <c r="S282" i="1"/>
  <c r="T2559" i="1"/>
  <c r="S2559" i="1"/>
  <c r="T402" i="1"/>
  <c r="S402" i="1"/>
  <c r="T2771" i="1"/>
  <c r="S2771" i="1"/>
  <c r="T1843" i="1"/>
  <c r="S1843" i="1"/>
  <c r="T3776" i="1"/>
  <c r="S3776" i="1"/>
  <c r="T2992" i="1"/>
  <c r="S2992" i="1"/>
  <c r="T2793" i="1"/>
  <c r="S2793" i="1"/>
  <c r="T3798" i="1"/>
  <c r="S3798" i="1"/>
  <c r="T2753" i="1"/>
  <c r="S2753" i="1"/>
  <c r="T3333" i="1"/>
  <c r="S3333" i="1"/>
  <c r="T3466" i="1"/>
  <c r="S3466" i="1"/>
  <c r="T3580" i="1"/>
  <c r="S3580" i="1"/>
  <c r="T3404" i="1"/>
  <c r="S3404" i="1"/>
  <c r="T450" i="1"/>
  <c r="S450" i="1"/>
  <c r="T41" i="1"/>
  <c r="S41" i="1"/>
  <c r="T530" i="1"/>
  <c r="S530" i="1"/>
  <c r="T1481" i="1"/>
  <c r="S1481" i="1"/>
  <c r="T385" i="1"/>
  <c r="S385" i="1"/>
  <c r="T3038" i="1"/>
  <c r="S3038" i="1"/>
  <c r="T478" i="1"/>
  <c r="S478" i="1"/>
  <c r="T4007" i="1"/>
  <c r="S4007" i="1"/>
  <c r="T2952" i="1"/>
  <c r="S2952" i="1"/>
  <c r="T2932" i="1"/>
  <c r="S2932" i="1"/>
  <c r="T462" i="1"/>
  <c r="S462" i="1"/>
  <c r="T2112" i="1"/>
  <c r="S2112" i="1"/>
  <c r="T1217" i="1"/>
  <c r="S1217" i="1"/>
  <c r="T2335" i="1"/>
  <c r="S2335" i="1"/>
  <c r="T18" i="1"/>
  <c r="S18" i="1"/>
  <c r="T1520" i="1"/>
  <c r="S1520" i="1"/>
  <c r="T4081" i="1"/>
  <c r="S4081" i="1"/>
  <c r="T3420" i="1"/>
  <c r="S3420" i="1"/>
  <c r="T4013" i="1"/>
  <c r="S4013" i="1"/>
  <c r="T3866" i="1"/>
  <c r="S3866" i="1"/>
  <c r="T488" i="1"/>
  <c r="S488" i="1"/>
  <c r="T3311" i="1"/>
  <c r="S3311" i="1"/>
  <c r="T3290" i="1"/>
  <c r="S3290" i="1"/>
  <c r="T3802" i="1"/>
  <c r="S3802" i="1"/>
  <c r="T3843" i="1"/>
  <c r="S3843" i="1"/>
  <c r="T3678" i="1"/>
  <c r="S3678" i="1"/>
  <c r="T3679" i="1"/>
  <c r="S3679" i="1"/>
  <c r="T2826" i="1"/>
  <c r="S2826" i="1"/>
  <c r="T1774" i="1"/>
  <c r="S1774" i="1"/>
  <c r="T3099" i="1"/>
  <c r="S3099" i="1"/>
  <c r="T1261" i="1"/>
  <c r="S1261" i="1"/>
  <c r="T1909" i="1"/>
  <c r="S1909" i="1"/>
  <c r="T2595" i="1"/>
  <c r="S2595" i="1"/>
  <c r="T1250" i="1"/>
  <c r="S1250" i="1"/>
  <c r="T822" i="1"/>
  <c r="S822" i="1"/>
  <c r="T1106" i="1"/>
  <c r="S1106" i="1"/>
  <c r="T2597" i="1"/>
  <c r="S2597" i="1"/>
  <c r="T2655" i="1"/>
  <c r="S2655" i="1"/>
  <c r="T2791" i="1"/>
  <c r="S2791" i="1"/>
  <c r="T3103" i="1"/>
  <c r="S3103" i="1"/>
  <c r="T1506" i="1"/>
  <c r="S1506" i="1"/>
  <c r="T3577" i="1"/>
  <c r="S3577" i="1"/>
  <c r="T2803" i="1"/>
  <c r="S2803" i="1"/>
  <c r="T1865" i="1"/>
  <c r="S1865" i="1"/>
  <c r="T1880" i="1"/>
  <c r="S1880" i="1"/>
  <c r="T989" i="1"/>
  <c r="S989" i="1"/>
  <c r="T1937" i="1"/>
  <c r="S1937" i="1"/>
  <c r="T1247" i="1"/>
  <c r="S1247" i="1"/>
  <c r="T3769" i="1"/>
  <c r="S3769" i="1"/>
  <c r="T1630" i="1"/>
  <c r="S1630" i="1"/>
  <c r="T535" i="1"/>
  <c r="S535" i="1"/>
  <c r="T1089" i="1"/>
  <c r="S1089" i="1"/>
  <c r="T3098" i="1"/>
  <c r="S3098" i="1"/>
  <c r="T3553" i="1"/>
  <c r="S3553" i="1"/>
  <c r="T3348" i="1"/>
  <c r="S3348" i="1"/>
  <c r="T1878" i="1"/>
  <c r="S1878" i="1"/>
  <c r="T3986" i="1"/>
  <c r="S3986" i="1"/>
  <c r="T4004" i="1"/>
  <c r="S4004" i="1"/>
  <c r="T3124" i="1"/>
  <c r="S3124" i="1"/>
  <c r="T430" i="1"/>
  <c r="S430" i="1"/>
  <c r="T132" i="1"/>
  <c r="S132" i="1"/>
  <c r="T3890" i="1"/>
  <c r="S3890" i="1"/>
  <c r="T3116" i="1"/>
  <c r="S3116" i="1"/>
  <c r="T3870" i="1"/>
  <c r="S3870" i="1"/>
  <c r="T1586" i="1"/>
  <c r="S1586" i="1"/>
  <c r="T3708" i="1"/>
  <c r="S3708" i="1"/>
  <c r="T3875" i="1"/>
  <c r="S3875" i="1"/>
  <c r="T3606" i="1"/>
  <c r="S3606" i="1"/>
  <c r="T1597" i="1"/>
  <c r="S1597" i="1"/>
  <c r="T12" i="1"/>
  <c r="S12" i="1"/>
  <c r="T3115" i="1"/>
  <c r="S3115" i="1"/>
  <c r="T2917" i="1"/>
  <c r="S2917" i="1"/>
  <c r="T3544" i="1"/>
  <c r="S3544" i="1"/>
  <c r="T3939" i="1"/>
  <c r="S3939" i="1"/>
  <c r="T3676" i="1"/>
  <c r="S3676" i="1"/>
  <c r="T366" i="1"/>
  <c r="S366" i="1"/>
  <c r="T2974" i="1"/>
  <c r="S2974" i="1"/>
  <c r="T3428" i="1"/>
  <c r="S3428" i="1"/>
  <c r="T3112" i="1"/>
  <c r="S3112" i="1"/>
  <c r="T1363" i="1"/>
  <c r="S1363" i="1"/>
  <c r="T1182" i="1"/>
  <c r="S1182" i="1"/>
  <c r="T3394" i="1"/>
  <c r="S3394" i="1"/>
  <c r="T1521" i="1"/>
  <c r="S1521" i="1"/>
  <c r="T2062" i="1"/>
  <c r="S2062" i="1"/>
  <c r="T2984" i="1"/>
  <c r="S2984" i="1"/>
  <c r="T2964" i="1"/>
  <c r="S2964" i="1"/>
  <c r="T269" i="1"/>
  <c r="S269" i="1"/>
  <c r="T3604" i="1"/>
  <c r="S3604" i="1"/>
  <c r="T4003" i="1"/>
  <c r="S4003" i="1"/>
  <c r="T1280" i="1"/>
  <c r="S1280" i="1"/>
  <c r="T1510" i="1"/>
  <c r="S1510" i="1"/>
  <c r="T2599" i="1"/>
  <c r="S2599" i="1"/>
  <c r="T90" i="1"/>
  <c r="S90" i="1"/>
  <c r="T3574" i="1"/>
  <c r="S3574" i="1"/>
  <c r="T3739" i="1"/>
  <c r="S3739" i="1"/>
  <c r="T3582" i="1"/>
  <c r="S3582" i="1"/>
  <c r="T3878" i="1"/>
  <c r="S3878" i="1"/>
  <c r="T2520" i="1"/>
  <c r="S2520" i="1"/>
  <c r="T2801" i="1"/>
  <c r="S2801" i="1"/>
  <c r="T137" i="1"/>
  <c r="S137" i="1"/>
  <c r="T3467" i="1"/>
  <c r="S3467" i="1"/>
  <c r="T3528" i="1"/>
  <c r="S3528" i="1"/>
  <c r="T1728" i="1"/>
  <c r="S1728" i="1"/>
  <c r="T3105" i="1"/>
  <c r="S3105" i="1"/>
  <c r="T42" i="1"/>
  <c r="S42" i="1"/>
  <c r="T761" i="1"/>
  <c r="S761" i="1"/>
  <c r="T3527" i="1"/>
  <c r="S3527" i="1"/>
  <c r="T3694" i="1"/>
  <c r="S3694" i="1"/>
  <c r="T2600" i="1"/>
  <c r="S2600" i="1"/>
  <c r="T1602" i="1"/>
  <c r="S1602" i="1"/>
  <c r="T3321" i="1"/>
  <c r="S3321" i="1"/>
  <c r="T14" i="1"/>
  <c r="S14" i="1"/>
  <c r="T3119" i="1"/>
  <c r="S3119" i="1"/>
  <c r="T1167" i="1"/>
  <c r="S1167" i="1"/>
  <c r="T3600" i="1"/>
  <c r="S3600" i="1"/>
  <c r="T3342" i="1"/>
  <c r="S3342" i="1"/>
  <c r="T2289" i="1"/>
  <c r="S2289" i="1"/>
  <c r="T163" i="1"/>
  <c r="S163" i="1"/>
  <c r="T2679" i="1"/>
  <c r="S2679" i="1"/>
  <c r="T2845" i="1"/>
  <c r="S2845" i="1"/>
  <c r="T3711" i="1"/>
  <c r="S3711" i="1"/>
  <c r="T1085" i="1"/>
  <c r="S1085" i="1"/>
  <c r="T3398" i="1"/>
  <c r="S3398" i="1"/>
  <c r="T3638" i="1"/>
  <c r="S3638" i="1"/>
  <c r="T3639" i="1"/>
  <c r="S3639" i="1"/>
  <c r="T8" i="1"/>
  <c r="S8" i="1"/>
  <c r="T158" i="1"/>
  <c r="S158" i="1"/>
  <c r="T3432" i="1"/>
  <c r="S3432" i="1"/>
  <c r="T1616" i="1"/>
  <c r="S1616" i="1"/>
  <c r="T2918" i="1"/>
  <c r="S2918" i="1"/>
  <c r="T3795" i="1"/>
  <c r="S3795" i="1"/>
  <c r="T2447" i="1"/>
  <c r="S2447" i="1"/>
  <c r="T3322" i="1"/>
  <c r="S3322" i="1"/>
  <c r="T1439" i="1"/>
  <c r="S1439" i="1"/>
  <c r="T3397" i="1"/>
  <c r="S3397" i="1"/>
  <c r="T2919" i="1"/>
  <c r="S2919" i="1"/>
  <c r="T2841" i="1"/>
  <c r="S2841" i="1"/>
  <c r="T1577" i="1"/>
  <c r="S1577" i="1"/>
  <c r="T3097" i="1"/>
  <c r="S3097" i="1"/>
  <c r="T1983" i="1"/>
  <c r="S1983" i="1"/>
  <c r="T1347" i="1"/>
  <c r="S1347" i="1"/>
  <c r="T496" i="1"/>
  <c r="S496" i="1"/>
  <c r="T3349" i="1"/>
  <c r="S3349" i="1"/>
  <c r="T1951" i="1"/>
  <c r="S1951" i="1"/>
  <c r="T3644" i="1"/>
  <c r="S3644" i="1"/>
  <c r="T2006" i="1"/>
  <c r="S2006" i="1"/>
  <c r="T1998" i="1"/>
  <c r="S1998" i="1"/>
  <c r="T1852" i="1"/>
  <c r="S1852" i="1"/>
  <c r="T467" i="1"/>
  <c r="S467" i="1"/>
  <c r="T3781" i="1"/>
  <c r="S3781" i="1"/>
  <c r="T3572" i="1"/>
  <c r="S3572" i="1"/>
  <c r="T3425" i="1"/>
  <c r="S3425" i="1"/>
  <c r="T1682" i="1"/>
  <c r="S1682" i="1"/>
  <c r="T45" i="1"/>
  <c r="S45" i="1"/>
  <c r="T919" i="1"/>
  <c r="S919" i="1"/>
  <c r="T676" i="1"/>
  <c r="S676" i="1"/>
  <c r="T538" i="1"/>
  <c r="S538" i="1"/>
  <c r="T630" i="1"/>
  <c r="S630" i="1"/>
  <c r="T2078" i="1"/>
  <c r="S2078" i="1"/>
  <c r="T3851" i="1"/>
  <c r="S3851" i="1"/>
  <c r="T2503" i="1"/>
  <c r="S2503" i="1"/>
  <c r="T1335" i="1"/>
  <c r="S1335" i="1"/>
  <c r="T3266" i="1"/>
  <c r="S3266" i="1"/>
  <c r="T3113" i="1"/>
  <c r="S3113" i="1"/>
  <c r="T1515" i="1"/>
  <c r="S1515" i="1"/>
  <c r="T528" i="1"/>
  <c r="S528" i="1"/>
  <c r="T2234" i="1"/>
  <c r="S2234" i="1"/>
  <c r="T2000" i="1"/>
  <c r="S2000" i="1"/>
  <c r="T723" i="1"/>
  <c r="S723" i="1"/>
  <c r="T2591" i="1"/>
  <c r="S2591" i="1"/>
  <c r="T3651" i="1"/>
  <c r="S3651" i="1"/>
  <c r="T54" i="1"/>
  <c r="S54" i="1"/>
  <c r="T16" i="1"/>
  <c r="S16" i="1"/>
  <c r="T2909" i="1"/>
  <c r="S2909" i="1"/>
  <c r="T3471" i="1"/>
  <c r="S3471" i="1"/>
  <c r="T3052" i="1"/>
  <c r="S3052" i="1"/>
  <c r="T2789" i="1"/>
  <c r="S2789" i="1"/>
  <c r="T3323" i="1"/>
  <c r="S3323" i="1"/>
  <c r="T3355" i="1"/>
  <c r="S3355" i="1"/>
  <c r="T2581" i="1"/>
  <c r="S2581" i="1"/>
  <c r="T1512" i="1"/>
  <c r="S1512" i="1"/>
  <c r="T3809" i="1"/>
  <c r="S3809" i="1"/>
  <c r="T686" i="1"/>
  <c r="S686" i="1"/>
  <c r="T2461" i="1"/>
  <c r="S2461" i="1"/>
  <c r="T3247" i="1"/>
  <c r="S3247" i="1"/>
  <c r="T3603" i="1"/>
  <c r="S3603" i="1"/>
  <c r="T3786" i="1"/>
  <c r="S3786" i="1"/>
  <c r="T3017" i="1"/>
  <c r="S3017" i="1"/>
  <c r="T31" i="1"/>
  <c r="S31" i="1"/>
  <c r="T3887" i="1"/>
  <c r="S3887" i="1"/>
  <c r="T703" i="1"/>
  <c r="S703" i="1"/>
  <c r="T2164" i="1"/>
  <c r="S2164" i="1"/>
  <c r="T1109" i="1"/>
  <c r="S1109" i="1"/>
  <c r="T3633" i="1"/>
  <c r="S3633" i="1"/>
  <c r="T2811" i="1"/>
  <c r="S2811" i="1"/>
  <c r="T1508" i="1"/>
  <c r="S1508" i="1"/>
  <c r="T2908" i="1"/>
  <c r="S2908" i="1"/>
  <c r="T3305" i="1"/>
  <c r="S3305" i="1"/>
  <c r="T2855" i="1"/>
  <c r="S2855" i="1"/>
  <c r="T698" i="1"/>
  <c r="S698" i="1"/>
  <c r="T1321" i="1"/>
  <c r="S1321" i="1"/>
  <c r="T3773" i="1"/>
  <c r="S3773" i="1"/>
  <c r="T3309" i="1"/>
  <c r="S3309" i="1"/>
  <c r="T1858" i="1"/>
  <c r="S1858" i="1"/>
  <c r="T998" i="1"/>
  <c r="S998" i="1"/>
  <c r="T1454" i="1"/>
  <c r="S1454" i="1"/>
  <c r="T3566" i="1"/>
  <c r="S3566" i="1"/>
  <c r="T3367" i="1"/>
  <c r="S3367" i="1"/>
  <c r="T1821" i="1"/>
  <c r="S1821" i="1"/>
  <c r="T2800" i="1"/>
  <c r="S2800" i="1"/>
  <c r="T3740" i="1"/>
  <c r="S3740" i="1"/>
  <c r="T2506" i="1"/>
  <c r="S2506" i="1"/>
  <c r="T3345" i="1"/>
  <c r="S3345" i="1"/>
  <c r="T2672" i="1"/>
  <c r="S2672" i="1"/>
  <c r="T3371" i="1"/>
  <c r="S3371" i="1"/>
  <c r="T1135" i="1"/>
  <c r="S1135" i="1"/>
  <c r="T3369" i="1"/>
  <c r="S3369" i="1"/>
  <c r="T2426" i="1"/>
  <c r="S2426" i="1"/>
  <c r="T3272" i="1"/>
  <c r="S3272" i="1"/>
  <c r="T3243" i="1"/>
  <c r="S3243" i="1"/>
  <c r="T3561" i="1"/>
  <c r="S3561" i="1"/>
  <c r="T1769" i="1"/>
  <c r="S1769" i="1"/>
  <c r="T4053" i="1"/>
  <c r="S4053" i="1"/>
  <c r="T1766" i="1"/>
  <c r="S1766" i="1"/>
  <c r="T186" i="1"/>
  <c r="S186" i="1"/>
  <c r="T3041" i="1"/>
  <c r="S3041" i="1"/>
  <c r="T3231" i="1"/>
  <c r="S3231" i="1"/>
  <c r="T3123" i="1"/>
  <c r="S3123" i="1"/>
  <c r="T3250" i="1"/>
  <c r="S3250" i="1"/>
  <c r="T1853" i="1"/>
  <c r="S1853" i="1"/>
  <c r="T3046" i="1"/>
  <c r="S3046" i="1"/>
  <c r="T1229" i="1"/>
  <c r="S1229" i="1"/>
  <c r="T471" i="1"/>
  <c r="S471" i="1"/>
  <c r="T3938" i="1"/>
  <c r="S3938" i="1"/>
  <c r="T5" i="1"/>
  <c r="S5" i="1"/>
  <c r="T28" i="1"/>
  <c r="S28" i="1"/>
  <c r="T3546" i="1"/>
  <c r="S3546" i="1"/>
  <c r="T1130" i="1"/>
  <c r="S1130" i="1"/>
  <c r="T2458" i="1"/>
  <c r="S2458" i="1"/>
  <c r="T3538" i="1"/>
  <c r="S3538" i="1"/>
  <c r="T1920" i="1"/>
  <c r="S1920" i="1"/>
  <c r="T3035" i="1"/>
  <c r="S3035" i="1"/>
  <c r="T2456" i="1"/>
  <c r="S2456" i="1"/>
  <c r="T3763" i="1"/>
  <c r="S3763" i="1"/>
  <c r="T741" i="1"/>
  <c r="S741" i="1"/>
  <c r="T2435" i="1"/>
  <c r="S2435" i="1"/>
  <c r="T3457" i="1"/>
  <c r="S3457" i="1"/>
  <c r="T3421" i="1"/>
  <c r="S3421" i="1"/>
  <c r="T3692" i="1"/>
  <c r="S3692" i="1"/>
  <c r="T3583" i="1"/>
  <c r="S3583" i="1"/>
  <c r="T3092" i="1"/>
  <c r="S3092" i="1"/>
  <c r="T3127" i="1"/>
  <c r="S3127" i="1"/>
  <c r="T1815" i="1"/>
  <c r="S1815" i="1"/>
  <c r="T2521" i="1"/>
  <c r="S2521" i="1"/>
  <c r="T1086" i="1"/>
  <c r="S1086" i="1"/>
  <c r="T4047" i="1"/>
  <c r="S4047" i="1"/>
  <c r="T904" i="1"/>
  <c r="S904" i="1"/>
  <c r="T3120" i="1"/>
  <c r="S3120" i="1"/>
  <c r="T1913" i="1"/>
  <c r="S1913" i="1"/>
  <c r="T3022" i="1"/>
  <c r="S3022" i="1"/>
  <c r="T3742" i="1"/>
  <c r="S3742" i="1"/>
  <c r="T3306" i="1"/>
  <c r="S3306" i="1"/>
  <c r="T516" i="1"/>
  <c r="S516" i="1"/>
  <c r="T1165" i="1"/>
  <c r="S1165" i="1"/>
  <c r="T2439" i="1"/>
  <c r="S2439" i="1"/>
  <c r="T3791" i="1"/>
  <c r="S3791" i="1"/>
  <c r="T983" i="1"/>
  <c r="S983" i="1"/>
  <c r="T1043" i="1"/>
  <c r="S1043" i="1"/>
  <c r="T2985" i="1"/>
  <c r="S2985" i="1"/>
  <c r="T3640" i="1"/>
  <c r="S3640" i="1"/>
  <c r="T1460" i="1"/>
  <c r="S1460" i="1"/>
  <c r="T622" i="1"/>
  <c r="S622" i="1"/>
  <c r="T2833" i="1"/>
  <c r="S2833" i="1"/>
  <c r="T3012" i="1"/>
  <c r="S3012" i="1"/>
  <c r="T750" i="1"/>
  <c r="S750" i="1"/>
  <c r="T1056" i="1"/>
  <c r="S1056" i="1"/>
  <c r="T2339" i="1"/>
  <c r="S2339" i="1"/>
  <c r="T2132" i="1"/>
  <c r="S2132" i="1"/>
  <c r="T1457" i="1"/>
  <c r="S1457" i="1"/>
  <c r="T648" i="1"/>
  <c r="S648" i="1"/>
  <c r="T3635" i="1"/>
  <c r="S3635" i="1"/>
  <c r="T1648" i="1"/>
  <c r="S1648" i="1"/>
  <c r="T3695" i="1"/>
  <c r="S3695" i="1"/>
  <c r="T3880" i="1"/>
  <c r="S3880" i="1"/>
  <c r="T3723" i="1"/>
  <c r="S3723" i="1"/>
  <c r="T2515" i="1"/>
  <c r="S2515" i="1"/>
  <c r="T3126" i="1"/>
  <c r="S3126" i="1"/>
  <c r="T2307" i="1"/>
  <c r="S2307" i="1"/>
  <c r="T4049" i="1"/>
  <c r="S4049" i="1"/>
  <c r="T3315" i="1"/>
  <c r="S3315" i="1"/>
  <c r="T1767" i="1"/>
  <c r="S1767" i="1"/>
  <c r="T164" i="1"/>
  <c r="S164" i="1"/>
  <c r="T1968" i="1"/>
  <c r="S1968" i="1"/>
  <c r="T710" i="1"/>
  <c r="S710" i="1"/>
  <c r="T605" i="1"/>
  <c r="S605" i="1"/>
  <c r="T3122" i="1"/>
  <c r="S3122" i="1"/>
  <c r="T1157" i="1"/>
  <c r="S1157" i="1"/>
  <c r="T67" i="1"/>
  <c r="S67" i="1"/>
  <c r="T2570" i="1"/>
  <c r="S2570" i="1"/>
  <c r="T1115" i="1"/>
  <c r="S1115" i="1"/>
  <c r="T2975" i="1"/>
  <c r="S2975" i="1"/>
  <c r="T3496" i="1"/>
  <c r="S3496" i="1"/>
  <c r="T1342" i="1"/>
  <c r="S1342" i="1"/>
  <c r="T2685" i="1"/>
  <c r="S2685" i="1"/>
  <c r="T970" i="1"/>
  <c r="S970" i="1"/>
  <c r="T364" i="1"/>
  <c r="S364" i="1"/>
  <c r="T3244" i="1"/>
  <c r="S3244" i="1"/>
  <c r="T459" i="1"/>
  <c r="S459" i="1"/>
  <c r="T2441" i="1"/>
  <c r="S2441" i="1"/>
  <c r="T1180" i="1"/>
  <c r="S1180" i="1"/>
  <c r="T712" i="1"/>
  <c r="S712" i="1"/>
  <c r="T1078" i="1"/>
  <c r="S1078" i="1"/>
  <c r="T1498" i="1"/>
  <c r="S1498" i="1"/>
  <c r="T1409" i="1"/>
  <c r="S1409" i="1"/>
  <c r="T668" i="1"/>
  <c r="S668" i="1"/>
  <c r="T675" i="1"/>
  <c r="S675" i="1"/>
  <c r="T2593" i="1"/>
  <c r="S2593" i="1"/>
  <c r="T3102" i="1"/>
  <c r="S3102" i="1"/>
  <c r="T1548" i="1"/>
  <c r="S1548" i="1"/>
  <c r="T3346" i="1"/>
  <c r="S3346" i="1"/>
  <c r="T1500" i="1"/>
  <c r="S1500" i="1"/>
  <c r="T3095" i="1"/>
  <c r="S3095" i="1"/>
  <c r="T36" i="1"/>
  <c r="S36" i="1"/>
  <c r="T1711" i="1"/>
  <c r="S1711" i="1"/>
  <c r="T3700" i="1"/>
  <c r="S3700" i="1"/>
  <c r="T1174" i="1"/>
  <c r="S1174" i="1"/>
  <c r="T166" i="1"/>
  <c r="S166" i="1"/>
  <c r="T3386" i="1"/>
  <c r="S3386" i="1"/>
  <c r="T4005" i="1"/>
  <c r="S4005" i="1"/>
  <c r="T893" i="1"/>
  <c r="S893" i="1"/>
  <c r="T3860" i="1"/>
  <c r="S3860" i="1"/>
  <c r="T32" i="1"/>
  <c r="S32" i="1"/>
  <c r="T2960" i="1"/>
  <c r="S2960" i="1"/>
  <c r="T3814" i="1"/>
  <c r="S3814" i="1"/>
  <c r="T2589" i="1"/>
  <c r="S2589" i="1"/>
  <c r="T2428" i="1"/>
  <c r="S2428" i="1"/>
  <c r="T4033" i="1"/>
  <c r="S4033" i="1"/>
  <c r="T4102" i="1"/>
  <c r="S4102" i="1"/>
  <c r="T1252" i="1"/>
  <c r="S1252" i="1"/>
  <c r="T3733" i="1"/>
  <c r="S3733" i="1"/>
  <c r="T2130" i="1"/>
  <c r="S2130" i="1"/>
  <c r="T3714" i="1"/>
  <c r="S3714" i="1"/>
  <c r="T4097" i="1"/>
  <c r="S4097" i="1"/>
  <c r="T2068" i="1"/>
  <c r="S2068" i="1"/>
  <c r="T1047" i="1"/>
  <c r="S1047" i="1"/>
  <c r="T474" i="1"/>
  <c r="S474" i="1"/>
  <c r="T540" i="1"/>
  <c r="S540" i="1"/>
  <c r="T1088" i="1"/>
  <c r="S1088" i="1"/>
  <c r="T1727" i="1"/>
  <c r="S1727" i="1"/>
  <c r="T2253" i="1"/>
  <c r="S2253" i="1"/>
  <c r="T3541" i="1"/>
  <c r="S3541" i="1"/>
  <c r="T2780" i="1"/>
  <c r="S2780" i="1"/>
  <c r="T1999" i="1"/>
  <c r="S1999" i="1"/>
  <c r="T2031" i="1"/>
  <c r="S2031" i="1"/>
  <c r="T4109" i="1"/>
  <c r="S4109" i="1"/>
  <c r="T3822" i="1"/>
  <c r="S3822" i="1"/>
  <c r="T3688" i="1"/>
  <c r="S3688" i="1"/>
  <c r="T3408" i="1"/>
  <c r="S3408" i="1"/>
  <c r="T606" i="1"/>
  <c r="S606" i="1"/>
  <c r="T1770" i="1"/>
  <c r="S1770" i="1"/>
  <c r="T2840" i="1"/>
  <c r="S2840" i="1"/>
  <c r="T1053" i="1"/>
  <c r="S1053" i="1"/>
  <c r="T2868" i="1"/>
  <c r="S2868" i="1"/>
  <c r="T2748" i="1"/>
  <c r="S2748" i="1"/>
  <c r="T3011" i="1"/>
  <c r="S3011" i="1"/>
  <c r="T3259" i="1"/>
  <c r="S3259" i="1"/>
  <c r="T3351" i="1"/>
  <c r="S3351" i="1"/>
  <c r="T4044" i="1"/>
  <c r="S4044" i="1"/>
  <c r="T1044" i="1"/>
  <c r="S1044" i="1"/>
  <c r="T3824" i="1"/>
  <c r="S3824" i="1"/>
  <c r="T3278" i="1"/>
  <c r="S3278" i="1"/>
  <c r="T2310" i="1"/>
  <c r="S2310" i="1"/>
  <c r="T3375" i="1"/>
  <c r="S3375" i="1"/>
  <c r="T1713" i="1"/>
  <c r="S1713" i="1"/>
  <c r="T3053" i="1"/>
  <c r="S3053" i="1"/>
  <c r="T1192" i="1"/>
  <c r="S1192" i="1"/>
  <c r="T1275" i="1"/>
  <c r="S1275" i="1"/>
  <c r="T2961" i="1"/>
  <c r="S2961" i="1"/>
  <c r="T4071" i="1"/>
  <c r="S4071" i="1"/>
  <c r="T2576" i="1"/>
  <c r="S2576" i="1"/>
  <c r="T2858" i="1"/>
  <c r="S2858" i="1"/>
  <c r="T1147" i="1"/>
  <c r="S1147" i="1"/>
  <c r="T3287" i="1"/>
  <c r="S3287" i="1"/>
  <c r="T177" i="1"/>
  <c r="S177" i="1"/>
  <c r="T1255" i="1"/>
  <c r="S1255" i="1"/>
  <c r="T992" i="1"/>
  <c r="S992" i="1"/>
  <c r="T1768" i="1"/>
  <c r="S1768" i="1"/>
  <c r="T3431" i="1"/>
  <c r="S3431" i="1"/>
  <c r="T3832" i="1"/>
  <c r="S3832" i="1"/>
  <c r="T3511" i="1"/>
  <c r="S3511" i="1"/>
  <c r="T974" i="1"/>
  <c r="S974" i="1"/>
  <c r="T190" i="1"/>
  <c r="S190" i="1"/>
  <c r="T719" i="1"/>
  <c r="S719" i="1"/>
  <c r="T2972" i="1"/>
  <c r="S2972" i="1"/>
  <c r="T3637" i="1"/>
  <c r="S3637" i="1"/>
  <c r="T3293" i="1"/>
  <c r="S3293" i="1"/>
  <c r="T1297" i="1"/>
  <c r="S1297" i="1"/>
  <c r="T2564" i="1"/>
  <c r="S2564" i="1"/>
  <c r="T1907" i="1"/>
  <c r="S1907" i="1"/>
  <c r="T1812" i="1"/>
  <c r="S1812" i="1"/>
  <c r="T2023" i="1"/>
  <c r="S2023" i="1"/>
  <c r="T3358" i="1"/>
  <c r="S3358" i="1"/>
  <c r="T1299" i="1"/>
  <c r="S1299" i="1"/>
  <c r="T4041" i="1"/>
  <c r="S4041" i="1"/>
  <c r="T4034" i="1"/>
  <c r="S4034" i="1"/>
  <c r="T3086" i="1"/>
  <c r="S3086" i="1"/>
  <c r="T3109" i="1"/>
  <c r="S3109" i="1"/>
  <c r="T424" i="1"/>
  <c r="S424" i="1"/>
  <c r="T3724" i="1"/>
  <c r="S3724" i="1"/>
  <c r="T1965" i="1"/>
  <c r="S1965" i="1"/>
  <c r="T802" i="1"/>
  <c r="S802" i="1"/>
  <c r="T3732" i="1"/>
  <c r="S3732" i="1"/>
  <c r="T526" i="1"/>
  <c r="S526" i="1"/>
  <c r="T2756" i="1"/>
  <c r="S2756" i="1"/>
  <c r="T1169" i="1"/>
  <c r="S1169" i="1"/>
  <c r="T3968" i="1"/>
  <c r="S3968" i="1"/>
  <c r="T1917" i="1"/>
  <c r="S1917" i="1"/>
  <c r="T682" i="1"/>
  <c r="S682" i="1"/>
  <c r="T1859" i="1"/>
  <c r="S1859" i="1"/>
  <c r="T641" i="1"/>
  <c r="S641" i="1"/>
  <c r="T2843" i="1"/>
  <c r="S2843" i="1"/>
  <c r="T3867" i="1"/>
  <c r="S3867" i="1"/>
  <c r="T2816" i="1"/>
  <c r="S2816" i="1"/>
  <c r="T3276" i="1"/>
  <c r="S3276" i="1"/>
  <c r="T3874" i="1"/>
  <c r="S3874" i="1"/>
  <c r="T3513" i="1"/>
  <c r="S3513" i="1"/>
  <c r="T700" i="1"/>
  <c r="S700" i="1"/>
  <c r="T202" i="1"/>
  <c r="S202" i="1"/>
  <c r="T3707" i="1"/>
  <c r="S3707" i="1"/>
  <c r="T3121" i="1"/>
  <c r="S3121" i="1"/>
  <c r="T1721" i="1"/>
  <c r="S1721" i="1"/>
  <c r="T20" i="1"/>
  <c r="S20" i="1"/>
  <c r="T475" i="1"/>
  <c r="S475" i="1"/>
  <c r="T3014" i="1"/>
  <c r="S3014" i="1"/>
  <c r="T3483" i="1"/>
  <c r="S3483" i="1"/>
  <c r="T3853" i="1"/>
  <c r="S3853" i="1"/>
  <c r="T3831" i="1"/>
  <c r="S3831" i="1"/>
  <c r="T2115" i="1"/>
  <c r="S2115" i="1"/>
  <c r="T2522" i="1"/>
  <c r="S2522" i="1"/>
  <c r="T1559" i="1"/>
  <c r="S1559" i="1"/>
  <c r="T3157" i="1"/>
  <c r="S3157" i="1"/>
  <c r="T1961" i="1"/>
  <c r="S1961" i="1"/>
  <c r="T1149" i="1"/>
  <c r="S1149" i="1"/>
  <c r="T532" i="1"/>
  <c r="S532" i="1"/>
  <c r="T2733" i="1"/>
  <c r="S2733" i="1"/>
  <c r="T3959" i="1"/>
  <c r="S3959" i="1"/>
  <c r="T3820" i="1"/>
  <c r="S3820" i="1"/>
  <c r="T2227" i="1"/>
  <c r="S2227" i="1"/>
  <c r="T46" i="1"/>
  <c r="S46" i="1"/>
  <c r="T154" i="1"/>
  <c r="S154" i="1"/>
  <c r="T2943" i="1"/>
  <c r="S2943" i="1"/>
  <c r="T1621" i="1"/>
  <c r="S1621" i="1"/>
  <c r="T1813" i="1"/>
  <c r="S1813" i="1"/>
  <c r="T1164" i="1"/>
  <c r="S1164" i="1"/>
  <c r="T4093" i="1"/>
  <c r="S4093" i="1"/>
  <c r="T3571" i="1"/>
  <c r="S3571" i="1"/>
  <c r="T3537" i="1"/>
  <c r="S3537" i="1"/>
  <c r="T1808" i="1"/>
  <c r="S1808" i="1"/>
  <c r="T522" i="1"/>
  <c r="S522" i="1"/>
  <c r="T1585" i="1"/>
  <c r="S1585" i="1"/>
  <c r="T651" i="1"/>
  <c r="S651" i="1"/>
  <c r="T2516" i="1"/>
  <c r="S2516" i="1"/>
  <c r="T924" i="1"/>
  <c r="S924" i="1"/>
  <c r="T23" i="1"/>
  <c r="S23" i="1"/>
  <c r="T3108" i="1"/>
  <c r="S3108" i="1"/>
  <c r="T3836" i="1"/>
  <c r="S3836" i="1"/>
  <c r="T3567" i="1"/>
  <c r="S3567" i="1"/>
  <c r="T3817" i="1"/>
  <c r="S3817" i="1"/>
  <c r="T1935" i="1"/>
  <c r="S1935" i="1"/>
  <c r="T2184" i="1"/>
  <c r="S2184" i="1"/>
  <c r="T3601" i="1"/>
  <c r="S3601" i="1"/>
  <c r="T3327" i="1"/>
  <c r="S3327" i="1"/>
  <c r="T3056" i="1"/>
  <c r="S3056" i="1"/>
  <c r="T1809" i="1"/>
  <c r="S1809" i="1"/>
  <c r="T2706" i="1"/>
  <c r="S2706" i="1"/>
  <c r="T3439" i="1"/>
  <c r="S3439" i="1"/>
  <c r="T3774" i="1"/>
  <c r="S3774" i="1"/>
  <c r="T2643" i="1"/>
  <c r="S2643" i="1"/>
  <c r="T3436" i="1"/>
  <c r="S3436" i="1"/>
  <c r="T2926" i="1"/>
  <c r="S2926" i="1"/>
  <c r="T3595" i="1"/>
  <c r="S3595" i="1"/>
  <c r="T800" i="1"/>
  <c r="S800" i="1"/>
  <c r="T131" i="1"/>
  <c r="S131" i="1"/>
  <c r="T3341" i="1"/>
  <c r="S3341" i="1"/>
  <c r="T3447" i="1"/>
  <c r="S3447" i="1"/>
  <c r="T3340" i="1"/>
  <c r="S3340" i="1"/>
  <c r="T1740" i="1"/>
  <c r="S1740" i="1"/>
  <c r="T3681" i="1"/>
  <c r="S3681" i="1"/>
  <c r="T3982" i="1"/>
  <c r="S3982" i="1"/>
  <c r="T1098" i="1"/>
  <c r="S1098" i="1"/>
  <c r="T4099" i="1"/>
  <c r="S4099" i="1"/>
  <c r="T2812" i="1"/>
  <c r="S2812" i="1"/>
  <c r="T3543" i="1"/>
  <c r="S3543" i="1"/>
  <c r="T200" i="1"/>
  <c r="S200" i="1"/>
  <c r="T43" i="1"/>
  <c r="S43" i="1"/>
  <c r="T891" i="1"/>
  <c r="S891" i="1"/>
  <c r="T1715" i="1"/>
  <c r="S1715" i="1"/>
  <c r="T2454" i="1"/>
  <c r="S2454" i="1"/>
  <c r="T3993" i="1"/>
  <c r="S3993" i="1"/>
  <c r="T1401" i="1"/>
  <c r="S1401" i="1"/>
  <c r="T3170" i="1"/>
  <c r="S3170" i="1"/>
  <c r="T3909" i="1"/>
  <c r="S3909" i="1"/>
  <c r="T3819" i="1"/>
  <c r="S3819" i="1"/>
  <c r="T354" i="1"/>
  <c r="S354" i="1"/>
  <c r="T1915" i="1"/>
  <c r="S1915" i="1"/>
  <c r="T3083" i="1"/>
  <c r="S3083" i="1"/>
  <c r="T650" i="1"/>
  <c r="S650" i="1"/>
  <c r="T1772" i="1"/>
  <c r="S1772" i="1"/>
  <c r="T3587" i="1"/>
  <c r="S3587" i="1"/>
  <c r="T1777" i="1"/>
  <c r="S1777" i="1"/>
  <c r="T1554" i="1"/>
  <c r="S1554" i="1"/>
  <c r="T2508" i="1"/>
  <c r="S2508" i="1"/>
  <c r="T2342" i="1"/>
  <c r="S2342" i="1"/>
  <c r="T3156" i="1"/>
  <c r="S3156" i="1"/>
  <c r="T3433" i="1"/>
  <c r="S3433" i="1"/>
  <c r="T3971" i="1"/>
  <c r="S3971" i="1"/>
  <c r="T343" i="1"/>
  <c r="S343" i="1"/>
  <c r="T3332" i="1"/>
  <c r="S3332" i="1"/>
  <c r="T1787" i="1"/>
  <c r="S1787" i="1"/>
  <c r="T3096" i="1"/>
  <c r="S3096" i="1"/>
  <c r="T3594" i="1"/>
  <c r="S3594" i="1"/>
  <c r="T1179" i="1"/>
  <c r="S1179" i="1"/>
  <c r="T2344" i="1"/>
  <c r="S2344" i="1"/>
  <c r="T3145" i="1"/>
  <c r="S3145" i="1"/>
  <c r="T646" i="1"/>
  <c r="S646" i="1"/>
  <c r="T3934" i="1"/>
  <c r="S3934" i="1"/>
  <c r="T2716" i="1"/>
  <c r="S2716" i="1"/>
  <c r="T1463" i="1"/>
  <c r="S1463" i="1"/>
  <c r="T194" i="1"/>
  <c r="S194" i="1"/>
  <c r="T1524" i="1"/>
  <c r="S1524" i="1"/>
  <c r="T2923" i="1"/>
  <c r="S2923" i="1"/>
  <c r="T171" i="1"/>
  <c r="S171" i="1"/>
  <c r="T3252" i="1"/>
  <c r="S3252" i="1"/>
  <c r="T767" i="1"/>
  <c r="S767" i="1"/>
  <c r="T556" i="1"/>
  <c r="S556" i="1"/>
  <c r="T2692" i="1"/>
  <c r="S2692" i="1"/>
  <c r="T3505" i="1"/>
  <c r="S3505" i="1"/>
  <c r="T4088" i="1"/>
  <c r="S4088" i="1"/>
  <c r="T2619" i="1"/>
  <c r="S2619" i="1"/>
  <c r="T3850" i="1"/>
  <c r="S3850" i="1"/>
  <c r="T160" i="1"/>
  <c r="S160" i="1"/>
  <c r="T481" i="1"/>
  <c r="S481" i="1"/>
  <c r="T3861" i="1"/>
  <c r="S3861" i="1"/>
  <c r="T125" i="1"/>
  <c r="S125" i="1"/>
  <c r="T417" i="1"/>
  <c r="S417" i="1"/>
  <c r="T1029" i="1"/>
  <c r="S1029" i="1"/>
  <c r="T1911" i="1"/>
  <c r="S1911" i="1"/>
  <c r="T3865" i="1"/>
  <c r="S3865" i="1"/>
  <c r="T846" i="1"/>
  <c r="S846" i="1"/>
  <c r="T3891" i="1"/>
  <c r="S3891" i="1"/>
  <c r="T134" i="1"/>
  <c r="S134" i="1"/>
  <c r="T1778" i="1"/>
  <c r="S1778" i="1"/>
  <c r="T1773" i="1"/>
  <c r="S1773" i="1"/>
  <c r="T3722" i="1"/>
  <c r="S3722" i="1"/>
  <c r="S3922" i="1"/>
  <c r="T621" i="1"/>
  <c r="S621" i="1"/>
  <c r="T1132" i="1"/>
  <c r="S1132" i="1"/>
  <c r="T2406" i="1"/>
  <c r="S2406" i="1"/>
  <c r="T3082" i="1"/>
  <c r="S3082" i="1"/>
  <c r="T2743" i="1"/>
  <c r="S2743" i="1"/>
  <c r="T195" i="1"/>
  <c r="S195" i="1"/>
  <c r="T2675" i="1"/>
  <c r="S2675" i="1"/>
  <c r="T537" i="1"/>
  <c r="S537" i="1"/>
  <c r="T3486" i="1"/>
  <c r="S3486" i="1"/>
  <c r="T1726" i="1"/>
  <c r="S1726" i="1"/>
  <c r="T2478" i="1"/>
  <c r="S2478" i="1"/>
  <c r="T697" i="1"/>
  <c r="S697" i="1"/>
  <c r="T1986" i="1"/>
  <c r="S1986" i="1"/>
  <c r="T1790" i="1"/>
  <c r="S1790" i="1"/>
  <c r="T545" i="1"/>
  <c r="S545" i="1"/>
  <c r="T3236" i="1"/>
  <c r="S3236" i="1"/>
  <c r="T3568" i="1"/>
  <c r="S3568" i="1"/>
  <c r="T3696" i="1"/>
  <c r="S3696" i="1"/>
  <c r="T817" i="1"/>
  <c r="S817" i="1"/>
  <c r="T2239" i="1"/>
  <c r="S2239" i="1"/>
  <c r="T3754" i="1"/>
  <c r="S3754" i="1"/>
  <c r="T3186" i="1"/>
  <c r="S3186" i="1"/>
  <c r="T2604" i="1"/>
  <c r="S2604" i="1"/>
  <c r="T3410" i="1"/>
  <c r="S3410" i="1"/>
  <c r="T1462" i="1"/>
  <c r="S1462" i="1"/>
  <c r="T3003" i="1"/>
  <c r="S3003" i="1"/>
  <c r="T19" i="1"/>
  <c r="S19" i="1"/>
  <c r="T1159" i="1"/>
  <c r="S1159" i="1"/>
  <c r="T2596" i="1"/>
  <c r="S2596" i="1"/>
  <c r="T3165" i="1"/>
  <c r="S3165" i="1"/>
  <c r="T1049" i="1"/>
  <c r="S1049" i="1"/>
  <c r="T3390" i="1"/>
  <c r="S3390" i="1"/>
  <c r="T2330" i="1"/>
  <c r="S2330" i="1"/>
  <c r="T441" i="1"/>
  <c r="S441" i="1"/>
  <c r="T4002" i="1"/>
  <c r="S4002" i="1"/>
  <c r="T2906" i="1"/>
  <c r="S2906" i="1"/>
  <c r="T3799" i="1"/>
  <c r="S3799" i="1"/>
  <c r="T996" i="1"/>
  <c r="S996" i="1"/>
  <c r="T3391" i="1"/>
  <c r="S3391" i="1"/>
  <c r="T3488" i="1"/>
  <c r="S3488" i="1"/>
  <c r="T3825" i="1"/>
  <c r="S3825" i="1"/>
  <c r="T2647" i="1"/>
  <c r="S2647" i="1"/>
  <c r="T3010" i="1"/>
  <c r="S3010" i="1"/>
  <c r="T3060" i="1"/>
  <c r="S3060" i="1"/>
  <c r="T662" i="1"/>
  <c r="S662" i="1"/>
  <c r="T1722" i="1"/>
  <c r="S1722" i="1"/>
  <c r="T3452" i="1"/>
  <c r="S3452" i="1"/>
  <c r="T1873" i="1"/>
  <c r="S1873" i="1"/>
  <c r="T1243" i="1"/>
  <c r="S1243" i="1"/>
  <c r="T843" i="1"/>
  <c r="S843" i="1"/>
  <c r="T2677" i="1"/>
  <c r="S2677" i="1"/>
  <c r="T3308" i="1"/>
  <c r="S3308" i="1"/>
  <c r="T1368" i="1"/>
  <c r="S1368" i="1"/>
  <c r="T1888" i="1"/>
  <c r="S1888" i="1"/>
  <c r="T1001" i="1"/>
  <c r="S1001" i="1"/>
  <c r="T2001" i="1"/>
  <c r="S2001" i="1"/>
  <c r="T3736" i="1"/>
  <c r="S3736" i="1"/>
  <c r="T2264" i="1"/>
  <c r="S2264" i="1"/>
  <c r="T2580" i="1"/>
  <c r="S2580" i="1"/>
  <c r="T345" i="1"/>
  <c r="S345" i="1"/>
  <c r="T1129" i="1"/>
  <c r="S1129" i="1"/>
  <c r="T3489" i="1"/>
  <c r="S3489" i="1"/>
  <c r="T2386" i="1"/>
  <c r="S2386" i="1"/>
  <c r="T3915" i="1"/>
  <c r="S3915" i="1"/>
  <c r="T2143" i="1"/>
  <c r="S2143" i="1"/>
  <c r="T2149" i="1"/>
  <c r="S2149" i="1"/>
  <c r="T555" i="1"/>
  <c r="S555" i="1"/>
  <c r="T3666" i="1"/>
  <c r="S3666" i="1"/>
  <c r="T3426" i="1"/>
  <c r="S3426" i="1"/>
  <c r="T3616" i="1"/>
  <c r="S3616" i="1"/>
  <c r="T2566" i="1"/>
  <c r="S2566" i="1"/>
  <c r="T3387" i="1"/>
  <c r="S3387" i="1"/>
  <c r="T3868" i="1"/>
  <c r="S3868" i="1"/>
  <c r="T3992" i="1"/>
  <c r="S3992" i="1"/>
  <c r="T982" i="1"/>
  <c r="S982" i="1"/>
  <c r="T29" i="1"/>
  <c r="S29" i="1"/>
  <c r="T1916" i="1"/>
  <c r="S1916" i="1"/>
  <c r="T3031" i="1"/>
  <c r="S3031" i="1"/>
  <c r="T1776" i="1"/>
  <c r="S1776" i="1"/>
  <c r="T2525" i="1"/>
  <c r="S2525" i="1"/>
  <c r="T3192" i="1"/>
  <c r="S3192" i="1"/>
  <c r="T1453" i="1"/>
  <c r="S1453" i="1"/>
  <c r="T652" i="1"/>
  <c r="S652" i="1"/>
  <c r="T3273" i="1"/>
  <c r="S3273" i="1"/>
  <c r="T4017" i="1"/>
  <c r="S4017" i="1"/>
  <c r="T60" i="1"/>
  <c r="S60" i="1"/>
  <c r="T49" i="1"/>
  <c r="S49" i="1"/>
  <c r="T2504" i="1"/>
  <c r="S2504" i="1"/>
  <c r="T3144" i="1"/>
  <c r="S3144" i="1"/>
  <c r="T155" i="1"/>
  <c r="S155" i="1"/>
  <c r="T2168" i="1"/>
  <c r="S2168" i="1"/>
  <c r="T387" i="1"/>
  <c r="S387" i="1"/>
  <c r="T2109" i="1"/>
  <c r="S2109" i="1"/>
  <c r="T1801" i="1"/>
  <c r="S1801" i="1"/>
  <c r="T3945" i="1"/>
  <c r="S3945" i="1"/>
  <c r="T925" i="1"/>
  <c r="S925" i="1"/>
  <c r="T361" i="1"/>
  <c r="S361" i="1"/>
  <c r="T1331" i="1"/>
  <c r="S1331" i="1"/>
  <c r="T1545" i="1"/>
  <c r="S1545" i="1"/>
  <c r="T363" i="1"/>
  <c r="S363" i="1"/>
  <c r="T1562" i="1"/>
  <c r="S1562" i="1"/>
  <c r="T1341" i="1"/>
  <c r="S1341" i="1"/>
  <c r="T3295" i="1"/>
  <c r="S3295" i="1"/>
  <c r="T2954" i="1"/>
  <c r="S2954" i="1"/>
  <c r="T456" i="1"/>
  <c r="S456" i="1"/>
  <c r="T1173" i="1"/>
  <c r="S1173" i="1"/>
  <c r="T144" i="1"/>
  <c r="S144" i="1"/>
  <c r="T1542" i="1"/>
  <c r="S1542" i="1"/>
  <c r="T3997" i="1"/>
  <c r="S3997" i="1"/>
  <c r="T185" i="1"/>
  <c r="S185" i="1"/>
  <c r="T3726" i="1"/>
  <c r="S3726" i="1"/>
  <c r="T4068" i="1"/>
  <c r="S4068" i="1"/>
  <c r="T3756" i="1"/>
  <c r="S3756" i="1"/>
  <c r="T3585" i="1"/>
  <c r="S3585" i="1"/>
  <c r="T718" i="1"/>
  <c r="S718" i="1"/>
  <c r="T3101" i="1"/>
  <c r="S3101" i="1"/>
  <c r="T1795" i="1"/>
  <c r="S1795" i="1"/>
  <c r="T3026" i="1"/>
  <c r="S3026" i="1"/>
  <c r="T999" i="1"/>
  <c r="S999" i="1"/>
  <c r="T1598" i="1"/>
  <c r="S1598" i="1"/>
  <c r="T2008" i="1"/>
  <c r="S2008" i="1"/>
  <c r="T3846" i="1"/>
  <c r="S3846" i="1"/>
  <c r="T1407" i="1"/>
  <c r="S1407" i="1"/>
  <c r="T3057" i="1"/>
  <c r="S3057" i="1"/>
  <c r="T3313" i="1"/>
  <c r="S3313" i="1"/>
  <c r="T1533" i="1"/>
  <c r="S1533" i="1"/>
  <c r="T2578" i="1"/>
  <c r="S2578" i="1"/>
  <c r="T2705" i="1"/>
  <c r="S2705" i="1"/>
  <c r="T2691" i="1"/>
  <c r="S2691" i="1"/>
  <c r="T357" i="1"/>
  <c r="S357" i="1"/>
  <c r="T740" i="1"/>
  <c r="S740" i="1"/>
  <c r="T3618" i="1"/>
  <c r="S3618" i="1"/>
  <c r="T2537" i="1"/>
  <c r="S2537" i="1"/>
  <c r="T3663" i="1"/>
  <c r="S3663" i="1"/>
  <c r="T2725" i="1"/>
  <c r="S2725" i="1"/>
  <c r="T920" i="1"/>
  <c r="S920" i="1"/>
  <c r="T499" i="1"/>
  <c r="S499" i="1"/>
  <c r="T1411" i="1"/>
  <c r="S1411" i="1"/>
  <c r="T737" i="1"/>
  <c r="S737" i="1"/>
  <c r="T594" i="1"/>
  <c r="S594" i="1"/>
  <c r="T3301" i="1"/>
  <c r="S3301" i="1"/>
  <c r="T2057" i="1"/>
  <c r="S2057" i="1"/>
  <c r="T1013" i="1"/>
  <c r="S1013" i="1"/>
  <c r="T2707" i="1"/>
  <c r="S2707" i="1"/>
  <c r="T1414" i="1"/>
  <c r="S1414" i="1"/>
  <c r="T1308" i="1"/>
  <c r="S1308" i="1"/>
  <c r="T3302" i="1"/>
  <c r="S3302" i="1"/>
  <c r="T997" i="1"/>
  <c r="S997" i="1"/>
  <c r="T600" i="1"/>
  <c r="S600" i="1"/>
  <c r="T711" i="1"/>
  <c r="S711" i="1"/>
  <c r="T2922" i="1"/>
  <c r="S2922" i="1"/>
  <c r="T1519" i="1"/>
  <c r="S1519" i="1"/>
  <c r="T3006" i="1"/>
  <c r="S3006" i="1"/>
  <c r="T2139" i="1"/>
  <c r="S2139" i="1"/>
  <c r="T3858" i="1"/>
  <c r="S3858" i="1"/>
  <c r="T243" i="1"/>
  <c r="S243" i="1"/>
  <c r="T2987" i="1"/>
  <c r="S2987" i="1"/>
  <c r="T3811" i="1"/>
  <c r="S3811" i="1"/>
  <c r="T1624" i="1"/>
  <c r="S1624" i="1"/>
  <c r="T3424" i="1"/>
  <c r="S3424" i="1"/>
  <c r="T318" i="1"/>
  <c r="S318" i="1"/>
  <c r="T1366" i="1"/>
  <c r="S1366" i="1"/>
  <c r="T2107" i="1"/>
  <c r="S2107" i="1"/>
  <c r="T2128" i="1"/>
  <c r="S2128" i="1"/>
  <c r="T1160" i="1"/>
  <c r="S1160" i="1"/>
  <c r="T2528" i="1"/>
  <c r="S2528" i="1"/>
  <c r="T2654" i="1"/>
  <c r="S2654" i="1"/>
  <c r="T3015" i="1"/>
  <c r="S3015" i="1"/>
  <c r="T3300" i="1"/>
  <c r="S3300" i="1"/>
  <c r="T4043" i="1"/>
  <c r="S4043" i="1"/>
  <c r="T2630" i="1"/>
  <c r="S2630" i="1"/>
  <c r="T2861" i="1"/>
  <c r="S2861" i="1"/>
  <c r="T2980" i="1"/>
  <c r="S2980" i="1"/>
  <c r="T2364" i="1"/>
  <c r="S2364" i="1"/>
  <c r="T2356" i="1"/>
  <c r="S2356" i="1"/>
  <c r="T2388" i="1"/>
  <c r="S2388" i="1"/>
  <c r="T2792" i="1"/>
  <c r="S2792" i="1"/>
  <c r="T1016" i="1"/>
  <c r="S1016" i="1"/>
  <c r="T1522" i="1"/>
  <c r="S1522" i="1"/>
  <c r="T1338" i="1"/>
  <c r="S1338" i="1"/>
  <c r="T653" i="1"/>
  <c r="S653" i="1"/>
  <c r="T1791" i="1"/>
  <c r="S1791" i="1"/>
  <c r="T2401" i="1"/>
  <c r="S2401" i="1"/>
  <c r="T1589" i="1"/>
  <c r="S1589" i="1"/>
  <c r="T3994" i="1"/>
  <c r="S3994" i="1"/>
  <c r="T4057" i="1"/>
  <c r="S4057" i="1"/>
  <c r="T1136" i="1"/>
  <c r="S1136" i="1"/>
  <c r="T1788" i="1"/>
  <c r="S1788" i="1"/>
  <c r="T210" i="1"/>
  <c r="S210" i="1"/>
  <c r="T3363" i="1"/>
  <c r="S3363" i="1"/>
  <c r="T1477" i="1"/>
  <c r="S1477" i="1"/>
  <c r="T562" i="1"/>
  <c r="S562" i="1"/>
  <c r="T2372" i="1"/>
  <c r="S2372" i="1"/>
  <c r="T3755" i="1"/>
  <c r="S3755" i="1"/>
  <c r="T2526" i="1"/>
  <c r="S2526" i="1"/>
  <c r="T1432" i="1"/>
  <c r="S1432" i="1"/>
  <c r="T1570" i="1"/>
  <c r="S1570" i="1"/>
  <c r="T810" i="1"/>
  <c r="S810" i="1"/>
  <c r="T1643" i="1"/>
  <c r="S1643" i="1"/>
  <c r="T2673" i="1"/>
  <c r="S2673" i="1"/>
  <c r="T575" i="1"/>
  <c r="S575" i="1"/>
  <c r="T1350" i="1"/>
  <c r="S1350" i="1"/>
  <c r="T1114" i="1"/>
  <c r="S1114" i="1"/>
  <c r="T3668" i="1"/>
  <c r="S3668" i="1"/>
  <c r="T3177" i="1"/>
  <c r="S3177" i="1"/>
  <c r="T1962" i="1"/>
  <c r="S1962" i="1"/>
  <c r="T3500" i="1"/>
  <c r="S3500" i="1"/>
  <c r="T1525" i="1"/>
  <c r="S1525" i="1"/>
  <c r="T2518" i="1"/>
  <c r="S2518" i="1"/>
  <c r="T2277" i="1"/>
  <c r="S2277" i="1"/>
  <c r="T151" i="1"/>
  <c r="S151" i="1"/>
  <c r="T2392" i="1"/>
  <c r="S2392" i="1"/>
  <c r="T3627" i="1"/>
  <c r="S3627" i="1"/>
  <c r="T2269" i="1"/>
  <c r="S2269" i="1"/>
  <c r="T581" i="1"/>
  <c r="S581" i="1"/>
  <c r="T2828" i="1"/>
  <c r="S2828" i="1"/>
  <c r="T3283" i="1"/>
  <c r="S3283" i="1"/>
  <c r="T149" i="1"/>
  <c r="S149" i="1"/>
  <c r="T603" i="1"/>
  <c r="S603" i="1"/>
  <c r="T3741" i="1"/>
  <c r="S3741" i="1"/>
  <c r="T219" i="1"/>
  <c r="S219" i="1"/>
  <c r="T3133" i="1"/>
  <c r="S3133" i="1"/>
  <c r="T44" i="1"/>
  <c r="S44" i="1"/>
  <c r="T687" i="1"/>
  <c r="S687" i="1"/>
  <c r="T2574" i="1"/>
  <c r="S2574" i="1"/>
  <c r="T3555" i="1"/>
  <c r="S3555" i="1"/>
  <c r="T1793" i="1"/>
  <c r="S1793" i="1"/>
  <c r="T205" i="1"/>
  <c r="S205" i="1"/>
  <c r="T674" i="1"/>
  <c r="S674" i="1"/>
  <c r="T2405" i="1"/>
  <c r="S2405" i="1"/>
  <c r="T1543" i="1"/>
  <c r="S1543" i="1"/>
  <c r="T2993" i="1"/>
  <c r="S2993" i="1"/>
  <c r="T3480" i="1"/>
  <c r="S3480" i="1"/>
  <c r="T1328" i="1"/>
  <c r="S1328" i="1"/>
  <c r="T3508" i="1"/>
  <c r="S3508" i="1"/>
  <c r="T2155" i="1"/>
  <c r="S2155" i="1"/>
  <c r="T3685" i="1"/>
  <c r="S3685" i="1"/>
  <c r="T2033" i="1"/>
  <c r="S2033" i="1"/>
  <c r="T1141" i="1"/>
  <c r="S1141" i="1"/>
  <c r="T3793" i="1"/>
  <c r="S3793" i="1"/>
  <c r="T2836" i="1"/>
  <c r="S2836" i="1"/>
  <c r="T2712" i="1"/>
  <c r="S2712" i="1"/>
  <c r="T569" i="1"/>
  <c r="S569" i="1"/>
  <c r="T4036" i="1"/>
  <c r="S4036" i="1"/>
  <c r="T677" i="1"/>
  <c r="S677" i="1"/>
  <c r="T3485" i="1"/>
  <c r="S3485" i="1"/>
  <c r="T2399" i="1"/>
  <c r="S2399" i="1"/>
  <c r="T3704" i="1"/>
  <c r="S3704" i="1"/>
  <c r="T1008" i="1"/>
  <c r="S1008" i="1"/>
  <c r="T4112" i="1"/>
  <c r="S4112" i="1"/>
  <c r="T2541" i="1"/>
  <c r="S2541" i="1"/>
  <c r="T209" i="1"/>
  <c r="S209" i="1"/>
  <c r="T1775" i="1"/>
  <c r="S1775" i="1"/>
  <c r="T2360" i="1"/>
  <c r="S2360" i="1"/>
  <c r="T386" i="1"/>
  <c r="S386" i="1"/>
  <c r="T3787" i="1"/>
  <c r="S3787" i="1"/>
  <c r="T4076" i="1"/>
  <c r="S4076" i="1"/>
  <c r="T1540" i="1"/>
  <c r="S1540" i="1"/>
  <c r="T2614" i="1"/>
  <c r="S2614" i="1"/>
  <c r="T3484" i="1"/>
  <c r="S3484" i="1"/>
  <c r="T2835" i="1"/>
  <c r="S2835" i="1"/>
  <c r="T541" i="1"/>
  <c r="S541" i="1"/>
  <c r="T3712" i="1"/>
  <c r="S3712" i="1"/>
  <c r="T3173" i="1"/>
  <c r="S3173" i="1"/>
  <c r="T3023" i="1"/>
  <c r="S3023" i="1"/>
  <c r="T2328" i="1"/>
  <c r="S2328" i="1"/>
  <c r="T3626" i="1"/>
  <c r="S3626" i="1"/>
  <c r="T673" i="1"/>
  <c r="S673" i="1"/>
  <c r="T1320" i="1"/>
  <c r="S1320" i="1"/>
  <c r="T3009" i="1"/>
  <c r="S3009" i="1"/>
  <c r="T2437" i="1"/>
  <c r="S2437" i="1"/>
  <c r="T1771" i="1"/>
  <c r="S1771" i="1"/>
  <c r="T749" i="1"/>
  <c r="S749" i="1"/>
  <c r="T3591" i="1"/>
  <c r="S3591" i="1"/>
  <c r="T3507" i="1"/>
  <c r="S3507" i="1"/>
  <c r="T1836" i="1"/>
  <c r="S1836" i="1"/>
  <c r="T3396" i="1"/>
  <c r="S3396" i="1"/>
  <c r="T1703" i="1"/>
  <c r="S1703" i="1"/>
  <c r="T2813" i="1"/>
  <c r="S2813" i="1"/>
  <c r="T2390" i="1"/>
  <c r="S2390" i="1"/>
  <c r="T24" i="1"/>
  <c r="S24" i="1"/>
  <c r="T2640" i="1"/>
  <c r="S2640" i="1"/>
  <c r="T664" i="1"/>
  <c r="S664" i="1"/>
  <c r="T3906" i="1"/>
  <c r="S3906" i="1"/>
  <c r="T3837" i="1"/>
  <c r="S3837" i="1"/>
  <c r="T3234" i="1"/>
  <c r="S3234" i="1"/>
  <c r="T3903" i="1"/>
  <c r="S3903" i="1"/>
  <c r="T3516" i="1"/>
  <c r="S3516" i="1"/>
  <c r="T3862" i="1"/>
  <c r="S3862" i="1"/>
  <c r="T505" i="1"/>
  <c r="S505" i="1"/>
  <c r="T1493" i="1"/>
  <c r="S1493" i="1"/>
  <c r="T961" i="1"/>
  <c r="S961" i="1"/>
  <c r="T2341" i="1"/>
  <c r="S2341" i="1"/>
  <c r="T3061" i="1"/>
  <c r="S3061" i="1"/>
  <c r="T3857" i="1"/>
  <c r="S3857" i="1"/>
  <c r="T52" i="1"/>
  <c r="S52" i="1"/>
  <c r="T3590" i="1"/>
  <c r="S3590" i="1"/>
  <c r="T3998" i="1"/>
  <c r="S3998" i="1"/>
  <c r="T3481" i="1"/>
  <c r="S3481" i="1"/>
  <c r="T955" i="1"/>
  <c r="S955" i="1"/>
  <c r="T2854" i="1"/>
  <c r="S2854" i="1"/>
  <c r="T1863" i="1"/>
  <c r="S1863" i="1"/>
  <c r="T3826" i="1"/>
  <c r="S3826" i="1"/>
  <c r="T2995" i="1"/>
  <c r="S2995" i="1"/>
  <c r="T1083" i="1"/>
  <c r="S1083" i="1"/>
  <c r="T1786" i="1"/>
  <c r="S1786" i="1"/>
  <c r="T3506" i="1"/>
  <c r="S3506" i="1"/>
  <c r="T539" i="1"/>
  <c r="S539" i="1"/>
  <c r="T1590" i="1"/>
  <c r="S1590" i="1"/>
  <c r="T1665" i="1"/>
  <c r="S1665" i="1"/>
  <c r="T4092" i="1"/>
  <c r="S4092" i="1"/>
  <c r="T2849" i="1"/>
  <c r="S2849" i="1"/>
  <c r="T1236" i="1"/>
  <c r="S1236" i="1"/>
  <c r="T1295" i="1"/>
  <c r="S1295" i="1"/>
  <c r="T216" i="1"/>
  <c r="S216" i="1"/>
  <c r="T542" i="1"/>
  <c r="S542" i="1"/>
  <c r="T1021" i="1"/>
  <c r="S1021" i="1"/>
  <c r="T1792" i="1"/>
  <c r="S1792" i="1"/>
  <c r="T2014" i="1"/>
  <c r="S2014" i="1"/>
  <c r="T1291" i="1"/>
  <c r="S1291" i="1"/>
  <c r="T3373" i="1"/>
  <c r="S3373" i="1"/>
  <c r="T1796" i="1"/>
  <c r="S1796" i="1"/>
  <c r="T2594" i="1"/>
  <c r="S2594" i="1"/>
  <c r="T1046" i="1"/>
  <c r="S1046" i="1"/>
  <c r="T678" i="1"/>
  <c r="S678" i="1"/>
  <c r="T1413" i="1"/>
  <c r="S1413" i="1"/>
  <c r="T524" i="1"/>
  <c r="S524" i="1"/>
  <c r="T1296" i="1"/>
  <c r="S1296" i="1"/>
  <c r="T1423" i="1"/>
  <c r="S1423" i="1"/>
  <c r="T2265" i="1"/>
  <c r="S2265" i="1"/>
  <c r="T3469" i="1"/>
  <c r="S3469" i="1"/>
  <c r="T3764" i="1"/>
  <c r="S3764" i="1"/>
  <c r="T1037" i="1"/>
  <c r="S1037" i="1"/>
  <c r="T3372" i="1"/>
  <c r="S3372" i="1"/>
  <c r="T3179" i="1"/>
  <c r="S3179" i="1"/>
  <c r="T3361" i="1"/>
  <c r="S3361" i="1"/>
  <c r="T2912" i="1"/>
  <c r="S2912" i="1"/>
  <c r="T2785" i="1"/>
  <c r="S2785" i="1"/>
  <c r="T1293" i="1"/>
  <c r="S1293" i="1"/>
  <c r="T2376" i="1"/>
  <c r="S2376" i="1"/>
  <c r="T3190" i="1"/>
  <c r="S3190" i="1"/>
  <c r="T3036" i="1"/>
  <c r="S3036" i="1"/>
  <c r="T1576" i="1"/>
  <c r="S1576" i="1"/>
  <c r="T2500" i="1"/>
  <c r="S2500" i="1"/>
  <c r="T1805" i="1"/>
  <c r="S1805" i="1"/>
  <c r="T3339" i="1"/>
  <c r="S3339" i="1"/>
  <c r="T1290" i="1"/>
  <c r="S1290" i="1"/>
  <c r="T2903" i="1"/>
  <c r="S2903" i="1"/>
  <c r="T1398" i="1"/>
  <c r="S1398" i="1"/>
  <c r="T755" i="1"/>
  <c r="S755" i="1"/>
  <c r="T3810" i="1"/>
  <c r="S3810" i="1"/>
  <c r="T2338" i="1"/>
  <c r="S2338" i="1"/>
  <c r="T2445" i="1"/>
  <c r="S2445" i="1"/>
  <c r="T2956" i="1"/>
  <c r="S2956" i="1"/>
  <c r="T3818" i="1"/>
  <c r="S3818" i="1"/>
  <c r="T3586" i="1"/>
  <c r="S3586" i="1"/>
  <c r="T3737" i="1"/>
  <c r="S3737" i="1"/>
  <c r="T2281" i="1"/>
  <c r="S2281" i="1"/>
  <c r="T3429" i="1"/>
  <c r="S3429" i="1"/>
  <c r="T588" i="1"/>
  <c r="S588" i="1"/>
  <c r="T1706" i="1"/>
  <c r="S1706" i="1"/>
  <c r="T3828" i="1"/>
  <c r="S3828" i="1"/>
  <c r="T768" i="1"/>
  <c r="S768" i="1"/>
  <c r="T855" i="1"/>
  <c r="S855" i="1"/>
  <c r="T1144" i="1"/>
  <c r="S1144" i="1"/>
  <c r="T565" i="1"/>
  <c r="S565" i="1"/>
  <c r="T3884" i="1"/>
  <c r="S3884" i="1"/>
  <c r="T1994" i="1"/>
  <c r="S1994" i="1"/>
  <c r="T2939" i="1"/>
  <c r="S2939" i="1"/>
  <c r="T203" i="1"/>
  <c r="S203" i="1"/>
  <c r="T4000" i="1"/>
  <c r="S4000" i="1"/>
  <c r="T2641" i="1"/>
  <c r="S2641" i="1"/>
  <c r="T444" i="1"/>
  <c r="S444" i="1"/>
  <c r="T533" i="1"/>
  <c r="S533" i="1"/>
  <c r="T1779" i="1"/>
  <c r="S1779" i="1"/>
  <c r="T868" i="1"/>
  <c r="S868" i="1"/>
  <c r="T3495" i="1"/>
  <c r="S3495" i="1"/>
  <c r="T2060" i="1"/>
  <c r="S2060" i="1"/>
  <c r="T1746" i="1"/>
  <c r="S1746" i="1"/>
  <c r="T2403" i="1"/>
  <c r="S2403" i="1"/>
  <c r="T3059" i="1"/>
  <c r="S3059" i="1"/>
  <c r="T3314" i="1"/>
  <c r="S3314" i="1"/>
  <c r="T2904" i="1"/>
  <c r="S2904" i="1"/>
  <c r="T2385" i="1"/>
  <c r="S2385" i="1"/>
  <c r="T2547" i="1"/>
  <c r="S2547" i="1"/>
  <c r="T1171" i="1"/>
  <c r="S1171" i="1"/>
  <c r="T4042" i="1"/>
  <c r="S4042" i="1"/>
  <c r="T2577" i="1"/>
  <c r="S2577" i="1"/>
  <c r="T2340" i="1"/>
  <c r="S2340" i="1"/>
  <c r="T2510" i="1"/>
  <c r="S2510" i="1"/>
  <c r="T2933" i="1"/>
  <c r="S2933" i="1"/>
  <c r="T1158" i="1"/>
  <c r="S1158" i="1"/>
  <c r="T1811" i="1"/>
  <c r="S1811" i="1"/>
  <c r="T3965" i="1"/>
  <c r="S3965" i="1"/>
  <c r="T4066" i="1"/>
  <c r="S4066" i="1"/>
  <c r="T2396" i="1"/>
  <c r="S2396" i="1"/>
  <c r="T578" i="1"/>
  <c r="S578" i="1"/>
  <c r="T1844" i="1"/>
  <c r="S1844" i="1"/>
  <c r="T3885" i="1"/>
  <c r="S3885" i="1"/>
  <c r="T224" i="1"/>
  <c r="S224" i="1"/>
  <c r="T3761" i="1"/>
  <c r="S3761" i="1"/>
  <c r="T223" i="1"/>
  <c r="S223" i="1"/>
  <c r="T1547" i="1"/>
  <c r="S1547" i="1"/>
  <c r="T636" i="1"/>
  <c r="S636" i="1"/>
  <c r="T2419" i="1"/>
  <c r="S2419" i="1"/>
  <c r="T1488" i="1"/>
  <c r="S1488" i="1"/>
  <c r="T3710" i="1"/>
  <c r="S3710" i="1"/>
  <c r="T1406" i="1"/>
  <c r="S1406" i="1"/>
  <c r="T39" i="1"/>
  <c r="S39" i="1"/>
  <c r="T3613" i="1"/>
  <c r="S3613" i="1"/>
  <c r="T234" i="1"/>
  <c r="S234" i="1"/>
  <c r="T2681" i="1"/>
  <c r="S2681" i="1"/>
  <c r="T1816" i="1"/>
  <c r="S1816" i="1"/>
  <c r="T50" i="1"/>
  <c r="S50" i="1"/>
  <c r="T175" i="1"/>
  <c r="S175" i="1"/>
  <c r="T2199" i="1"/>
  <c r="S2199" i="1"/>
  <c r="T1595" i="1"/>
  <c r="S1595" i="1"/>
  <c r="T1183" i="1"/>
  <c r="S1183" i="1"/>
  <c r="T1989" i="1"/>
  <c r="S1989" i="1"/>
  <c r="T2505" i="1"/>
  <c r="S2505" i="1"/>
  <c r="T4115" i="1"/>
  <c r="S4115" i="1"/>
  <c r="T3662" i="1"/>
  <c r="S3662" i="1"/>
  <c r="T3949" i="1"/>
  <c r="S3949" i="1"/>
  <c r="T1879" i="1"/>
  <c r="S1879" i="1"/>
  <c r="T3044" i="1"/>
  <c r="S3044" i="1"/>
  <c r="T3365" i="1"/>
  <c r="S3365" i="1"/>
  <c r="T3610" i="1"/>
  <c r="S3610" i="1"/>
  <c r="T448" i="1"/>
  <c r="S448" i="1"/>
  <c r="T3434" i="1"/>
  <c r="S3434" i="1"/>
  <c r="T1904" i="1"/>
  <c r="S1904" i="1"/>
  <c r="T3336" i="1"/>
  <c r="S3336" i="1"/>
  <c r="T3535" i="1"/>
  <c r="S3535" i="1"/>
  <c r="T2637" i="1"/>
  <c r="S2637" i="1"/>
  <c r="T3016" i="1"/>
  <c r="S3016" i="1"/>
  <c r="T3343" i="1"/>
  <c r="S3343" i="1"/>
  <c r="T455" i="1"/>
  <c r="S455" i="1"/>
  <c r="T3907" i="1"/>
  <c r="S3907" i="1"/>
  <c r="T2885" i="1"/>
  <c r="S2885" i="1"/>
  <c r="T1675" i="1"/>
  <c r="S1675" i="1"/>
  <c r="T2562" i="1"/>
  <c r="S2562" i="1"/>
  <c r="T1349" i="1"/>
  <c r="S1349" i="1"/>
  <c r="T1441" i="1"/>
  <c r="S1441" i="1"/>
  <c r="T3459" i="1"/>
  <c r="S3459" i="1"/>
  <c r="T3624" i="1"/>
  <c r="S3624" i="1"/>
  <c r="T2414" i="1"/>
  <c r="S2414" i="1"/>
  <c r="T3896" i="1"/>
  <c r="S3896" i="1"/>
  <c r="T3241" i="1"/>
  <c r="S3241" i="1"/>
  <c r="T3691" i="1"/>
  <c r="S3691" i="1"/>
  <c r="T3049" i="1"/>
  <c r="S3049" i="1"/>
  <c r="T85" i="1"/>
  <c r="S85" i="1"/>
  <c r="T2450" i="1"/>
  <c r="S2450" i="1"/>
  <c r="T1883" i="1"/>
  <c r="S1883" i="1"/>
  <c r="T370" i="1"/>
  <c r="S370" i="1"/>
  <c r="T3296" i="1"/>
  <c r="S3296" i="1"/>
  <c r="T2735" i="1"/>
  <c r="S2735" i="1"/>
  <c r="T1031" i="1"/>
  <c r="S1031" i="1"/>
  <c r="T2404" i="1"/>
  <c r="S2404" i="1"/>
  <c r="T527" i="1"/>
  <c r="S527" i="1"/>
  <c r="T1729" i="1"/>
  <c r="S1729" i="1"/>
  <c r="T2742" i="1"/>
  <c r="S2742" i="1"/>
  <c r="T2129" i="1"/>
  <c r="S2129" i="1"/>
  <c r="T2410" i="1"/>
  <c r="S2410" i="1"/>
  <c r="T3653" i="1"/>
  <c r="S3653" i="1"/>
  <c r="T1780" i="1"/>
  <c r="S1780" i="1"/>
  <c r="T657" i="1"/>
  <c r="S657" i="1"/>
  <c r="T1594" i="1"/>
  <c r="S1594" i="1"/>
  <c r="T1061" i="1"/>
  <c r="S1061" i="1"/>
  <c r="T2567" i="1"/>
  <c r="S2567" i="1"/>
  <c r="T3007" i="1"/>
  <c r="S3007" i="1"/>
  <c r="T339" i="1"/>
  <c r="S339" i="1"/>
  <c r="T174" i="1"/>
  <c r="S174" i="1"/>
  <c r="T2844" i="1"/>
  <c r="S2844" i="1"/>
  <c r="T146" i="1"/>
  <c r="S146" i="1"/>
  <c r="T601" i="1"/>
  <c r="S601" i="1"/>
  <c r="T1060" i="1"/>
  <c r="S1060" i="1"/>
  <c r="T2517" i="1"/>
  <c r="S2517" i="1"/>
  <c r="T3631" i="1"/>
  <c r="S3631" i="1"/>
  <c r="T2029" i="1"/>
  <c r="S2029" i="1"/>
  <c r="T586" i="1"/>
  <c r="S586" i="1"/>
  <c r="T1367" i="1"/>
  <c r="S1367" i="1"/>
  <c r="T1027" i="1"/>
  <c r="S1027" i="1"/>
  <c r="T3510" i="1"/>
  <c r="S3510" i="1"/>
  <c r="T2802" i="1"/>
  <c r="S2802" i="1"/>
  <c r="T3134" i="1"/>
  <c r="S3134" i="1"/>
  <c r="T851" i="1"/>
  <c r="S851" i="1"/>
  <c r="T1531" i="1"/>
  <c r="S1531" i="1"/>
  <c r="T2684" i="1"/>
  <c r="S2684" i="1"/>
  <c r="T1753" i="1"/>
  <c r="S1753" i="1"/>
  <c r="T2579" i="1"/>
  <c r="S2579" i="1"/>
  <c r="T170" i="1"/>
  <c r="S170" i="1"/>
  <c r="T585" i="1"/>
  <c r="S585" i="1"/>
  <c r="T3531" i="1"/>
  <c r="S3531" i="1"/>
  <c r="T1546" i="1"/>
  <c r="S1546" i="1"/>
  <c r="T3260" i="1"/>
  <c r="S3260" i="1"/>
  <c r="T142" i="1"/>
  <c r="S142" i="1"/>
  <c r="T3382" i="1"/>
  <c r="S3382" i="1"/>
  <c r="T2713" i="1"/>
  <c r="S2713" i="1"/>
  <c r="T4015" i="1"/>
  <c r="S4015" i="1"/>
  <c r="T3779" i="1"/>
  <c r="S3779" i="1"/>
  <c r="T3292" i="1"/>
  <c r="S3292" i="1"/>
  <c r="T3328" i="1"/>
  <c r="S3328" i="1"/>
  <c r="T3393" i="1"/>
  <c r="S3393" i="1"/>
  <c r="T3261" i="1"/>
  <c r="S3261" i="1"/>
  <c r="T2934" i="1"/>
  <c r="S2934" i="1"/>
  <c r="T3645" i="1"/>
  <c r="S3645" i="1"/>
  <c r="T3554" i="1"/>
  <c r="S3554" i="1"/>
  <c r="T2656" i="1"/>
  <c r="S2656" i="1"/>
  <c r="T4067" i="1"/>
  <c r="S4067" i="1"/>
  <c r="T584" i="1"/>
  <c r="S584" i="1"/>
  <c r="T825" i="1"/>
  <c r="S825" i="1"/>
  <c r="T2911" i="1"/>
  <c r="S2911" i="1"/>
  <c r="T3277" i="1"/>
  <c r="S3277" i="1"/>
  <c r="T3706" i="1"/>
  <c r="S3706" i="1"/>
  <c r="T3218" i="1"/>
  <c r="S3218" i="1"/>
  <c r="T3835" i="1"/>
  <c r="S3835" i="1"/>
  <c r="T1305" i="1"/>
  <c r="S1305" i="1"/>
  <c r="T3427" i="1"/>
  <c r="S3427" i="1"/>
  <c r="T560" i="1"/>
  <c r="S560" i="1"/>
  <c r="T329" i="1"/>
  <c r="S329" i="1"/>
  <c r="T2514" i="1"/>
  <c r="S2514" i="1"/>
  <c r="T3900" i="1"/>
  <c r="S3900" i="1"/>
  <c r="T1058" i="1"/>
  <c r="S1058" i="1"/>
  <c r="T3042" i="1"/>
  <c r="S3042" i="1"/>
  <c r="T2571" i="1"/>
  <c r="S2571" i="1"/>
  <c r="T3649" i="1"/>
  <c r="S3649" i="1"/>
  <c r="T1901" i="1"/>
  <c r="S1901" i="1"/>
  <c r="T3169" i="1"/>
  <c r="S3169" i="1"/>
  <c r="S3926" i="1"/>
  <c r="T3727" i="1"/>
  <c r="S3727" i="1"/>
  <c r="T3643" i="1"/>
  <c r="S3643" i="1"/>
  <c r="T3291" i="1"/>
  <c r="S3291" i="1"/>
  <c r="T3690" i="1"/>
  <c r="S3690" i="1"/>
  <c r="T2347" i="1"/>
  <c r="S2347" i="1"/>
  <c r="T2438" i="1"/>
  <c r="S2438" i="1"/>
  <c r="T2962" i="1"/>
  <c r="S2962" i="1"/>
  <c r="T4107" i="1"/>
  <c r="S4107" i="1"/>
  <c r="T2944" i="1"/>
  <c r="S2944" i="1"/>
  <c r="T958" i="1"/>
  <c r="S958" i="1"/>
  <c r="T986" i="1"/>
  <c r="S986" i="1"/>
  <c r="T1162" i="1"/>
  <c r="S1162" i="1"/>
  <c r="T3043" i="1"/>
  <c r="S3043" i="1"/>
  <c r="T2507" i="1"/>
  <c r="S2507" i="1"/>
  <c r="T3813" i="1"/>
  <c r="S3813" i="1"/>
  <c r="T2237" i="1"/>
  <c r="S2237" i="1"/>
  <c r="T3257" i="1"/>
  <c r="S3257" i="1"/>
  <c r="T4096" i="1"/>
  <c r="S4096" i="1"/>
  <c r="T3388" i="1"/>
  <c r="S3388" i="1"/>
  <c r="T2370" i="1"/>
  <c r="S2370" i="1"/>
  <c r="T1704" i="1"/>
  <c r="S1704" i="1"/>
  <c r="T1717" i="1"/>
  <c r="S1717" i="1"/>
  <c r="T3557" i="1"/>
  <c r="S3557" i="1"/>
  <c r="T2890" i="1"/>
  <c r="S2890" i="1"/>
  <c r="T3240" i="1"/>
  <c r="S3240" i="1"/>
  <c r="T2393" i="1"/>
  <c r="S2393" i="1"/>
  <c r="T1404" i="1"/>
  <c r="S1404" i="1"/>
  <c r="T1822" i="1"/>
  <c r="S1822" i="1"/>
  <c r="T3687" i="1"/>
  <c r="S3687" i="1"/>
  <c r="T2798" i="1"/>
  <c r="S2798" i="1"/>
  <c r="T2859" i="1"/>
  <c r="S2859" i="1"/>
  <c r="T4078" i="1"/>
  <c r="S4078" i="1"/>
  <c r="T3245" i="1"/>
  <c r="S3245" i="1"/>
  <c r="T895" i="1"/>
  <c r="S895" i="1"/>
  <c r="T480" i="1"/>
  <c r="S480" i="1"/>
  <c r="T2150" i="1"/>
  <c r="S2150" i="1"/>
  <c r="T218" i="1"/>
  <c r="S218" i="1"/>
  <c r="T2945" i="1"/>
  <c r="S2945" i="1"/>
  <c r="T1820" i="1"/>
  <c r="S1820" i="1"/>
  <c r="T129" i="1"/>
  <c r="S129" i="1"/>
  <c r="T1496" i="1"/>
  <c r="S1496" i="1"/>
  <c r="T1756" i="1"/>
  <c r="S1756" i="1"/>
  <c r="T1958" i="1"/>
  <c r="S1958" i="1"/>
  <c r="T3849" i="1"/>
  <c r="S3849" i="1"/>
  <c r="T182" i="1"/>
  <c r="S182" i="1"/>
  <c r="T2189" i="1"/>
  <c r="S2189" i="1"/>
  <c r="T38" i="1"/>
  <c r="S38" i="1"/>
  <c r="T1789" i="1"/>
  <c r="S1789" i="1"/>
  <c r="T2751" i="1"/>
  <c r="S2751" i="1"/>
  <c r="T1761" i="1"/>
  <c r="S1761" i="1"/>
  <c r="T3163" i="1"/>
  <c r="S3163" i="1"/>
  <c r="T1588" i="1"/>
  <c r="S1588" i="1"/>
  <c r="T3812" i="1"/>
  <c r="S3812" i="1"/>
  <c r="T3794" i="1"/>
  <c r="S3794" i="1"/>
  <c r="T179" i="1"/>
  <c r="S179" i="1"/>
  <c r="T595" i="1"/>
  <c r="S595" i="1"/>
  <c r="T3526" i="1"/>
  <c r="S3526" i="1"/>
  <c r="T1196" i="1"/>
  <c r="S1196" i="1"/>
  <c r="T3605" i="1"/>
  <c r="S3605" i="1"/>
  <c r="T261" i="1"/>
  <c r="S261" i="1"/>
  <c r="T176" i="1"/>
  <c r="S176" i="1"/>
  <c r="T2757" i="1"/>
  <c r="S2757" i="1"/>
  <c r="T3461" i="1"/>
  <c r="S3461" i="1"/>
  <c r="T602" i="1"/>
  <c r="S602" i="1"/>
  <c r="T1473" i="1"/>
  <c r="S1473" i="1"/>
  <c r="T1431" i="1"/>
  <c r="S1431" i="1"/>
  <c r="T3859" i="1"/>
  <c r="S3859" i="1"/>
  <c r="T2383" i="1"/>
  <c r="S2383" i="1"/>
  <c r="T2181" i="1"/>
  <c r="S2181" i="1"/>
  <c r="T3460" i="1"/>
  <c r="S3460" i="1"/>
  <c r="T2810" i="1"/>
  <c r="S2810" i="1"/>
  <c r="T3738" i="1"/>
  <c r="S3738" i="1"/>
  <c r="T637" i="1"/>
  <c r="S637" i="1"/>
  <c r="T2036" i="1"/>
  <c r="S2036" i="1"/>
  <c r="T2434" i="1"/>
  <c r="S2434" i="1"/>
  <c r="T3951" i="1"/>
  <c r="S3951" i="1"/>
  <c r="T666" i="1"/>
  <c r="S666" i="1"/>
  <c r="T359" i="1"/>
  <c r="S359" i="1"/>
  <c r="T3888" i="1"/>
  <c r="S3888" i="1"/>
  <c r="T850" i="1"/>
  <c r="S850" i="1"/>
  <c r="T400" i="1"/>
  <c r="S400" i="1"/>
  <c r="T2572" i="1"/>
  <c r="S2572" i="1"/>
  <c r="T220" i="1"/>
  <c r="S220" i="1"/>
  <c r="T860" i="1"/>
  <c r="S860" i="1"/>
  <c r="T2862" i="1"/>
  <c r="S2862" i="1"/>
  <c r="T1062" i="1"/>
  <c r="S1062" i="1"/>
  <c r="T589" i="1"/>
  <c r="S589" i="1"/>
  <c r="T4104" i="1"/>
  <c r="S4104" i="1"/>
  <c r="T4101" i="1"/>
  <c r="S4101" i="1"/>
  <c r="T1854" i="1"/>
  <c r="S1854" i="1"/>
  <c r="T2532" i="1"/>
  <c r="S2532" i="1"/>
  <c r="T2049" i="1"/>
  <c r="S2049" i="1"/>
  <c r="T2661" i="1"/>
  <c r="S2661" i="1"/>
  <c r="T2329" i="1"/>
  <c r="S2329" i="1"/>
  <c r="T2174" i="1"/>
  <c r="S2174" i="1"/>
  <c r="T1314" i="1"/>
  <c r="S1314" i="1"/>
  <c r="T960" i="1"/>
  <c r="S960" i="1"/>
  <c r="T597" i="1"/>
  <c r="S597" i="1"/>
  <c r="T4031" i="1"/>
  <c r="S4031" i="1"/>
  <c r="T2667" i="1"/>
  <c r="S2667" i="1"/>
  <c r="T2832" i="1"/>
  <c r="S2832" i="1"/>
  <c r="T2889" i="1"/>
  <c r="S2889" i="1"/>
  <c r="T1451" i="1"/>
  <c r="S1451" i="1"/>
  <c r="T612" i="1"/>
  <c r="S612" i="1"/>
  <c r="T619" i="1"/>
  <c r="S619" i="1"/>
  <c r="T2075" i="1"/>
  <c r="S2075" i="1"/>
  <c r="T3403" i="1"/>
  <c r="S3403" i="1"/>
  <c r="T2809" i="1"/>
  <c r="S2809" i="1"/>
  <c r="T1392" i="1"/>
  <c r="S1392" i="1"/>
  <c r="T2429" i="1"/>
  <c r="S2429" i="1"/>
  <c r="T2374" i="1"/>
  <c r="S2374" i="1"/>
  <c r="T3366" i="1"/>
  <c r="S3366" i="1"/>
  <c r="T3338" i="1"/>
  <c r="S3338" i="1"/>
  <c r="T3331" i="1"/>
  <c r="S3331" i="1"/>
  <c r="T1202" i="1"/>
  <c r="S1202" i="1"/>
  <c r="T2513" i="1"/>
  <c r="S2513" i="1"/>
  <c r="T299" i="1"/>
  <c r="S299" i="1"/>
  <c r="T59" i="1"/>
  <c r="S59" i="1"/>
  <c r="T2455" i="1"/>
  <c r="S2455" i="1"/>
  <c r="T3629" i="1"/>
  <c r="S3629" i="1"/>
  <c r="T152" i="1"/>
  <c r="S152" i="1"/>
  <c r="T670" i="1"/>
  <c r="S670" i="1"/>
  <c r="T2842" i="1"/>
  <c r="S2842" i="1"/>
  <c r="T3984" i="1"/>
  <c r="S3984" i="1"/>
  <c r="T518" i="1"/>
  <c r="S518" i="1"/>
  <c r="T1427" i="1"/>
  <c r="S1427" i="1"/>
  <c r="T1146" i="1"/>
  <c r="S1146" i="1"/>
  <c r="T3879" i="1"/>
  <c r="S3879" i="1"/>
  <c r="T341" i="1"/>
  <c r="S341" i="1"/>
  <c r="T3492" i="1"/>
  <c r="S3492" i="1"/>
  <c r="T2560" i="1"/>
  <c r="S2560" i="1"/>
  <c r="T823" i="1"/>
  <c r="S823" i="1"/>
  <c r="T2353" i="1"/>
  <c r="S2353" i="1"/>
  <c r="T1849" i="1"/>
  <c r="S1849" i="1"/>
  <c r="T1126" i="1"/>
  <c r="S1126" i="1"/>
  <c r="T695" i="1"/>
  <c r="S695" i="1"/>
  <c r="T3719" i="1"/>
  <c r="S3719" i="1"/>
  <c r="T2731" i="1"/>
  <c r="S2731" i="1"/>
  <c r="T1303" i="1"/>
  <c r="S1303" i="1"/>
  <c r="T1716" i="1"/>
  <c r="S1716" i="1"/>
  <c r="S3921" i="1"/>
  <c r="T138" i="1"/>
  <c r="S138" i="1"/>
  <c r="T3827" i="1"/>
  <c r="S3827" i="1"/>
  <c r="T2178" i="1"/>
  <c r="S2178" i="1"/>
  <c r="T230" i="1"/>
  <c r="S230" i="1"/>
  <c r="T123" i="1"/>
  <c r="S123" i="1"/>
  <c r="T2357" i="1"/>
  <c r="S2357" i="1"/>
  <c r="T3956" i="1"/>
  <c r="S3956" i="1"/>
  <c r="T4059" i="1"/>
  <c r="S4059" i="1"/>
  <c r="T25" i="1"/>
  <c r="S25" i="1"/>
  <c r="T3051" i="1"/>
  <c r="S3051" i="1"/>
  <c r="T523" i="1"/>
  <c r="S523" i="1"/>
  <c r="T3995" i="1"/>
  <c r="S3995" i="1"/>
  <c r="T37" i="1"/>
  <c r="S37" i="1"/>
  <c r="T477" i="1"/>
  <c r="S477" i="1"/>
  <c r="T645" i="1"/>
  <c r="S645" i="1"/>
  <c r="T4072" i="1"/>
  <c r="S4072" i="1"/>
  <c r="T775" i="1"/>
  <c r="S775" i="1"/>
  <c r="T3353" i="1"/>
  <c r="S3353" i="1"/>
  <c r="T3661" i="1"/>
  <c r="S3661" i="1"/>
  <c r="T531" i="1"/>
  <c r="S531" i="1"/>
  <c r="T2354" i="1"/>
  <c r="S2354" i="1"/>
  <c r="T336" i="1"/>
  <c r="S336" i="1"/>
  <c r="T337" i="1"/>
  <c r="S337" i="1"/>
  <c r="T1373" i="1"/>
  <c r="S1373" i="1"/>
  <c r="T3503" i="1"/>
  <c r="S3503" i="1"/>
  <c r="T1736" i="1"/>
  <c r="S1736" i="1"/>
  <c r="T736" i="1"/>
  <c r="S736" i="1"/>
  <c r="T608" i="1"/>
  <c r="S608" i="1"/>
  <c r="T3215" i="1"/>
  <c r="S3215" i="1"/>
  <c r="T3612" i="1"/>
  <c r="S3612" i="1"/>
  <c r="T2967" i="1"/>
  <c r="S2967" i="1"/>
  <c r="T3628" i="1"/>
  <c r="S3628" i="1"/>
  <c r="T2079" i="1"/>
  <c r="S2079" i="1"/>
  <c r="T2642" i="1"/>
  <c r="S2642" i="1"/>
  <c r="T2936" i="1"/>
  <c r="S2936" i="1"/>
  <c r="T2905" i="1"/>
  <c r="S2905" i="1"/>
  <c r="T525" i="1"/>
  <c r="S525" i="1"/>
  <c r="T2355" i="1"/>
  <c r="S2355" i="1"/>
  <c r="T3689" i="1"/>
  <c r="S3689" i="1"/>
  <c r="T2715" i="1"/>
  <c r="S2715" i="1"/>
  <c r="T1216" i="1"/>
  <c r="S1216" i="1"/>
  <c r="T2569" i="1"/>
  <c r="S2569" i="1"/>
  <c r="T3229" i="1"/>
  <c r="S3229" i="1"/>
  <c r="T228" i="1"/>
  <c r="S228" i="1"/>
  <c r="T3281" i="1"/>
  <c r="S3281" i="1"/>
  <c r="T4091" i="1"/>
  <c r="S4091" i="1"/>
  <c r="T2886" i="1"/>
  <c r="S2886" i="1"/>
  <c r="T2324" i="1"/>
  <c r="S2324" i="1"/>
  <c r="T454" i="1"/>
  <c r="S454" i="1"/>
  <c r="T1101" i="1"/>
  <c r="S1101" i="1"/>
  <c r="T3032" i="1"/>
  <c r="S3032" i="1"/>
  <c r="T3808" i="1"/>
  <c r="S3808" i="1"/>
  <c r="T1561" i="1"/>
  <c r="S1561" i="1"/>
  <c r="T2631" i="1"/>
  <c r="S2631" i="1"/>
  <c r="T2968" i="1"/>
  <c r="S2968" i="1"/>
  <c r="T626" i="1"/>
  <c r="S626" i="1"/>
  <c r="T1154" i="1"/>
  <c r="S1154" i="1"/>
  <c r="T3647" i="1"/>
  <c r="S3647" i="1"/>
  <c r="T3760" i="1"/>
  <c r="S3760" i="1"/>
  <c r="T2215" i="1"/>
  <c r="S2215" i="1"/>
  <c r="T1189" i="1"/>
  <c r="S1189" i="1"/>
  <c r="T143" i="1"/>
  <c r="S143" i="1"/>
  <c r="T2442" i="1"/>
  <c r="S2442" i="1"/>
  <c r="T1024" i="1"/>
  <c r="S1024" i="1"/>
  <c r="T4061" i="1"/>
  <c r="S4061" i="1"/>
  <c r="T973" i="1"/>
  <c r="S973" i="1"/>
  <c r="T2976" i="1"/>
  <c r="S2976" i="1"/>
  <c r="T2165" i="1"/>
  <c r="S2165" i="1"/>
  <c r="T3757" i="1"/>
  <c r="S3757" i="1"/>
  <c r="T346" i="1"/>
  <c r="S346" i="1"/>
  <c r="T392" i="1"/>
  <c r="S392" i="1"/>
  <c r="T2512" i="1"/>
  <c r="S2512" i="1"/>
  <c r="T153" i="1"/>
  <c r="S153" i="1"/>
  <c r="T1921" i="1"/>
  <c r="S1921" i="1"/>
  <c r="T412" i="1"/>
  <c r="S412" i="1"/>
  <c r="T1045" i="1"/>
  <c r="S1045" i="1"/>
  <c r="T495" i="1"/>
  <c r="S495" i="1"/>
  <c r="T3729" i="1"/>
  <c r="S3729" i="1"/>
  <c r="T4084" i="1"/>
  <c r="S4084" i="1"/>
  <c r="T126" i="1"/>
  <c r="S126" i="1"/>
  <c r="T347" i="1"/>
  <c r="S347" i="1"/>
  <c r="T2052" i="1"/>
  <c r="S2052" i="1"/>
  <c r="T2994" i="1"/>
  <c r="S2994" i="1"/>
  <c r="T769" i="1"/>
  <c r="S769" i="1"/>
  <c r="T156" i="1"/>
  <c r="S156" i="1"/>
  <c r="T1324" i="1"/>
  <c r="S1324" i="1"/>
  <c r="T2623" i="1"/>
  <c r="S2623" i="1"/>
  <c r="T2069" i="1"/>
  <c r="S2069" i="1"/>
  <c r="T3475" i="1"/>
  <c r="S3475" i="1"/>
  <c r="T1450" i="1"/>
  <c r="S1450" i="1"/>
  <c r="T1785" i="1"/>
  <c r="S1785" i="1"/>
  <c r="T1903" i="1"/>
  <c r="S1903" i="1"/>
  <c r="T3673" i="1"/>
  <c r="S3673" i="1"/>
  <c r="T279" i="1"/>
  <c r="S279" i="1"/>
  <c r="T3953" i="1"/>
  <c r="S3953" i="1"/>
  <c r="T1287" i="1"/>
  <c r="S1287" i="1"/>
  <c r="T3609" i="1"/>
  <c r="S3609" i="1"/>
  <c r="T1039" i="1"/>
  <c r="S1039" i="1"/>
  <c r="T3573" i="1"/>
  <c r="S3573" i="1"/>
  <c r="T1743" i="1"/>
  <c r="S1743" i="1"/>
  <c r="T3406" i="1"/>
  <c r="S3406" i="1"/>
  <c r="T1566" i="1"/>
  <c r="S1566" i="1"/>
  <c r="T4011" i="1"/>
  <c r="S4011" i="1"/>
  <c r="T3195" i="1"/>
  <c r="S3195" i="1"/>
  <c r="T1553" i="1"/>
  <c r="S1553" i="1"/>
  <c r="T625" i="1"/>
  <c r="S625" i="1"/>
  <c r="T1163" i="1"/>
  <c r="S1163" i="1"/>
  <c r="T4040" i="1"/>
  <c r="S4040" i="1"/>
  <c r="T3630" i="1"/>
  <c r="S3630" i="1"/>
  <c r="T3904" i="1"/>
  <c r="S3904" i="1"/>
  <c r="T1092" i="1"/>
  <c r="S1092" i="1"/>
  <c r="T2970" i="1"/>
  <c r="S2970" i="1"/>
  <c r="T1329" i="1"/>
  <c r="S1329" i="1"/>
  <c r="T1188" i="1"/>
  <c r="S1188" i="1"/>
  <c r="T3720" i="1"/>
  <c r="S3720" i="1"/>
  <c r="T3357" i="1"/>
  <c r="S3357" i="1"/>
  <c r="T3193" i="1"/>
  <c r="S3193" i="1"/>
  <c r="T1172" i="1"/>
  <c r="S1172" i="1"/>
  <c r="T2556" i="1"/>
  <c r="S2556" i="1"/>
  <c r="T113" i="1"/>
  <c r="S113" i="1"/>
  <c r="T1205" i="1"/>
  <c r="S1205" i="1"/>
  <c r="T3806" i="1"/>
  <c r="S3806" i="1"/>
  <c r="T3504" i="1"/>
  <c r="S3504" i="1"/>
  <c r="T3430" i="1"/>
  <c r="S3430" i="1"/>
  <c r="T1714" i="1"/>
  <c r="S1714" i="1"/>
  <c r="T3401" i="1"/>
  <c r="S3401" i="1"/>
  <c r="T1389" i="1"/>
  <c r="S1389" i="1"/>
  <c r="T1022" i="1"/>
  <c r="S1022" i="1"/>
  <c r="T3693" i="1"/>
  <c r="S3693" i="1"/>
  <c r="T3000" i="1"/>
  <c r="S3000" i="1"/>
  <c r="T3533" i="1"/>
  <c r="S3533" i="1"/>
  <c r="T2628" i="1"/>
  <c r="S2628" i="1"/>
  <c r="T3392" i="1"/>
  <c r="S3392" i="1"/>
  <c r="T4095" i="1"/>
  <c r="S4095" i="1"/>
  <c r="T861" i="1"/>
  <c r="S861" i="1"/>
  <c r="T2788" i="1"/>
  <c r="S2788" i="1"/>
  <c r="T1914" i="1"/>
  <c r="S1914" i="1"/>
  <c r="T3596" i="1"/>
  <c r="S3596" i="1"/>
  <c r="T232" i="1"/>
  <c r="S232" i="1"/>
  <c r="T1725" i="1"/>
  <c r="S1725" i="1"/>
  <c r="T447" i="1"/>
  <c r="S447" i="1"/>
  <c r="T1381" i="1"/>
  <c r="S1381" i="1"/>
  <c r="T2358" i="1"/>
  <c r="S2358" i="1"/>
  <c r="T1487" i="1"/>
  <c r="S1487" i="1"/>
  <c r="T1187" i="1"/>
  <c r="S1187" i="1"/>
  <c r="T638" i="1"/>
  <c r="S638" i="1"/>
  <c r="T3414" i="1"/>
  <c r="S3414" i="1"/>
  <c r="T2829" i="1"/>
  <c r="S2829" i="1"/>
  <c r="T3797" i="1"/>
  <c r="S3797" i="1"/>
  <c r="T3952" i="1"/>
  <c r="S3952" i="1"/>
  <c r="T1212" i="1"/>
  <c r="S1212" i="1"/>
  <c r="T3607" i="1"/>
  <c r="S3607" i="1"/>
  <c r="T226" i="1"/>
  <c r="S226" i="1"/>
  <c r="T128" i="1"/>
  <c r="S128" i="1"/>
  <c r="T3160" i="1"/>
  <c r="S3160" i="1"/>
  <c r="T197" i="1"/>
  <c r="S197" i="1"/>
  <c r="T3482" i="1"/>
  <c r="S3482" i="1"/>
  <c r="T236" i="1"/>
  <c r="S236" i="1"/>
  <c r="T3715" i="1"/>
  <c r="S3715" i="1"/>
  <c r="T2027" i="1"/>
  <c r="S2027" i="1"/>
  <c r="T2003" i="1"/>
  <c r="S2003" i="1"/>
  <c r="T2946" i="1"/>
  <c r="S2946" i="1"/>
  <c r="T2778" i="1"/>
  <c r="S2778" i="1"/>
  <c r="T2025" i="1"/>
  <c r="S2025" i="1"/>
  <c r="T3181" i="1"/>
  <c r="S3181" i="1"/>
  <c r="T3564" i="1"/>
  <c r="S3564" i="1"/>
  <c r="T2260" i="1"/>
  <c r="S2260" i="1"/>
  <c r="T3684" i="1"/>
  <c r="S3684" i="1"/>
  <c r="T3184" i="1"/>
  <c r="S3184" i="1"/>
  <c r="T1207" i="1"/>
  <c r="S1207" i="1"/>
  <c r="T2046" i="1"/>
  <c r="S2046" i="1"/>
  <c r="T577" i="1"/>
  <c r="S577" i="1"/>
  <c r="T2824" i="1"/>
  <c r="S2824" i="1"/>
  <c r="T2805" i="1"/>
  <c r="S2805" i="1"/>
  <c r="T4037" i="1"/>
  <c r="S4037" i="1"/>
  <c r="T2941" i="1"/>
  <c r="S2941" i="1"/>
  <c r="T1447" i="1"/>
  <c r="S1447" i="1"/>
  <c r="T2590" i="1"/>
  <c r="S2590" i="1"/>
  <c r="T3473" i="1"/>
  <c r="S3473" i="1"/>
  <c r="T2446" i="1"/>
  <c r="S2446" i="1"/>
  <c r="T2721" i="1"/>
  <c r="S2721" i="1"/>
  <c r="T3310" i="1"/>
  <c r="S3310" i="1"/>
  <c r="T1578" i="1"/>
  <c r="S1578" i="1"/>
  <c r="T610" i="1"/>
  <c r="S610" i="1"/>
  <c r="T3209" i="1"/>
  <c r="S3209" i="1"/>
  <c r="T3963" i="1"/>
  <c r="S3963" i="1"/>
  <c r="T1382" i="1"/>
  <c r="S1382" i="1"/>
  <c r="T2173" i="1"/>
  <c r="S2173" i="1"/>
  <c r="T3565" i="1"/>
  <c r="S3565" i="1"/>
  <c r="T1436" i="1"/>
  <c r="S1436" i="1"/>
  <c r="T3033" i="1"/>
  <c r="S3033" i="1"/>
  <c r="T3669" i="1"/>
  <c r="S3669" i="1"/>
  <c r="T3303" i="1"/>
  <c r="S3303" i="1"/>
  <c r="T1155" i="1"/>
  <c r="S1155" i="1"/>
  <c r="T604" i="1"/>
  <c r="S604" i="1"/>
  <c r="T3721" i="1"/>
  <c r="S3721" i="1"/>
  <c r="T3529" i="1"/>
  <c r="S3529" i="1"/>
  <c r="T3855" i="1"/>
  <c r="S3855" i="1"/>
  <c r="T1286" i="1"/>
  <c r="S1286" i="1"/>
  <c r="T3171" i="1"/>
  <c r="S3171" i="1"/>
  <c r="T1573" i="1"/>
  <c r="S1573" i="1"/>
  <c r="T3164" i="1"/>
  <c r="S3164" i="1"/>
  <c r="T1025" i="1"/>
  <c r="S1025" i="1"/>
  <c r="T1370" i="1"/>
  <c r="S1370" i="1"/>
  <c r="T3487" i="1"/>
  <c r="S3487" i="1"/>
  <c r="T3166" i="1"/>
  <c r="S3166" i="1"/>
  <c r="T4001" i="1"/>
  <c r="S4001" i="1"/>
  <c r="T3614" i="1"/>
  <c r="S3614" i="1"/>
  <c r="T183" i="1"/>
  <c r="S183" i="1"/>
  <c r="T3584" i="1"/>
  <c r="S3584" i="1"/>
  <c r="T3248" i="1"/>
  <c r="S3248" i="1"/>
  <c r="T58" i="1"/>
  <c r="S58" i="1"/>
  <c r="T3402" i="1"/>
  <c r="S3402" i="1"/>
  <c r="T3318" i="1"/>
  <c r="S3318" i="1"/>
  <c r="T1168" i="1"/>
  <c r="S1168" i="1"/>
  <c r="T2081" i="1"/>
  <c r="S2081" i="1"/>
  <c r="T3458" i="1"/>
  <c r="S3458" i="1"/>
  <c r="T2373" i="1"/>
  <c r="S2373" i="1"/>
  <c r="T3660" i="1"/>
  <c r="S3660" i="1"/>
  <c r="T1091" i="1"/>
  <c r="S1091" i="1"/>
  <c r="T3840" i="1"/>
  <c r="S3840" i="1"/>
  <c r="T1600" i="1"/>
  <c r="S1600" i="1"/>
  <c r="T3753" i="1"/>
  <c r="S3753" i="1"/>
  <c r="T1204" i="1"/>
  <c r="S1204" i="1"/>
  <c r="T3319" i="1"/>
  <c r="S3319" i="1"/>
  <c r="T2225" i="1"/>
  <c r="S2225" i="1"/>
  <c r="T3672" i="1"/>
  <c r="S3672" i="1"/>
  <c r="T1733" i="1"/>
  <c r="S1733" i="1"/>
  <c r="T511" i="1"/>
  <c r="S511" i="1"/>
  <c r="T2509" i="1"/>
  <c r="S2509" i="1"/>
  <c r="T1161" i="1"/>
  <c r="S1161" i="1"/>
  <c r="T2853" i="1"/>
  <c r="S2853" i="1"/>
  <c r="T2929" i="1"/>
  <c r="S2929" i="1"/>
  <c r="T1874" i="1"/>
  <c r="S1874" i="1"/>
  <c r="T2425" i="1"/>
  <c r="S2425" i="1"/>
  <c r="T3674" i="1"/>
  <c r="S3674" i="1"/>
  <c r="T3136" i="1"/>
  <c r="S3136" i="1"/>
  <c r="T2871" i="1"/>
  <c r="S2871" i="1"/>
  <c r="T3153" i="1"/>
  <c r="S3153" i="1"/>
  <c r="T1947" i="1"/>
  <c r="S1947" i="1"/>
  <c r="T3045" i="1"/>
  <c r="S3045" i="1"/>
  <c r="T2873" i="1"/>
  <c r="S2873" i="1"/>
  <c r="T1294" i="1"/>
  <c r="S1294" i="1"/>
  <c r="T3540" i="1"/>
  <c r="S3540" i="1"/>
  <c r="T2400" i="1"/>
  <c r="S2400" i="1"/>
  <c r="T693" i="1"/>
  <c r="S693" i="1"/>
  <c r="T2925" i="1"/>
  <c r="S2925" i="1"/>
  <c r="T3682" i="1"/>
  <c r="S3682" i="1"/>
  <c r="T1804" i="1"/>
  <c r="S1804" i="1"/>
  <c r="T2361" i="1"/>
  <c r="S2361" i="1"/>
  <c r="T2884" i="1"/>
  <c r="S2884" i="1"/>
  <c r="T3655" i="1"/>
  <c r="S3655" i="1"/>
  <c r="T2111" i="1"/>
  <c r="S2111" i="1"/>
  <c r="T1386" i="1"/>
  <c r="S1386" i="1"/>
  <c r="T169" i="1"/>
  <c r="S169" i="1"/>
  <c r="T1201" i="1"/>
  <c r="S1201" i="1"/>
  <c r="T742" i="1"/>
  <c r="S742" i="1"/>
  <c r="T3047" i="1"/>
  <c r="S3047" i="1"/>
  <c r="T4006" i="1"/>
  <c r="S4006" i="1"/>
  <c r="T1503" i="1"/>
  <c r="S1503" i="1"/>
  <c r="T2202" i="1"/>
  <c r="S2202" i="1"/>
  <c r="T551" i="1"/>
  <c r="S551" i="1"/>
  <c r="T362" i="1"/>
  <c r="S362" i="1"/>
  <c r="T656" i="1"/>
  <c r="S656" i="1"/>
  <c r="T2408" i="1"/>
  <c r="S2408" i="1"/>
  <c r="T3642" i="1"/>
  <c r="S3642" i="1"/>
  <c r="T1875" i="1"/>
  <c r="S1875" i="1"/>
  <c r="T1143" i="1"/>
  <c r="S1143" i="1"/>
  <c r="T229" i="1"/>
  <c r="S229" i="1"/>
  <c r="T237" i="1"/>
  <c r="S237" i="1"/>
  <c r="T2978" i="1"/>
  <c r="S2978" i="1"/>
  <c r="T3131" i="1"/>
  <c r="S3131" i="1"/>
  <c r="T567" i="1"/>
  <c r="S567" i="1"/>
  <c r="T849" i="1"/>
  <c r="S849" i="1"/>
  <c r="T211" i="1"/>
  <c r="S211" i="1"/>
  <c r="T3615" i="1"/>
  <c r="S3615" i="1"/>
  <c r="T2815" i="1"/>
  <c r="S2815" i="1"/>
  <c r="T3442" i="1"/>
  <c r="S3442" i="1"/>
  <c r="T2133" i="1"/>
  <c r="S2133" i="1"/>
  <c r="T3162" i="1"/>
  <c r="S3162" i="1"/>
  <c r="T3185" i="1"/>
  <c r="S3185" i="1"/>
  <c r="T2822" i="1"/>
  <c r="S2822" i="1"/>
  <c r="T2343" i="1"/>
  <c r="S2343" i="1"/>
  <c r="T1993" i="1"/>
  <c r="S1993" i="1"/>
  <c r="T3499" i="1"/>
  <c r="S3499" i="1"/>
  <c r="T157" i="1"/>
  <c r="S157" i="1"/>
  <c r="T2898" i="1"/>
  <c r="S2898" i="1"/>
  <c r="T3864" i="1"/>
  <c r="S3864" i="1"/>
  <c r="T2827" i="1"/>
  <c r="S2827" i="1"/>
  <c r="T1177" i="1"/>
  <c r="S1177" i="1"/>
  <c r="T4008" i="1"/>
  <c r="S4008" i="1"/>
  <c r="T3658" i="1"/>
  <c r="S3658" i="1"/>
  <c r="T1544" i="1"/>
  <c r="S1544" i="1"/>
  <c r="T2948" i="1"/>
  <c r="S2948" i="1"/>
  <c r="T3395" i="1"/>
  <c r="S3395" i="1"/>
  <c r="T4089" i="1"/>
  <c r="S4089" i="1"/>
  <c r="T3176" i="1"/>
  <c r="S3176" i="1"/>
  <c r="T2998" i="1"/>
  <c r="S2998" i="1"/>
  <c r="T3705" i="1"/>
  <c r="S3705" i="1"/>
  <c r="T3128" i="1"/>
  <c r="S3128" i="1"/>
  <c r="T1742" i="1"/>
  <c r="S1742" i="1"/>
  <c r="T2953" i="1"/>
  <c r="S2953" i="1"/>
  <c r="T497" i="1"/>
  <c r="S497" i="1"/>
  <c r="T162" i="1"/>
  <c r="S162" i="1"/>
  <c r="T3686" i="1"/>
  <c r="S3686" i="1"/>
  <c r="T2986" i="1"/>
  <c r="S2986" i="1"/>
  <c r="T2779" i="1"/>
  <c r="S2779" i="1"/>
  <c r="T1302" i="1"/>
  <c r="S1302" i="1"/>
  <c r="T3182" i="1"/>
  <c r="S3182" i="1"/>
  <c r="T1344" i="1"/>
  <c r="S1344" i="1"/>
  <c r="T1817" i="1"/>
  <c r="S1817" i="1"/>
  <c r="T2769" i="1"/>
  <c r="S2769" i="1"/>
  <c r="T553" i="1"/>
  <c r="S553" i="1"/>
  <c r="T2796" i="1"/>
  <c r="S2796" i="1"/>
  <c r="T4074" i="1"/>
  <c r="S4074" i="1"/>
  <c r="T2101" i="1"/>
  <c r="S2101" i="1"/>
  <c r="T3550" i="1"/>
  <c r="S3550" i="1"/>
  <c r="T665" i="1"/>
  <c r="S665" i="1"/>
  <c r="T3562" i="1"/>
  <c r="S3562" i="1"/>
  <c r="T3830" i="1"/>
  <c r="S3830" i="1"/>
  <c r="T1434" i="1"/>
  <c r="S1434" i="1"/>
  <c r="T21" i="1"/>
  <c r="S21" i="1"/>
  <c r="T1739" i="1"/>
  <c r="S1739" i="1"/>
  <c r="T2915" i="1"/>
  <c r="S2915" i="1"/>
  <c r="T2" i="1"/>
  <c r="S2" i="1"/>
  <c r="T423" i="1"/>
  <c r="S423" i="1"/>
  <c r="T593" i="1"/>
  <c r="S593" i="1"/>
  <c r="T3444" i="1"/>
  <c r="S3444" i="1"/>
  <c r="T4028" i="1"/>
  <c r="S4028" i="1"/>
  <c r="T3823" i="1"/>
  <c r="S3823" i="1"/>
  <c r="T420" i="1"/>
  <c r="S420" i="1"/>
  <c r="T591" i="1"/>
  <c r="S591" i="1"/>
  <c r="T3908" i="1"/>
  <c r="S3908" i="1"/>
  <c r="T660" i="1"/>
  <c r="S660" i="1"/>
  <c r="T1708" i="1"/>
  <c r="S1708" i="1"/>
  <c r="T2879" i="1"/>
  <c r="S2879" i="1"/>
  <c r="T2391" i="1"/>
  <c r="S2391" i="1"/>
  <c r="T3288" i="1"/>
  <c r="S3288" i="1"/>
  <c r="T3377" i="1"/>
  <c r="S3377" i="1"/>
  <c r="T2847" i="1"/>
  <c r="S2847" i="1"/>
  <c r="T2416" i="1"/>
  <c r="S2416" i="1"/>
  <c r="T1428" i="1"/>
  <c r="S1428" i="1"/>
  <c r="T1997" i="1"/>
  <c r="S1997" i="1"/>
  <c r="T942" i="1"/>
  <c r="S942" i="1"/>
  <c r="T1292" i="1"/>
  <c r="S1292" i="1"/>
  <c r="T2794" i="1"/>
  <c r="S2794" i="1"/>
  <c r="T189" i="1"/>
  <c r="S189" i="1"/>
  <c r="T2914" i="1"/>
  <c r="S2914" i="1"/>
  <c r="T1175" i="1"/>
  <c r="S1175" i="1"/>
  <c r="T3654" i="1"/>
  <c r="S3654" i="1"/>
  <c r="T2894" i="1"/>
  <c r="S2894" i="1"/>
  <c r="T326" i="1"/>
  <c r="S326" i="1"/>
  <c r="T1388" i="1"/>
  <c r="S1388" i="1"/>
  <c r="T725" i="1"/>
  <c r="S725" i="1"/>
  <c r="T2609" i="1"/>
  <c r="S2609" i="1"/>
  <c r="T978" i="1"/>
  <c r="S978" i="1"/>
  <c r="T2928" i="1"/>
  <c r="S2928" i="1"/>
  <c r="T1560" i="1"/>
  <c r="S1560" i="1"/>
  <c r="T3249" i="1"/>
  <c r="S3249" i="1"/>
  <c r="T3563" i="1"/>
  <c r="S3563" i="1"/>
  <c r="T3718" i="1"/>
  <c r="S3718" i="1"/>
  <c r="T140" i="1"/>
  <c r="S140" i="1"/>
  <c r="T3220" i="1"/>
  <c r="S3220" i="1"/>
  <c r="T2683" i="1"/>
  <c r="S2683" i="1"/>
  <c r="T1705" i="1"/>
  <c r="S1705" i="1"/>
  <c r="T141" i="1"/>
  <c r="S141" i="1"/>
  <c r="T2519" i="1"/>
  <c r="S2519" i="1"/>
  <c r="T583" i="1"/>
  <c r="S583" i="1"/>
  <c r="T1556" i="1"/>
  <c r="S1556" i="1"/>
  <c r="T2938" i="1"/>
  <c r="S2938" i="1"/>
  <c r="T1340" i="1"/>
  <c r="S1340" i="1"/>
  <c r="T3918" i="1"/>
  <c r="S3918" i="1"/>
  <c r="T1794" i="1"/>
  <c r="S1794" i="1"/>
  <c r="T688" i="1"/>
  <c r="S688" i="1"/>
  <c r="T2127" i="1"/>
  <c r="S2127" i="1"/>
  <c r="T3548" i="1"/>
  <c r="S3548" i="1"/>
  <c r="T2387" i="1"/>
  <c r="S2387" i="1"/>
  <c r="T178" i="1"/>
  <c r="S178" i="1"/>
  <c r="T1142" i="1"/>
  <c r="S1142" i="1"/>
  <c r="T2869" i="1"/>
  <c r="S2869" i="1"/>
  <c r="T2924" i="1"/>
  <c r="S2924" i="1"/>
  <c r="T1417" i="1"/>
  <c r="S1417" i="1"/>
  <c r="T573" i="1"/>
  <c r="S573" i="1"/>
  <c r="T3002" i="1"/>
  <c r="S3002" i="1"/>
  <c r="T3282" i="1"/>
  <c r="S3282" i="1"/>
  <c r="T3713" i="1"/>
  <c r="S3713" i="1"/>
  <c r="T1393" i="1"/>
  <c r="S1393" i="1"/>
  <c r="T3316" i="1"/>
  <c r="S3316" i="1"/>
  <c r="T3212" i="1"/>
  <c r="S3212" i="1"/>
  <c r="T2797" i="1"/>
  <c r="S2797" i="1"/>
  <c r="T1233" i="1"/>
  <c r="S1233" i="1"/>
  <c r="T3474" i="1"/>
  <c r="S3474" i="1"/>
  <c r="T607" i="1"/>
  <c r="S607" i="1"/>
  <c r="T2395" i="1"/>
  <c r="S2395" i="1"/>
  <c r="T2218" i="1"/>
  <c r="S2218" i="1"/>
  <c r="T956" i="1"/>
  <c r="S956" i="1"/>
  <c r="T2384" i="1"/>
  <c r="S2384" i="1"/>
  <c r="T222" i="1"/>
  <c r="S222" i="1"/>
  <c r="T2900" i="1"/>
  <c r="S2900" i="1"/>
  <c r="T3468" i="1"/>
  <c r="S3468" i="1"/>
  <c r="T3025" i="1"/>
  <c r="S3025" i="1"/>
  <c r="T53" i="1"/>
  <c r="S53" i="1"/>
  <c r="T2197" i="1"/>
  <c r="S2197" i="1"/>
  <c r="T628" i="1"/>
  <c r="S628" i="1"/>
  <c r="T2729" i="1"/>
  <c r="S2729" i="1"/>
  <c r="T2336" i="1"/>
  <c r="S2336" i="1"/>
  <c r="T2172" i="1"/>
  <c r="S2172" i="1"/>
  <c r="T1443" i="1"/>
  <c r="S1443" i="1"/>
  <c r="T2351" i="1"/>
  <c r="S2351" i="1"/>
  <c r="T2726" i="1"/>
  <c r="S2726" i="1"/>
  <c r="T2020" i="1"/>
  <c r="S2020" i="1"/>
  <c r="T643" i="1"/>
  <c r="S643" i="1"/>
  <c r="T655" i="1"/>
  <c r="S655" i="1"/>
  <c r="T3028" i="1"/>
  <c r="S3028" i="1"/>
  <c r="T644" i="1"/>
  <c r="S644" i="1"/>
  <c r="T1446" i="1"/>
  <c r="S1446" i="1"/>
  <c r="T2649" i="1"/>
  <c r="S2649" i="1"/>
  <c r="T147" i="1"/>
  <c r="S147" i="1"/>
  <c r="T1354" i="1"/>
  <c r="S1354" i="1"/>
  <c r="T3380" i="1"/>
  <c r="S3380" i="1"/>
  <c r="T2249" i="1"/>
  <c r="S2249" i="1"/>
  <c r="T389" i="1"/>
  <c r="S389" i="1"/>
  <c r="T22" i="1"/>
  <c r="S22" i="1"/>
  <c r="T2830" i="1"/>
  <c r="S2830" i="1"/>
  <c r="T2920" i="1"/>
  <c r="S2920" i="1"/>
  <c r="T2230" i="1"/>
  <c r="S2230" i="1"/>
  <c r="T215" i="1"/>
  <c r="S215" i="1"/>
  <c r="T3525" i="1"/>
  <c r="S3525" i="1"/>
  <c r="T3625" i="1"/>
  <c r="S3625" i="1"/>
  <c r="T3476" i="1"/>
  <c r="S3476" i="1"/>
  <c r="T2331" i="1"/>
  <c r="S2331" i="1"/>
  <c r="T3623" i="1"/>
  <c r="S3623" i="1"/>
  <c r="T3352" i="1"/>
  <c r="S3352" i="1"/>
  <c r="T2221" i="1"/>
  <c r="S2221" i="1"/>
  <c r="T1990" i="1"/>
  <c r="S1990" i="1"/>
  <c r="T3138" i="1"/>
  <c r="S3138" i="1"/>
  <c r="T3650" i="1"/>
  <c r="S3650" i="1"/>
  <c r="T350" i="1"/>
  <c r="S350" i="1"/>
  <c r="T2664" i="1"/>
  <c r="S2664" i="1"/>
  <c r="T4082" i="1"/>
  <c r="S4082" i="1"/>
  <c r="T966" i="1"/>
  <c r="S966" i="1"/>
  <c r="T2533" i="1"/>
  <c r="S2533" i="1"/>
  <c r="T2930" i="1"/>
  <c r="S2930" i="1"/>
  <c r="T1763" i="1"/>
  <c r="S1763" i="1"/>
  <c r="T661" i="1"/>
  <c r="S661" i="1"/>
  <c r="T3905" i="1"/>
  <c r="S3905" i="1"/>
  <c r="T3024" i="1"/>
  <c r="S3024" i="1"/>
  <c r="T1222" i="1"/>
  <c r="S1222" i="1"/>
  <c r="T2333" i="1"/>
  <c r="S2333" i="1"/>
  <c r="T388" i="1"/>
  <c r="S388" i="1"/>
  <c r="T2618" i="1"/>
  <c r="S2618" i="1"/>
  <c r="T1127" i="1"/>
  <c r="S1127" i="1"/>
  <c r="T2380" i="1"/>
  <c r="S2380" i="1"/>
  <c r="T2927" i="1"/>
  <c r="S2927" i="1"/>
  <c r="T3759" i="1"/>
  <c r="S3759" i="1"/>
  <c r="T1538" i="1"/>
  <c r="S1538" i="1"/>
  <c r="T3440" i="1"/>
  <c r="S3440" i="1"/>
  <c r="T2375" i="1"/>
  <c r="S2375" i="1"/>
  <c r="T172" i="1"/>
  <c r="S172" i="1"/>
  <c r="T3839" i="1"/>
  <c r="S3839" i="1"/>
  <c r="T2530" i="1"/>
  <c r="S2530" i="1"/>
  <c r="T2633" i="1"/>
  <c r="S2633" i="1"/>
  <c r="T898" i="1"/>
  <c r="S898" i="1"/>
  <c r="T3196" i="1"/>
  <c r="S3196" i="1"/>
  <c r="T3579" i="1"/>
  <c r="S3579" i="1"/>
  <c r="T1555" i="1"/>
  <c r="S1555" i="1"/>
  <c r="T3130" i="1"/>
  <c r="S3130" i="1"/>
  <c r="T3062" i="1"/>
  <c r="S3062" i="1"/>
  <c r="T1750" i="1"/>
  <c r="S1750" i="1"/>
  <c r="T3514" i="1"/>
  <c r="S3514" i="1"/>
  <c r="T3750" i="1"/>
  <c r="S3750" i="1"/>
  <c r="T1536" i="1"/>
  <c r="S1536" i="1"/>
  <c r="T2248" i="1"/>
  <c r="S2248" i="1"/>
  <c r="T136" i="1"/>
  <c r="S136" i="1"/>
  <c r="T2665" i="1"/>
  <c r="S2665" i="1"/>
  <c r="T3456" i="1"/>
  <c r="S3456" i="1"/>
  <c r="T1156" i="1"/>
  <c r="S1156" i="1"/>
  <c r="T3464" i="1"/>
  <c r="S3464" i="1"/>
  <c r="T520" i="1"/>
  <c r="S520" i="1"/>
  <c r="T632" i="1"/>
  <c r="S632" i="1"/>
  <c r="T1153" i="1"/>
  <c r="S1153" i="1"/>
  <c r="T2332" i="1"/>
  <c r="S2332" i="1"/>
  <c r="T3725" i="1"/>
  <c r="S3725" i="1"/>
  <c r="T3294" i="1"/>
  <c r="S3294" i="1"/>
  <c r="T3969" i="1"/>
  <c r="S3969" i="1"/>
  <c r="T2648" i="1"/>
  <c r="S2648" i="1"/>
  <c r="T4064" i="1"/>
  <c r="S4064" i="1"/>
  <c r="T2711" i="1"/>
  <c r="S2711" i="1"/>
  <c r="T4055" i="1"/>
  <c r="S4055" i="1"/>
  <c r="T766" i="1"/>
  <c r="S766" i="1"/>
  <c r="T3435" i="1"/>
  <c r="S3435" i="1"/>
  <c r="T2482" i="1"/>
  <c r="S2482" i="1"/>
  <c r="T4020" i="1"/>
  <c r="S4020" i="1"/>
  <c r="T3746" i="1"/>
  <c r="S3746" i="1"/>
  <c r="T435" i="1"/>
  <c r="S435" i="1"/>
  <c r="T2552" i="1"/>
  <c r="S2552" i="1"/>
  <c r="T26" i="1"/>
  <c r="S26" i="1"/>
  <c r="T3803" i="1"/>
  <c r="S3803" i="1"/>
  <c r="T61" i="1"/>
  <c r="S61" i="1"/>
  <c r="T3161" i="1"/>
  <c r="S3161" i="1"/>
  <c r="T580" i="1"/>
  <c r="S580" i="1"/>
  <c r="T3581" i="1"/>
  <c r="S3581" i="1"/>
  <c r="T1052" i="1"/>
  <c r="S1052" i="1"/>
  <c r="T1419" i="1"/>
  <c r="S1419" i="1"/>
  <c r="T3206" i="1"/>
  <c r="S3206" i="1"/>
  <c r="T2981" i="1"/>
  <c r="S2981" i="1"/>
  <c r="T3749" i="1"/>
  <c r="S3749" i="1"/>
  <c r="T3048" i="1"/>
  <c r="S3048" i="1"/>
  <c r="T4018" i="1"/>
  <c r="S4018" i="1"/>
  <c r="T3416" i="1"/>
  <c r="S3416" i="1"/>
  <c r="T2431" i="1"/>
  <c r="S2431" i="1"/>
  <c r="T1516" i="1"/>
  <c r="S1516" i="1"/>
  <c r="T2282" i="1"/>
  <c r="S2282" i="1"/>
  <c r="T3437" i="1"/>
  <c r="S3437" i="1"/>
  <c r="T3882" i="1"/>
  <c r="S3882" i="1"/>
  <c r="T2668" i="1"/>
  <c r="S2668" i="1"/>
  <c r="T213" i="1"/>
  <c r="S213" i="1"/>
  <c r="T1304" i="1"/>
  <c r="S1304" i="1"/>
  <c r="T3479" i="1"/>
  <c r="S3479" i="1"/>
  <c r="T2381" i="1"/>
  <c r="S2381" i="1"/>
  <c r="T4069" i="1"/>
  <c r="S4069" i="1"/>
  <c r="T2440" i="1"/>
  <c r="S2440" i="1"/>
  <c r="T2866" i="1"/>
  <c r="S2866" i="1"/>
  <c r="T434" i="1"/>
  <c r="S434" i="1"/>
  <c r="T193" i="1"/>
  <c r="S193" i="1"/>
  <c r="T139" i="1"/>
  <c r="S139" i="1"/>
  <c r="T3213" i="1"/>
  <c r="S3213" i="1"/>
  <c r="T2460" i="1"/>
  <c r="S2460" i="1"/>
  <c r="T2163" i="1"/>
  <c r="S2163" i="1"/>
  <c r="T1592" i="1"/>
  <c r="S1592" i="1"/>
  <c r="T4094" i="1"/>
  <c r="S4094" i="1"/>
  <c r="T1557" i="1"/>
  <c r="S1557" i="1"/>
  <c r="T2680" i="1"/>
  <c r="S2680" i="1"/>
  <c r="T2205" i="1"/>
  <c r="S2205" i="1"/>
  <c r="T617" i="1"/>
  <c r="S617" i="1"/>
  <c r="T1301" i="1"/>
  <c r="S1301" i="1"/>
  <c r="T2687" i="1"/>
  <c r="S2687" i="1"/>
  <c r="T3449" i="1"/>
  <c r="S3449" i="1"/>
  <c r="T3767" i="1"/>
  <c r="S3767" i="1"/>
  <c r="T165" i="1"/>
  <c r="S165" i="1"/>
  <c r="T2563" i="1"/>
  <c r="S2563" i="1"/>
  <c r="T1707" i="1"/>
  <c r="S1707" i="1"/>
  <c r="T3039" i="1"/>
  <c r="S3039" i="1"/>
  <c r="T4048" i="1"/>
  <c r="S4048" i="1"/>
  <c r="T1584" i="1"/>
  <c r="S1584" i="1"/>
  <c r="T4073" i="1"/>
  <c r="S4073" i="1"/>
  <c r="T615" i="1"/>
  <c r="S615" i="1"/>
  <c r="T1218" i="1"/>
  <c r="S1218" i="1"/>
  <c r="T1807" i="1"/>
  <c r="S1807" i="1"/>
  <c r="T4050" i="1"/>
  <c r="S4050" i="1"/>
  <c r="T3680" i="1"/>
  <c r="S3680" i="1"/>
  <c r="T207" i="1"/>
  <c r="S207" i="1"/>
  <c r="T3450" i="1"/>
  <c r="S3450" i="1"/>
  <c r="T3246" i="1"/>
  <c r="S3246" i="1"/>
  <c r="T877" i="1"/>
  <c r="S877" i="1"/>
  <c r="T2382" i="1"/>
  <c r="S2382" i="1"/>
  <c r="T2466" i="1"/>
  <c r="S2466" i="1"/>
  <c r="T2366" i="1"/>
  <c r="S2366" i="1"/>
  <c r="T212" i="1"/>
  <c r="S212" i="1"/>
  <c r="T548" i="1"/>
  <c r="S548" i="1"/>
  <c r="T2940" i="1"/>
  <c r="S2940" i="1"/>
  <c r="T778" i="1"/>
  <c r="S778" i="1"/>
  <c r="T2622" i="1"/>
  <c r="S2622" i="1"/>
  <c r="T2417" i="1"/>
  <c r="S2417" i="1"/>
  <c r="T3152" i="1"/>
  <c r="S3152" i="1"/>
  <c r="T1757" i="1"/>
  <c r="S1757" i="1"/>
  <c r="T3698" i="1"/>
  <c r="S3698" i="1"/>
  <c r="T4030" i="1"/>
  <c r="S4030" i="1"/>
  <c r="T3225" i="1"/>
  <c r="S3225" i="1"/>
  <c r="T2950" i="1"/>
  <c r="S2950" i="1"/>
  <c r="T3944" i="1"/>
  <c r="S3944" i="1"/>
  <c r="T4080" i="1"/>
  <c r="S4080" i="1"/>
  <c r="T2848" i="1"/>
  <c r="S2848" i="1"/>
  <c r="T3961" i="1"/>
  <c r="S3961" i="1"/>
  <c r="T204" i="1"/>
  <c r="S204" i="1"/>
  <c r="T17" i="1"/>
  <c r="S17" i="1"/>
  <c r="T2891" i="1"/>
  <c r="S2891" i="1"/>
  <c r="T1591" i="1"/>
  <c r="S1591" i="1"/>
  <c r="T975" i="1"/>
  <c r="S975" i="1"/>
  <c r="T2983" i="1"/>
  <c r="S2983" i="1"/>
  <c r="T1311" i="1"/>
  <c r="S1311" i="1"/>
  <c r="T2568" i="1"/>
  <c r="S2568" i="1"/>
  <c r="T3019" i="1"/>
  <c r="S3019" i="1"/>
  <c r="T1437" i="1"/>
  <c r="S1437" i="1"/>
  <c r="T198" i="1"/>
  <c r="S198" i="1"/>
  <c r="T2423" i="1"/>
  <c r="S2423" i="1"/>
  <c r="T348" i="1"/>
  <c r="S348" i="1"/>
  <c r="T3008" i="1"/>
  <c r="S3008" i="1"/>
  <c r="T3214" i="1"/>
  <c r="S3214" i="1"/>
  <c r="T3158" i="1"/>
  <c r="S3158" i="1"/>
  <c r="T690" i="1"/>
  <c r="S690" i="1"/>
  <c r="T2201" i="1"/>
  <c r="S2201" i="1"/>
  <c r="T2398" i="1"/>
  <c r="S2398" i="1"/>
  <c r="T334" i="1"/>
  <c r="S334" i="1"/>
  <c r="T4056" i="1"/>
  <c r="S4056" i="1"/>
  <c r="T256" i="1"/>
  <c r="S256" i="1"/>
  <c r="T3226" i="1"/>
  <c r="S3226" i="1"/>
  <c r="T2359" i="1"/>
  <c r="S2359" i="1"/>
  <c r="T1912" i="1"/>
  <c r="S1912" i="1"/>
  <c r="T3326" i="1"/>
  <c r="S3326" i="1"/>
  <c r="T3743" i="1"/>
  <c r="S3743" i="1"/>
  <c r="T3683" i="1"/>
  <c r="S3683" i="1"/>
  <c r="T2421" i="1"/>
  <c r="S2421" i="1"/>
  <c r="T1897" i="1"/>
  <c r="S1897" i="1"/>
  <c r="T3407" i="1"/>
  <c r="S3407" i="1"/>
  <c r="T2955" i="1"/>
  <c r="S2955" i="1"/>
  <c r="T2368" i="1"/>
  <c r="S2368" i="1"/>
  <c r="T1730" i="1"/>
  <c r="S1730" i="1"/>
  <c r="T563" i="1"/>
  <c r="S563" i="1"/>
  <c r="T2837" i="1"/>
  <c r="S2837" i="1"/>
  <c r="T2523" i="1"/>
  <c r="S2523" i="1"/>
  <c r="T3137" i="1"/>
  <c r="S3137" i="1"/>
  <c r="T3269" i="1"/>
  <c r="S3269" i="1"/>
  <c r="T2877" i="1"/>
  <c r="S2877" i="1"/>
  <c r="T1922" i="1"/>
  <c r="S1922" i="1"/>
  <c r="T51" i="1"/>
  <c r="S51" i="1"/>
  <c r="T1023" i="1"/>
  <c r="S1023" i="1"/>
  <c r="T1732" i="1"/>
  <c r="S1732" i="1"/>
  <c r="T3360" i="1"/>
  <c r="S3360" i="1"/>
  <c r="T2662" i="1"/>
  <c r="S2662" i="1"/>
  <c r="T486" i="1"/>
  <c r="S486" i="1"/>
  <c r="T717" i="1"/>
  <c r="S717" i="1"/>
  <c r="T2621" i="1"/>
  <c r="S2621" i="1"/>
  <c r="T2670" i="1"/>
  <c r="S2670" i="1"/>
  <c r="T1181" i="1"/>
  <c r="S1181" i="1"/>
  <c r="T3289" i="1"/>
  <c r="S3289" i="1"/>
  <c r="T1532" i="1"/>
  <c r="S1532" i="1"/>
  <c r="T427" i="1"/>
  <c r="S427" i="1"/>
  <c r="T543" i="1"/>
  <c r="S543" i="1"/>
  <c r="T2394" i="1"/>
  <c r="S2394" i="1"/>
  <c r="T1007" i="1"/>
  <c r="S1007" i="1"/>
  <c r="T550" i="1"/>
  <c r="S550" i="1"/>
  <c r="T3141" i="1"/>
  <c r="S3141" i="1"/>
  <c r="T3154" i="1"/>
  <c r="S3154" i="1"/>
  <c r="T2893" i="1"/>
  <c r="S2893" i="1"/>
  <c r="T1317" i="1"/>
  <c r="S1317" i="1"/>
  <c r="T3040" i="1"/>
  <c r="S3040" i="1"/>
  <c r="T1220" i="1"/>
  <c r="S1220" i="1"/>
  <c r="T3020" i="1"/>
  <c r="S3020" i="1"/>
  <c r="T330" i="1"/>
  <c r="S330" i="1"/>
  <c r="T2182" i="1"/>
  <c r="S2182" i="1"/>
  <c r="T3758" i="1"/>
  <c r="S3758" i="1"/>
  <c r="T2620" i="1"/>
  <c r="S2620" i="1"/>
  <c r="T1551" i="1"/>
  <c r="S1551" i="1"/>
  <c r="T1000" i="1"/>
  <c r="S1000" i="1"/>
  <c r="T3841" i="1"/>
  <c r="S3841" i="1"/>
  <c r="T1806" i="1"/>
  <c r="S1806" i="1"/>
  <c r="T574" i="1"/>
  <c r="S574" i="1"/>
  <c r="T2880" i="1"/>
  <c r="S2880" i="1"/>
  <c r="T3207" i="1"/>
  <c r="S3207" i="1"/>
  <c r="T587" i="1"/>
  <c r="S587" i="1"/>
  <c r="T3889" i="1"/>
  <c r="S3889" i="1"/>
  <c r="T547" i="1"/>
  <c r="S547" i="1"/>
  <c r="T3518" i="1"/>
  <c r="S3518" i="1"/>
  <c r="T3187" i="1"/>
  <c r="S3187" i="1"/>
  <c r="T3178" i="1"/>
  <c r="S3178" i="1"/>
  <c r="T3652" i="1"/>
  <c r="S3652" i="1"/>
  <c r="T2718" i="1"/>
  <c r="S2718" i="1"/>
  <c r="T429" i="1"/>
  <c r="S429" i="1"/>
  <c r="T2420" i="1"/>
  <c r="S2420" i="1"/>
  <c r="T35" i="1"/>
  <c r="S35" i="1"/>
  <c r="T3804" i="1"/>
  <c r="S3804" i="1"/>
  <c r="T1738" i="1"/>
  <c r="S1738" i="1"/>
  <c r="T1550" i="1"/>
  <c r="S1550" i="1"/>
  <c r="T1019" i="1"/>
  <c r="S1019" i="1"/>
  <c r="T3448" i="1"/>
  <c r="S3448" i="1"/>
  <c r="T1459" i="1"/>
  <c r="S1459" i="1"/>
  <c r="T3807" i="1"/>
  <c r="S3807" i="1"/>
  <c r="T2082" i="1"/>
  <c r="S2082" i="1"/>
  <c r="T2119" i="1"/>
  <c r="S2119" i="1"/>
  <c r="T1981" i="1"/>
  <c r="S1981" i="1"/>
  <c r="T3317" i="1"/>
  <c r="S3317" i="1"/>
  <c r="T331" i="1"/>
  <c r="S331" i="1"/>
  <c r="T88" i="1"/>
  <c r="S88" i="1"/>
  <c r="T859" i="1"/>
  <c r="S859" i="1"/>
  <c r="T338" i="1"/>
  <c r="S338" i="1"/>
  <c r="T2963" i="1"/>
  <c r="S2963" i="1"/>
  <c r="T2703" i="1"/>
  <c r="S2703" i="1"/>
  <c r="T1410" i="1"/>
  <c r="S1410" i="1"/>
  <c r="T1369" i="1"/>
  <c r="S1369" i="1"/>
  <c r="T3299" i="1"/>
  <c r="S3299" i="1"/>
  <c r="T379" i="1"/>
  <c r="S379" i="1"/>
  <c r="T1749" i="1"/>
  <c r="S1749" i="1"/>
  <c r="T349" i="1"/>
  <c r="S349" i="1"/>
  <c r="T2200" i="1"/>
  <c r="S2200" i="1"/>
  <c r="T404" i="1"/>
  <c r="S404" i="1"/>
  <c r="T2892" i="1"/>
  <c r="S2892" i="1"/>
  <c r="T3847" i="1"/>
  <c r="S3847" i="1"/>
  <c r="T1300" i="1"/>
  <c r="S1300" i="1"/>
  <c r="T4070" i="1"/>
  <c r="S4070" i="1"/>
  <c r="T3356" i="1"/>
  <c r="S3356" i="1"/>
  <c r="T2443" i="1"/>
  <c r="S2443" i="1"/>
  <c r="T3560" i="1"/>
  <c r="S3560" i="1"/>
  <c r="T1073" i="1"/>
  <c r="S1073" i="1"/>
  <c r="T3699" i="1"/>
  <c r="S3699" i="1"/>
  <c r="T3778" i="1"/>
  <c r="S3778" i="1"/>
  <c r="T440" i="1"/>
  <c r="S440" i="1"/>
  <c r="T1513" i="1"/>
  <c r="S1513" i="1"/>
  <c r="T2255" i="1"/>
  <c r="S2255" i="1"/>
  <c r="T241" i="1"/>
  <c r="S241" i="1"/>
  <c r="T1408" i="1"/>
  <c r="S1408" i="1"/>
  <c r="T3632" i="1"/>
  <c r="S3632" i="1"/>
  <c r="T1206" i="1"/>
  <c r="S1206" i="1"/>
  <c r="T3419" i="1"/>
  <c r="S3419" i="1"/>
  <c r="T355" i="1"/>
  <c r="S355" i="1"/>
  <c r="T2717" i="1"/>
  <c r="S2717" i="1"/>
  <c r="T3957" i="1"/>
  <c r="S3957" i="1"/>
  <c r="T1197" i="1"/>
  <c r="S1197" i="1"/>
  <c r="T4052" i="1"/>
  <c r="S4052" i="1"/>
  <c r="T2219" i="1"/>
  <c r="S2219" i="1"/>
  <c r="T1418" i="1"/>
  <c r="S1418" i="1"/>
  <c r="T2781" i="1"/>
  <c r="S2781" i="1"/>
  <c r="T609" i="1"/>
  <c r="S609" i="1"/>
  <c r="T3265" i="1"/>
  <c r="S3265" i="1"/>
  <c r="T2055" i="1"/>
  <c r="S2055" i="1"/>
  <c r="T634" i="1"/>
  <c r="S634" i="1"/>
  <c r="T3175" i="1"/>
  <c r="S3175" i="1"/>
  <c r="T1017" i="1"/>
  <c r="S1017" i="1"/>
  <c r="T1433" i="1"/>
  <c r="S1433" i="1"/>
  <c r="T2629" i="1"/>
  <c r="S2629" i="1"/>
  <c r="T3901" i="1"/>
  <c r="S3901" i="1"/>
  <c r="T180" i="1"/>
  <c r="S180" i="1"/>
  <c r="T3854" i="1"/>
  <c r="S3854" i="1"/>
  <c r="T3770" i="1"/>
  <c r="S3770" i="1"/>
  <c r="T611" i="1"/>
  <c r="S611" i="1"/>
  <c r="T3897" i="1"/>
  <c r="S3897" i="1"/>
  <c r="T2959" i="1"/>
  <c r="S2959" i="1"/>
  <c r="T3728" i="1"/>
  <c r="S3728" i="1"/>
  <c r="T3588" i="1"/>
  <c r="S3588" i="1"/>
  <c r="T3211" i="1"/>
  <c r="S3211" i="1"/>
  <c r="T3872" i="1"/>
  <c r="S3872" i="1"/>
  <c r="T1979" i="1"/>
  <c r="S1979" i="1"/>
  <c r="T3777" i="1"/>
  <c r="S3777" i="1"/>
  <c r="T2037" i="1"/>
  <c r="S2037" i="1"/>
  <c r="T3180" i="1"/>
  <c r="S3180" i="1"/>
  <c r="T3202" i="1"/>
  <c r="S3202" i="1"/>
  <c r="T1461" i="1"/>
  <c r="S1461" i="1"/>
  <c r="T2947" i="1"/>
  <c r="S2947" i="1"/>
  <c r="T3286" i="1"/>
  <c r="S3286" i="1"/>
  <c r="T2666" i="1"/>
  <c r="S2666" i="1"/>
  <c r="T2957" i="1"/>
  <c r="S2957" i="1"/>
  <c r="T1337" i="1"/>
  <c r="S1337" i="1"/>
  <c r="T2274" i="1"/>
  <c r="S2274" i="1"/>
  <c r="T1351" i="1"/>
  <c r="S1351" i="1"/>
  <c r="T620" i="1"/>
  <c r="S620" i="1"/>
  <c r="T3716" i="1"/>
  <c r="S3716" i="1"/>
  <c r="T1152" i="1"/>
  <c r="S1152" i="1"/>
  <c r="T27" i="1"/>
  <c r="S27" i="1"/>
  <c r="T507" i="1"/>
  <c r="S507" i="1"/>
  <c r="T3530" i="1"/>
  <c r="S3530" i="1"/>
  <c r="T554" i="1"/>
  <c r="S554" i="1"/>
  <c r="T2863" i="1"/>
  <c r="S2863" i="1"/>
  <c r="T2378" i="1"/>
  <c r="S2378" i="1"/>
  <c r="T1214" i="1"/>
  <c r="S1214" i="1"/>
  <c r="T2671" i="1"/>
  <c r="S2671" i="1"/>
  <c r="T1723" i="1"/>
  <c r="S1723" i="1"/>
  <c r="T1048" i="1"/>
  <c r="S1048" i="1"/>
  <c r="T238" i="1"/>
  <c r="S238" i="1"/>
  <c r="T3280" i="1"/>
  <c r="S3280" i="1"/>
  <c r="T561" i="1"/>
  <c r="S561" i="1"/>
  <c r="T727" i="1"/>
  <c r="S727" i="1"/>
  <c r="T1803" i="1"/>
  <c r="S1803" i="1"/>
  <c r="T2365" i="1"/>
  <c r="S2365" i="1"/>
  <c r="T3844" i="1"/>
  <c r="S3844" i="1"/>
  <c r="T3941" i="1"/>
  <c r="S3941" i="1"/>
  <c r="T2284" i="1"/>
  <c r="S2284" i="1"/>
  <c r="T3337" i="1"/>
  <c r="S3337" i="1"/>
  <c r="T3143" i="1"/>
  <c r="S3143" i="1"/>
  <c r="T1889" i="1"/>
  <c r="S1889" i="1"/>
  <c r="T48" i="1"/>
  <c r="S48" i="1"/>
  <c r="T1033" i="1"/>
  <c r="S1033" i="1"/>
  <c r="T988" i="1"/>
  <c r="S988" i="1"/>
  <c r="T30" i="1"/>
  <c r="S30" i="1"/>
  <c r="T1145" i="1"/>
  <c r="S1145" i="1"/>
  <c r="T1583" i="1"/>
  <c r="S1583" i="1"/>
  <c r="T1734" i="1"/>
  <c r="S1734" i="1"/>
  <c r="T1004" i="1"/>
  <c r="S1004" i="1"/>
  <c r="T3636" i="1"/>
  <c r="S3636" i="1"/>
  <c r="T1906" i="1"/>
  <c r="S1906" i="1"/>
  <c r="T1198" i="1"/>
  <c r="S1198" i="1"/>
  <c r="T517" i="1"/>
  <c r="S517" i="1"/>
  <c r="T1138" i="1"/>
  <c r="S1138" i="1"/>
  <c r="T2653" i="1"/>
  <c r="S2653" i="1"/>
  <c r="T2345" i="1"/>
  <c r="S2345" i="1"/>
  <c r="T6" i="1"/>
  <c r="S6" i="1"/>
  <c r="T613" i="1"/>
  <c r="S613" i="1"/>
  <c r="T3451" i="1"/>
  <c r="S3451" i="1"/>
  <c r="T1870" i="1"/>
  <c r="S1870" i="1"/>
  <c r="T1995" i="1"/>
  <c r="S1995" i="1"/>
  <c r="T3657" i="1"/>
  <c r="S3657" i="1"/>
  <c r="T2235" i="1"/>
  <c r="S2235" i="1"/>
  <c r="T322" i="1"/>
  <c r="S322" i="1"/>
  <c r="T2044" i="1"/>
  <c r="S2044" i="1"/>
  <c r="T659" i="1"/>
  <c r="S659" i="1"/>
  <c r="T2592" i="1"/>
  <c r="S2592" i="1"/>
  <c r="T1133" i="1"/>
  <c r="S1133" i="1"/>
  <c r="T2448" i="1"/>
  <c r="S2448" i="1"/>
  <c r="T1119" i="1"/>
  <c r="S1119" i="1"/>
  <c r="T2730" i="1"/>
  <c r="S2730" i="1"/>
  <c r="T1200" i="1"/>
  <c r="S1200" i="1"/>
  <c r="T2823" i="1"/>
  <c r="S2823" i="1"/>
  <c r="T56" i="1"/>
  <c r="S56" i="1"/>
  <c r="T1352" i="1"/>
  <c r="S1352" i="1"/>
  <c r="T3999" i="1"/>
  <c r="S3999" i="1"/>
  <c r="T3950" i="1"/>
  <c r="S3950" i="1"/>
  <c r="T3977" i="1"/>
  <c r="S3977" i="1"/>
  <c r="S3924" i="1"/>
  <c r="T3129" i="1"/>
  <c r="S3129" i="1"/>
  <c r="T2418" i="1"/>
  <c r="S2418" i="1"/>
  <c r="T2449" i="1"/>
  <c r="S2449" i="1"/>
  <c r="T2280" i="1"/>
  <c r="S2280" i="1"/>
  <c r="T2694" i="1"/>
  <c r="S2694" i="1"/>
  <c r="T3522" i="1"/>
  <c r="S3522" i="1"/>
  <c r="T1528" i="1"/>
  <c r="S1528" i="1"/>
  <c r="T1015" i="1"/>
  <c r="S1015" i="1"/>
  <c r="T987" i="1"/>
  <c r="S987" i="1"/>
  <c r="T1468" i="1"/>
  <c r="S1468" i="1"/>
  <c r="T1425" i="1"/>
  <c r="S1425" i="1"/>
  <c r="T2144" i="1"/>
  <c r="S2144" i="1"/>
  <c r="T571" i="1"/>
  <c r="S571" i="1"/>
  <c r="T2071" i="1"/>
  <c r="S2071" i="1"/>
  <c r="T3656" i="1"/>
  <c r="S3656" i="1"/>
  <c r="T3978" i="1"/>
  <c r="S3978" i="1"/>
  <c r="T1712" i="1"/>
  <c r="S1712" i="1"/>
  <c r="T3055" i="1"/>
  <c r="S3055" i="1"/>
  <c r="T233" i="1"/>
  <c r="S233" i="1"/>
  <c r="T2651" i="1"/>
  <c r="S2651" i="1"/>
  <c r="T2326" i="1"/>
  <c r="S2326" i="1"/>
  <c r="T906" i="1"/>
  <c r="S906" i="1"/>
  <c r="T3775" i="1"/>
  <c r="S3775" i="1"/>
  <c r="T1663" i="1"/>
  <c r="S1663" i="1"/>
  <c r="T1800" i="1"/>
  <c r="S1800" i="1"/>
  <c r="T3912" i="1"/>
  <c r="S3912" i="1"/>
  <c r="T2674" i="1"/>
  <c r="S2674" i="1"/>
  <c r="T558" i="1"/>
  <c r="S558" i="1"/>
  <c r="T2002" i="1"/>
  <c r="S2002" i="1"/>
  <c r="T4113" i="1"/>
  <c r="S4113" i="1"/>
  <c r="T2367" i="1"/>
  <c r="S2367" i="1"/>
  <c r="T1113" i="1"/>
  <c r="S1113" i="1"/>
  <c r="T2013" i="1"/>
  <c r="S2013" i="1"/>
  <c r="T570" i="1"/>
  <c r="S570" i="1"/>
  <c r="T773" i="1"/>
  <c r="S773" i="1"/>
  <c r="T167" i="1"/>
  <c r="S167" i="1"/>
  <c r="T1079" i="1"/>
  <c r="S1079" i="1"/>
  <c r="T3898" i="1"/>
  <c r="S3898" i="1"/>
  <c r="T3034" i="1"/>
  <c r="S3034" i="1"/>
  <c r="T952" i="1"/>
  <c r="S952" i="1"/>
  <c r="T3734" i="1"/>
  <c r="S3734" i="1"/>
  <c r="T3001" i="1"/>
  <c r="S3001" i="1"/>
  <c r="T4086" i="1"/>
  <c r="S4086" i="1"/>
  <c r="T4029" i="1"/>
  <c r="S4029" i="1"/>
  <c r="T3996" i="1"/>
  <c r="S3996" i="1"/>
  <c r="T1415" i="1"/>
  <c r="S1415" i="1"/>
  <c r="T76" i="1"/>
  <c r="S76" i="1"/>
  <c r="T3611" i="1"/>
  <c r="S3611" i="1"/>
  <c r="T2350" i="1"/>
  <c r="S2350" i="1"/>
  <c r="T951" i="1"/>
  <c r="S951" i="1"/>
  <c r="T2061" i="1"/>
  <c r="S2061" i="1"/>
  <c r="T3958" i="1"/>
  <c r="S3958" i="1"/>
  <c r="T1900" i="1"/>
  <c r="S1900" i="1"/>
  <c r="T493" i="1"/>
  <c r="S493" i="1"/>
  <c r="T382" i="1"/>
  <c r="S382" i="1"/>
  <c r="T937" i="1"/>
  <c r="S937" i="1"/>
  <c r="T2977" i="1"/>
  <c r="S2977" i="1"/>
  <c r="T380" i="1"/>
  <c r="S380" i="1"/>
  <c r="T1026" i="1"/>
  <c r="S1026" i="1"/>
  <c r="T3005" i="1"/>
  <c r="S3005" i="1"/>
  <c r="T1872" i="1"/>
  <c r="S1872" i="1"/>
  <c r="T2573" i="1"/>
  <c r="S2573" i="1"/>
  <c r="T2238" i="1"/>
  <c r="S2238" i="1"/>
  <c r="T885" i="1"/>
  <c r="S885" i="1"/>
  <c r="T2851" i="1"/>
  <c r="S2851" i="1"/>
  <c r="T3400" i="1"/>
  <c r="S3400" i="1"/>
  <c r="T4026" i="1"/>
  <c r="S4026" i="1"/>
  <c r="T964" i="1"/>
  <c r="S964" i="1"/>
  <c r="T2857" i="1"/>
  <c r="S2857" i="1"/>
  <c r="T3576" i="1"/>
  <c r="S3576" i="1"/>
  <c r="T3845" i="1"/>
  <c r="S3845" i="1"/>
  <c r="T2323" i="1"/>
  <c r="S2323" i="1"/>
  <c r="T3354" i="1"/>
  <c r="S3354" i="1"/>
  <c r="T2054" i="1"/>
  <c r="S2054" i="1"/>
  <c r="T3667" i="1"/>
  <c r="S3667" i="1"/>
  <c r="T217" i="1"/>
  <c r="S217" i="1"/>
  <c r="T196" i="1"/>
  <c r="S196" i="1"/>
  <c r="T33" i="1"/>
  <c r="S33" i="1"/>
  <c r="S3928" i="1"/>
  <c r="T592" i="1"/>
  <c r="S592" i="1"/>
  <c r="T239" i="1"/>
  <c r="S239" i="1"/>
  <c r="T2362" i="1"/>
  <c r="S2362" i="1"/>
  <c r="T3312" i="1"/>
  <c r="S3312" i="1"/>
  <c r="T3198" i="1"/>
  <c r="S3198" i="1"/>
  <c r="T3347" i="1"/>
  <c r="S3347" i="1"/>
  <c r="T2186" i="1"/>
  <c r="S2186" i="1"/>
  <c r="T549" i="1"/>
  <c r="S549" i="1"/>
  <c r="T2371" i="1"/>
  <c r="S2371" i="1"/>
  <c r="T3199" i="1"/>
  <c r="S3199" i="1"/>
  <c r="T2669" i="1"/>
  <c r="S2669" i="1"/>
  <c r="T3545" i="1"/>
  <c r="S3545" i="1"/>
  <c r="T3617" i="1"/>
  <c r="S3617" i="1"/>
  <c r="T3970" i="1"/>
  <c r="S3970" i="1"/>
  <c r="T2228" i="1"/>
  <c r="S2228" i="1"/>
  <c r="T2657" i="1"/>
  <c r="S2657" i="1"/>
  <c r="T2412" i="1"/>
  <c r="S2412" i="1"/>
  <c r="T4087" i="1"/>
  <c r="S4087" i="1"/>
  <c r="T3228" i="1"/>
  <c r="S3228" i="1"/>
  <c r="T1051" i="1"/>
  <c r="S1051" i="1"/>
  <c r="T1353" i="1"/>
  <c r="S1353" i="1"/>
  <c r="T944" i="1"/>
  <c r="S944" i="1"/>
  <c r="T2453" i="1"/>
  <c r="S2453" i="1"/>
  <c r="T3520" i="1"/>
  <c r="S3520" i="1"/>
  <c r="T2422" i="1"/>
  <c r="S2422" i="1"/>
  <c r="T231" i="1"/>
  <c r="S231" i="1"/>
  <c r="T1102" i="1"/>
  <c r="S1102" i="1"/>
  <c r="T629" i="1"/>
  <c r="S629" i="1"/>
  <c r="T714" i="1"/>
  <c r="S714" i="1"/>
  <c r="T3943" i="1"/>
  <c r="S3943" i="1"/>
  <c r="T1309" i="1"/>
  <c r="S1309" i="1"/>
  <c r="T4032" i="1"/>
  <c r="S4032" i="1"/>
  <c r="T699" i="1"/>
  <c r="S699" i="1"/>
  <c r="T1784" i="1"/>
  <c r="S1784" i="1"/>
  <c r="T2452" i="1"/>
  <c r="S2452" i="1"/>
  <c r="T1006" i="1"/>
  <c r="S1006" i="1"/>
  <c r="T572" i="1"/>
  <c r="S572" i="1"/>
  <c r="T2973" i="1"/>
  <c r="S2973" i="1"/>
  <c r="T1452" i="1"/>
  <c r="S1452" i="1"/>
  <c r="T3981" i="1"/>
  <c r="S3981" i="1"/>
  <c r="T1438" i="1"/>
  <c r="S1438" i="1"/>
  <c r="T1534" i="1"/>
  <c r="S1534" i="1"/>
  <c r="T3821" i="1"/>
  <c r="S3821" i="1"/>
  <c r="T979" i="1"/>
  <c r="S979" i="1"/>
  <c r="T1318" i="1"/>
  <c r="S1318" i="1"/>
  <c r="T1956" i="1"/>
  <c r="S1956" i="1"/>
  <c r="T2462" i="1"/>
  <c r="S2462" i="1"/>
  <c r="T980" i="1"/>
  <c r="S980" i="1"/>
  <c r="T1420" i="1"/>
  <c r="S1420" i="1"/>
  <c r="T2783" i="1"/>
  <c r="S2783" i="1"/>
  <c r="T2059" i="1"/>
  <c r="S2059" i="1"/>
  <c r="T1365" i="1"/>
  <c r="S1365" i="1"/>
  <c r="T159" i="1"/>
  <c r="S159" i="1"/>
  <c r="T1095" i="1"/>
  <c r="S1095" i="1"/>
  <c r="T150" i="1"/>
  <c r="S150" i="1"/>
  <c r="T2148" i="1"/>
  <c r="S2148" i="1"/>
  <c r="T2415" i="1"/>
  <c r="S2415" i="1"/>
  <c r="T1992" i="1"/>
  <c r="S1992" i="1"/>
  <c r="T3991" i="1"/>
  <c r="S3991" i="1"/>
  <c r="T3800" i="1"/>
  <c r="S3800" i="1"/>
  <c r="T2325" i="1"/>
  <c r="S2325" i="1"/>
  <c r="T512" i="1"/>
  <c r="S512" i="1"/>
  <c r="T3189" i="1"/>
  <c r="S3189" i="1"/>
  <c r="T428" i="1"/>
  <c r="S428" i="1"/>
  <c r="T1394" i="1"/>
  <c r="S1394" i="1"/>
  <c r="T2942" i="1"/>
  <c r="S2942" i="1"/>
  <c r="T3805" i="1"/>
  <c r="S3805" i="1"/>
  <c r="T3593" i="1"/>
  <c r="S3593" i="1"/>
  <c r="T3620" i="1"/>
  <c r="S3620" i="1"/>
  <c r="T1315" i="1"/>
  <c r="S1315" i="1"/>
  <c r="T3362" i="1"/>
  <c r="S3362" i="1"/>
  <c r="T3701" i="1"/>
  <c r="S3701" i="1"/>
  <c r="T2786" i="1"/>
  <c r="S2786" i="1"/>
  <c r="T181" i="1"/>
  <c r="S181" i="1"/>
  <c r="T2838" i="1"/>
  <c r="S2838" i="1"/>
  <c r="T529" i="1"/>
  <c r="S529" i="1"/>
  <c r="T1574" i="1"/>
  <c r="S1574" i="1"/>
  <c r="T3335" i="1"/>
  <c r="S3335" i="1"/>
  <c r="T1762" i="1"/>
  <c r="S1762" i="1"/>
  <c r="T4" i="1"/>
  <c r="S4" i="1"/>
  <c r="T1057" i="1"/>
  <c r="S1057" i="1"/>
  <c r="T2701" i="1"/>
  <c r="S2701" i="1"/>
  <c r="T2650" i="1"/>
  <c r="S2650" i="1"/>
  <c r="T3838" i="1"/>
  <c r="S3838" i="1"/>
  <c r="T2131" i="1"/>
  <c r="S2131" i="1"/>
  <c r="T721" i="1"/>
  <c r="S721" i="1"/>
  <c r="T2719" i="1"/>
  <c r="S2719" i="1"/>
  <c r="T4062" i="1"/>
  <c r="S4062" i="1"/>
  <c r="T1195" i="1"/>
  <c r="S1195" i="1"/>
  <c r="T3320" i="1"/>
  <c r="S3320" i="1"/>
  <c r="T1336" i="1"/>
  <c r="S1336" i="1"/>
  <c r="T2834" i="1"/>
  <c r="S2834" i="1"/>
  <c r="T1764" i="1"/>
  <c r="S1764" i="1"/>
  <c r="T950" i="1"/>
  <c r="S950" i="1"/>
  <c r="T3463" i="1"/>
  <c r="S3463" i="1"/>
  <c r="T566" i="1"/>
  <c r="S566" i="1"/>
  <c r="T2409" i="1"/>
  <c r="S2409" i="1"/>
  <c r="T1123" i="1"/>
  <c r="S1123" i="1"/>
  <c r="T1988" i="1"/>
  <c r="S1988" i="1"/>
  <c r="T1881" i="1"/>
  <c r="S1881" i="1"/>
  <c r="T1087" i="1"/>
  <c r="S1087" i="1"/>
  <c r="T3780" i="1"/>
  <c r="S3780" i="1"/>
  <c r="T1507" i="1"/>
  <c r="S1507" i="1"/>
  <c r="T3747" i="1"/>
  <c r="S3747" i="1"/>
  <c r="T1517" i="1"/>
  <c r="S1517" i="1"/>
  <c r="T3037" i="1"/>
  <c r="S3037" i="1"/>
  <c r="T358" i="1"/>
  <c r="S358" i="1"/>
  <c r="T3013" i="1"/>
  <c r="S3013" i="1"/>
  <c r="T1679" i="1"/>
  <c r="S1679" i="1"/>
  <c r="T2916" i="1"/>
  <c r="S2916" i="1"/>
  <c r="T649" i="1"/>
  <c r="S649" i="1"/>
  <c r="T214" i="1"/>
  <c r="S214" i="1"/>
  <c r="T3512" i="1"/>
  <c r="S3512" i="1"/>
  <c r="T2192" i="1"/>
  <c r="S2192" i="1"/>
  <c r="T3834" i="1"/>
  <c r="S3834" i="1"/>
  <c r="T658" i="1"/>
  <c r="S658" i="1"/>
  <c r="T396" i="1"/>
  <c r="S396" i="1"/>
  <c r="T3947" i="1"/>
  <c r="S3947" i="1"/>
  <c r="T1040" i="1"/>
  <c r="S1040" i="1"/>
  <c r="T3498" i="1"/>
  <c r="S3498" i="1"/>
  <c r="T3829" i="1"/>
  <c r="S3829" i="1"/>
  <c r="T1193" i="1"/>
  <c r="S1193" i="1"/>
  <c r="T3415" i="1"/>
  <c r="S3415" i="1"/>
  <c r="T3381" i="1"/>
  <c r="S3381" i="1"/>
  <c r="T2818" i="1"/>
  <c r="S2818" i="1"/>
  <c r="T1755" i="1"/>
  <c r="S1755" i="1"/>
  <c r="T3876" i="1"/>
  <c r="S3876" i="1"/>
  <c r="T1018" i="1"/>
  <c r="S1018" i="1"/>
  <c r="T969" i="1"/>
  <c r="S969" i="1"/>
  <c r="T2451" i="1"/>
  <c r="S2451" i="1"/>
  <c r="T3279" i="1"/>
  <c r="S3279" i="1"/>
  <c r="T2895" i="1"/>
  <c r="S2895" i="1"/>
  <c r="T2064" i="1"/>
  <c r="S2064" i="1"/>
  <c r="T1982" i="1"/>
  <c r="S1982" i="1"/>
  <c r="T2699" i="1"/>
  <c r="S2699" i="1"/>
  <c r="T1210" i="1"/>
  <c r="S1210" i="1"/>
  <c r="T442" i="1"/>
  <c r="S442" i="1"/>
  <c r="T1376" i="1"/>
  <c r="S1376" i="1"/>
  <c r="T976" i="1"/>
  <c r="S976" i="1"/>
  <c r="T374" i="1"/>
  <c r="S374" i="1"/>
  <c r="T3058" i="1"/>
  <c r="S3058" i="1"/>
  <c r="T2814" i="1"/>
  <c r="S2814" i="1"/>
  <c r="T2196" i="1"/>
  <c r="S2196" i="1"/>
  <c r="T1724" i="1"/>
  <c r="S1724" i="1"/>
  <c r="T2369" i="1"/>
  <c r="S2369" i="1"/>
  <c r="T1028" i="1"/>
  <c r="S1028" i="1"/>
  <c r="T1504" i="1"/>
  <c r="S1504" i="1"/>
  <c r="T3191" i="1"/>
  <c r="S3191" i="1"/>
  <c r="T4114" i="1"/>
  <c r="S4114" i="1"/>
  <c r="T1709" i="1"/>
  <c r="S1709" i="1"/>
  <c r="T353" i="1"/>
  <c r="S353" i="1"/>
  <c r="S3927" i="1"/>
  <c r="T221" i="1"/>
  <c r="S221" i="1"/>
  <c r="T1117" i="1"/>
  <c r="S1117" i="1"/>
  <c r="T902" i="1"/>
  <c r="S902" i="1"/>
  <c r="T3524" i="1"/>
  <c r="S3524" i="1"/>
  <c r="T2865" i="1"/>
  <c r="S2865" i="1"/>
  <c r="T1209" i="1"/>
  <c r="S1209" i="1"/>
  <c r="T1882" i="1"/>
  <c r="S1882" i="1"/>
  <c r="T1837" i="1"/>
  <c r="S1837" i="1"/>
  <c r="T1224" i="1"/>
  <c r="S1224" i="1"/>
  <c r="T2157" i="1"/>
  <c r="S2157" i="1"/>
  <c r="T3494" i="1"/>
  <c r="S3494" i="1"/>
  <c r="T3417" i="1"/>
  <c r="S3417" i="1"/>
  <c r="T3194" i="1"/>
  <c r="S3194" i="1"/>
  <c r="T3233" i="1"/>
  <c r="S3233" i="1"/>
  <c r="T3974" i="1"/>
  <c r="S3974" i="1"/>
  <c r="T1063" i="1"/>
  <c r="S1063" i="1"/>
  <c r="T1430" i="1"/>
  <c r="S1430" i="1"/>
  <c r="T3675" i="1"/>
  <c r="S3675" i="1"/>
  <c r="T3745" i="1"/>
  <c r="S3745" i="1"/>
  <c r="T4045" i="1"/>
  <c r="S4045" i="1"/>
  <c r="T1387" i="1"/>
  <c r="S1387" i="1"/>
  <c r="T1593" i="1"/>
  <c r="S1593" i="1"/>
  <c r="T544" i="1"/>
  <c r="S544" i="1"/>
  <c r="T3477" i="1"/>
  <c r="S3477" i="1"/>
  <c r="T3766" i="1"/>
  <c r="S3766" i="1"/>
  <c r="T1741" i="1"/>
  <c r="S1741" i="1"/>
  <c r="T4108" i="1"/>
  <c r="S4108" i="1"/>
  <c r="T2682" i="1"/>
  <c r="S2682" i="1"/>
  <c r="T3863" i="1"/>
  <c r="S3863" i="1"/>
  <c r="T2704" i="1"/>
  <c r="S2704" i="1"/>
  <c r="T3251" i="1"/>
  <c r="S3251" i="1"/>
  <c r="T335" i="1"/>
  <c r="S335" i="1"/>
  <c r="T3815" i="1"/>
  <c r="S3815" i="1"/>
  <c r="T994" i="1"/>
  <c r="S994" i="1"/>
  <c r="T1601" i="1"/>
  <c r="S1601" i="1"/>
  <c r="T2167" i="1"/>
  <c r="S2167" i="1"/>
  <c r="T3966" i="1"/>
  <c r="S3966" i="1"/>
  <c r="T1572" i="1"/>
  <c r="S1572" i="1"/>
  <c r="T356" i="1"/>
  <c r="S356" i="1"/>
  <c r="T227" i="1"/>
  <c r="S227" i="1"/>
  <c r="T3765" i="1"/>
  <c r="S3765" i="1"/>
  <c r="T1070" i="1"/>
  <c r="S1070" i="1"/>
  <c r="T3549" i="1"/>
  <c r="S3549" i="1"/>
  <c r="T2427" i="1"/>
  <c r="S2427" i="1"/>
  <c r="T1093" i="1"/>
  <c r="S1093" i="1"/>
  <c r="T3445" i="1"/>
  <c r="S3445" i="1"/>
  <c r="T1535" i="1"/>
  <c r="S1535" i="1"/>
  <c r="T3405" i="1"/>
  <c r="S3405" i="1"/>
  <c r="T4035" i="1"/>
  <c r="S4035" i="1"/>
  <c r="T2402" i="1"/>
  <c r="S2402" i="1"/>
  <c r="T946" i="1"/>
  <c r="S946" i="1"/>
  <c r="T3029" i="1"/>
  <c r="S3029" i="1"/>
  <c r="T3197" i="1"/>
  <c r="S3197" i="1"/>
  <c r="T2804" i="1"/>
  <c r="S2804" i="1"/>
  <c r="T1596" i="1"/>
  <c r="S1596" i="1"/>
  <c r="T1271" i="1"/>
  <c r="S1271" i="1"/>
  <c r="T2790" i="1"/>
  <c r="S2790" i="1"/>
  <c r="T3873" i="1"/>
  <c r="S3873" i="1"/>
  <c r="T596" i="1"/>
  <c r="S596" i="1"/>
  <c r="T3307" i="1"/>
  <c r="S3307" i="1"/>
  <c r="T3146" i="1"/>
  <c r="S3146" i="1"/>
  <c r="T11" i="1"/>
  <c r="S11" i="1"/>
  <c r="T3785" i="1"/>
  <c r="S3785" i="1"/>
  <c r="T3517" i="1"/>
  <c r="S3517" i="1"/>
  <c r="T3556" i="1"/>
  <c r="S3556" i="1"/>
  <c r="T484" i="1"/>
  <c r="S484" i="1"/>
  <c r="T3334" i="1"/>
  <c r="S3334" i="1"/>
  <c r="T2433" i="1"/>
  <c r="S2433" i="1"/>
  <c r="T579" i="1"/>
  <c r="S579" i="1"/>
  <c r="T2710" i="1"/>
  <c r="S2710" i="1"/>
  <c r="T3497" i="1"/>
  <c r="S3497" i="1"/>
  <c r="T2931" i="1"/>
  <c r="S2931" i="1"/>
  <c r="T1325" i="1"/>
  <c r="S1325" i="1"/>
  <c r="T1710" i="1"/>
  <c r="S1710" i="1"/>
  <c r="T1966" i="1"/>
  <c r="S1966" i="1"/>
  <c r="T2728" i="1"/>
  <c r="S2728" i="1"/>
  <c r="T2223" i="1"/>
  <c r="S2223" i="1"/>
  <c r="T2697" i="1"/>
  <c r="S2697" i="1"/>
  <c r="T3783" i="1"/>
  <c r="S3783" i="1"/>
  <c r="T2242" i="1"/>
  <c r="S2242" i="1"/>
  <c r="T852" i="1"/>
  <c r="S852" i="1"/>
  <c r="T3223" i="1"/>
  <c r="S3223" i="1"/>
  <c r="T3258" i="1"/>
  <c r="S3258" i="1"/>
  <c r="T2971" i="1"/>
  <c r="S2971" i="1"/>
  <c r="T2617" i="1"/>
  <c r="S2617" i="1"/>
  <c r="T2969" i="1"/>
  <c r="S2969" i="1"/>
  <c r="T1139" i="1"/>
  <c r="S1139" i="1"/>
  <c r="T1752" i="1"/>
  <c r="S1752" i="1"/>
  <c r="T47" i="1"/>
  <c r="S47" i="1"/>
  <c r="T1440" i="1"/>
  <c r="S1440" i="1"/>
  <c r="T3771" i="1"/>
  <c r="S3771" i="1"/>
  <c r="T2784" i="1"/>
  <c r="S2784" i="1"/>
  <c r="T3384" i="1"/>
  <c r="S3384" i="1"/>
  <c r="T2897" i="1"/>
  <c r="S2897" i="1"/>
  <c r="T3413" i="1"/>
  <c r="S3413" i="1"/>
  <c r="T1662" i="1"/>
  <c r="S1662" i="1"/>
  <c r="T344" i="1"/>
  <c r="S344" i="1"/>
  <c r="T1298" i="1"/>
  <c r="S1298" i="1"/>
  <c r="T3441" i="1"/>
  <c r="S3441" i="1"/>
  <c r="T4046" i="1"/>
  <c r="S4046" i="1"/>
  <c r="T2524" i="1"/>
  <c r="S2524" i="1"/>
  <c r="T1720" i="1"/>
  <c r="S1720" i="1"/>
  <c r="T3493" i="1"/>
  <c r="S3493" i="1"/>
  <c r="T3542" i="1"/>
  <c r="S3542" i="1"/>
  <c r="T3670" i="1"/>
  <c r="S3670" i="1"/>
  <c r="T1719" i="1"/>
  <c r="S1719" i="1"/>
  <c r="T1448" i="1"/>
  <c r="S1448" i="1"/>
  <c r="T3004" i="1"/>
  <c r="S3004" i="1"/>
  <c r="T34" i="1"/>
  <c r="S34" i="1"/>
  <c r="T3599" i="1"/>
  <c r="S3599" i="1"/>
  <c r="T2896" i="1"/>
  <c r="S2896" i="1"/>
  <c r="T1671" i="1"/>
  <c r="S1671" i="1"/>
  <c r="T3621" i="1"/>
  <c r="S3621" i="1"/>
  <c r="T3465" i="1"/>
  <c r="S3465" i="1"/>
  <c r="T3147" i="1"/>
  <c r="S3147" i="1"/>
  <c r="T1456" i="1"/>
  <c r="S1456" i="1"/>
  <c r="T3964" i="1"/>
  <c r="S3964" i="1"/>
  <c r="T2997" i="1"/>
  <c r="S2997" i="1"/>
  <c r="T4038" i="1"/>
  <c r="S4038" i="1"/>
  <c r="T3619" i="1"/>
  <c r="S3619" i="1"/>
  <c r="T2176" i="1"/>
  <c r="S2176" i="1"/>
  <c r="T3946" i="1"/>
  <c r="S3946" i="1"/>
  <c r="T3230" i="1"/>
  <c r="S3230" i="1"/>
  <c r="T3263" i="1"/>
  <c r="S3263" i="1"/>
  <c r="T3106" i="1"/>
  <c r="S3106" i="1"/>
  <c r="T2076" i="1"/>
  <c r="S2076" i="1"/>
  <c r="T2363" i="1"/>
  <c r="S2363" i="1"/>
  <c r="T3330" i="1"/>
  <c r="S3330" i="1"/>
  <c r="T3801" i="1"/>
  <c r="S3801" i="1"/>
  <c r="T2074" i="1"/>
  <c r="S2074" i="1"/>
  <c r="T2191" i="1"/>
  <c r="S2191" i="1"/>
  <c r="T2257" i="1"/>
  <c r="S2257" i="1"/>
  <c r="T3242" i="1"/>
  <c r="S3242" i="1"/>
  <c r="T1176" i="1"/>
  <c r="S1176" i="1"/>
  <c r="T10" i="1"/>
  <c r="S10" i="1"/>
  <c r="T3788" i="1"/>
  <c r="S3788" i="1"/>
  <c r="T2268" i="1"/>
  <c r="S2268" i="1"/>
  <c r="T2860" i="1"/>
  <c r="S2860" i="1"/>
  <c r="T1731" i="1"/>
  <c r="S1731" i="1"/>
  <c r="T1552" i="1"/>
  <c r="S1552" i="1"/>
  <c r="T2065" i="1"/>
  <c r="S2065" i="1"/>
  <c r="T2875" i="1"/>
  <c r="S2875" i="1"/>
  <c r="T324" i="1"/>
  <c r="S324" i="1"/>
  <c r="T1950" i="1"/>
  <c r="S1950" i="1"/>
  <c r="T2881" i="1"/>
  <c r="S2881" i="1"/>
  <c r="T631" i="1"/>
  <c r="S631" i="1"/>
  <c r="T2775" i="1"/>
  <c r="S2775" i="1"/>
  <c r="T3222" i="1"/>
  <c r="S3222" i="1"/>
  <c r="T3917" i="1"/>
  <c r="S3917" i="1"/>
  <c r="T3423" i="1"/>
  <c r="S3423" i="1"/>
  <c r="T3881" i="1"/>
  <c r="S3881" i="1"/>
  <c r="T1105" i="1"/>
  <c r="S1105" i="1"/>
  <c r="T1412" i="1"/>
  <c r="S1412" i="1"/>
  <c r="T3268" i="1"/>
  <c r="S3268" i="1"/>
  <c r="T3592" i="1"/>
  <c r="S3592" i="1"/>
  <c r="T1081" i="1"/>
  <c r="S1081" i="1"/>
  <c r="T259" i="1"/>
  <c r="S259" i="1"/>
  <c r="T3462" i="1"/>
  <c r="S3462" i="1"/>
  <c r="T3374" i="1"/>
  <c r="S3374" i="1"/>
  <c r="T953" i="1"/>
  <c r="S953" i="1"/>
  <c r="T2982" i="1"/>
  <c r="S2982" i="1"/>
  <c r="T680" i="1"/>
  <c r="S680" i="1"/>
  <c r="T225" i="1"/>
  <c r="S225" i="1"/>
  <c r="T2876" i="1"/>
  <c r="S2876" i="1"/>
  <c r="T2678" i="1"/>
  <c r="S2678" i="1"/>
  <c r="T3519" i="1"/>
  <c r="S3519" i="1"/>
  <c r="T2899" i="1"/>
  <c r="S2899" i="1"/>
  <c r="T1054" i="1"/>
  <c r="S1054" i="1"/>
  <c r="T3262" i="1"/>
  <c r="S3262" i="1"/>
  <c r="T1537" i="1"/>
  <c r="S1537" i="1"/>
  <c r="T1444" i="1"/>
  <c r="S1444" i="1"/>
  <c r="T107" i="1"/>
  <c r="S107" i="1"/>
  <c r="T2686" i="1"/>
  <c r="S2686" i="1"/>
  <c r="T1442" i="1"/>
  <c r="S1442" i="1"/>
  <c r="T2821" i="1"/>
  <c r="S2821" i="1"/>
  <c r="T3646" i="1"/>
  <c r="S3646" i="1"/>
  <c r="T2436" i="1"/>
  <c r="S2436" i="1"/>
  <c r="T466" i="1"/>
  <c r="S466" i="1"/>
  <c r="T2413" i="1"/>
  <c r="S2413" i="1"/>
  <c r="T3270" i="1"/>
  <c r="S3270" i="1"/>
  <c r="T977" i="1"/>
  <c r="S977" i="1"/>
  <c r="T633" i="1"/>
  <c r="S633" i="1"/>
  <c r="T3589" i="1"/>
  <c r="S3589" i="1"/>
  <c r="T949" i="1"/>
  <c r="S949" i="1"/>
  <c r="T135" i="1"/>
  <c r="S135" i="1"/>
  <c r="T3422" i="1"/>
  <c r="S3422" i="1"/>
  <c r="T2867" i="1"/>
  <c r="S2867" i="1"/>
  <c r="T2965" i="1"/>
  <c r="S2965" i="1"/>
  <c r="T3730" i="1"/>
  <c r="S3730" i="1"/>
  <c r="T1523" i="1"/>
  <c r="S1523" i="1"/>
  <c r="T3221" i="1"/>
  <c r="S3221" i="1"/>
  <c r="T3789" i="1"/>
  <c r="S3789" i="1"/>
  <c r="T3570" i="1"/>
  <c r="S3570" i="1"/>
  <c r="T1782" i="1"/>
  <c r="S1782" i="1"/>
  <c r="T2806" i="1"/>
  <c r="S2806" i="1"/>
  <c r="T2634" i="1"/>
  <c r="S2634" i="1"/>
  <c r="T3731" i="1"/>
  <c r="S3731" i="1"/>
  <c r="T3304" i="1"/>
  <c r="S3304" i="1"/>
  <c r="T2949" i="1"/>
  <c r="S2949" i="1"/>
  <c r="T2951" i="1"/>
  <c r="S2951" i="1"/>
  <c r="T3913" i="1"/>
  <c r="S3913" i="1"/>
  <c r="T2700" i="1"/>
  <c r="S2700" i="1"/>
  <c r="T534" i="1"/>
  <c r="S534" i="1"/>
  <c r="T3267" i="1"/>
  <c r="S3267" i="1"/>
  <c r="T1131" i="1"/>
  <c r="S1131" i="1"/>
  <c r="T4103" i="1"/>
  <c r="S4103" i="1"/>
  <c r="T715" i="1"/>
  <c r="S715" i="1"/>
  <c r="T2266" i="1"/>
  <c r="S2266" i="1"/>
  <c r="T57" i="1"/>
  <c r="S57" i="1"/>
  <c r="T896" i="1"/>
  <c r="S896" i="1"/>
  <c r="T3852" i="1"/>
  <c r="S3852" i="1"/>
  <c r="T3648" i="1"/>
  <c r="S3648" i="1"/>
  <c r="T3967" i="1"/>
  <c r="S3967" i="1"/>
  <c r="T1402" i="1"/>
  <c r="S1402" i="1"/>
  <c r="T2565" i="1"/>
  <c r="S2565" i="1"/>
  <c r="T3232" i="1"/>
  <c r="S3232" i="1"/>
  <c r="T3552" i="1"/>
  <c r="S3552" i="1"/>
  <c r="T3030" i="1"/>
  <c r="S3030" i="1"/>
  <c r="T2799" i="1"/>
  <c r="S2799" i="1"/>
  <c r="T2015" i="1"/>
  <c r="S2015" i="1"/>
  <c r="T3325" i="1"/>
  <c r="S3325" i="1"/>
  <c r="T2179" i="1"/>
  <c r="S2179" i="1"/>
  <c r="T2024" i="1"/>
  <c r="S2024" i="1"/>
  <c r="T1356" i="1"/>
  <c r="S1356" i="1"/>
  <c r="T1637" i="1"/>
  <c r="S1637" i="1"/>
  <c r="T2407" i="1"/>
  <c r="S2407" i="1"/>
  <c r="T557" i="1"/>
  <c r="S557" i="1"/>
  <c r="T3502" i="1"/>
  <c r="S3502" i="1"/>
  <c r="T3140" i="1"/>
  <c r="S3140" i="1"/>
  <c r="T1199" i="1"/>
  <c r="S1199" i="1"/>
  <c r="T3665" i="1"/>
  <c r="S3665" i="1"/>
  <c r="T679" i="1"/>
  <c r="S679" i="1"/>
  <c r="T831" i="1"/>
  <c r="S831" i="1"/>
  <c r="T3608" i="1"/>
  <c r="S3608" i="1"/>
  <c r="T3203" i="1"/>
  <c r="S3203" i="1"/>
  <c r="T2259" i="1"/>
  <c r="S2259" i="1"/>
  <c r="T1760" i="1"/>
  <c r="S1760" i="1"/>
  <c r="T981" i="1"/>
  <c r="S981" i="1"/>
  <c r="T3523" i="1"/>
  <c r="S3523" i="1"/>
  <c r="T672" i="1"/>
  <c r="S672" i="1"/>
  <c r="T3399" i="1"/>
  <c r="S3399" i="1"/>
  <c r="T2921" i="1"/>
  <c r="S2921" i="1"/>
  <c r="T635" i="1"/>
  <c r="S635" i="1"/>
  <c r="T333" i="1"/>
  <c r="S333" i="1"/>
  <c r="T1151" i="1"/>
  <c r="S1151" i="1"/>
  <c r="T360" i="1"/>
  <c r="S360" i="1"/>
  <c r="T3796" i="1"/>
  <c r="S3796" i="1"/>
  <c r="T2607" i="1"/>
  <c r="S2607" i="1"/>
  <c r="T15" i="1"/>
  <c r="S15" i="1"/>
  <c r="T4105" i="1"/>
  <c r="S4105" i="1"/>
  <c r="T1166" i="1"/>
  <c r="S1166" i="1"/>
  <c r="T3702" i="1"/>
  <c r="S3702" i="1"/>
  <c r="T2459" i="1"/>
  <c r="S2459" i="1"/>
  <c r="T1011" i="1"/>
  <c r="S1011" i="1"/>
  <c r="T3256" i="1"/>
  <c r="S3256" i="1"/>
  <c r="T3894" i="1"/>
  <c r="S3894" i="1"/>
  <c r="T3976" i="1"/>
  <c r="S3976" i="1"/>
  <c r="T3895" i="1"/>
  <c r="S3895" i="1"/>
  <c r="T3412" i="1"/>
  <c r="S3412" i="1"/>
  <c r="T3239" i="1"/>
  <c r="S3239" i="1"/>
  <c r="T3936" i="1"/>
  <c r="S3936" i="1"/>
  <c r="T3235" i="1"/>
  <c r="S3235" i="1"/>
  <c r="T3264" i="1"/>
  <c r="S3264" i="1"/>
  <c r="T3772" i="1"/>
  <c r="S3772" i="1"/>
  <c r="T161" i="1"/>
  <c r="S161" i="1"/>
  <c r="T1034" i="1"/>
  <c r="S1034" i="1"/>
  <c r="T1908" i="1"/>
  <c r="S1908" i="1"/>
  <c r="T616" i="1"/>
  <c r="S616" i="1"/>
  <c r="T3021" i="1"/>
  <c r="S3021" i="1"/>
  <c r="T1798" i="1"/>
  <c r="S1798" i="1"/>
  <c r="T2166" i="1"/>
  <c r="S2166" i="1"/>
  <c r="T2346" i="1"/>
  <c r="S2346" i="1"/>
  <c r="T1213" i="1"/>
  <c r="S1213" i="1"/>
  <c r="T9" i="1"/>
  <c r="S9" i="1"/>
  <c r="T3455" i="1"/>
  <c r="S3455" i="1"/>
  <c r="T2072" i="1"/>
  <c r="S2072" i="1"/>
  <c r="T1319" i="1"/>
  <c r="S1319" i="1"/>
  <c r="T2153" i="1"/>
  <c r="S2153" i="1"/>
  <c r="T3237" i="1"/>
  <c r="S3237" i="1"/>
  <c r="T3359" i="1"/>
  <c r="S3359" i="1"/>
  <c r="T3446" i="1"/>
  <c r="S3446" i="1"/>
  <c r="T1332" i="1"/>
  <c r="S1332" i="1"/>
  <c r="T3150" i="1"/>
  <c r="S3150" i="1"/>
  <c r="T1346" i="1"/>
  <c r="S1346" i="1"/>
  <c r="T853" i="1"/>
  <c r="S853" i="1"/>
  <c r="T4083" i="1"/>
  <c r="S4083" i="1"/>
  <c r="T3559" i="1"/>
  <c r="S3559" i="1"/>
  <c r="T1847" i="1"/>
  <c r="S1847" i="1"/>
  <c r="T3877" i="1"/>
  <c r="S3877" i="1"/>
  <c r="T2632" i="1"/>
  <c r="S2632" i="1"/>
  <c r="T1814" i="1"/>
  <c r="S1814" i="1"/>
  <c r="T2761" i="1"/>
  <c r="S2761" i="1"/>
  <c r="T3597" i="1"/>
  <c r="S3597" i="1"/>
  <c r="T1422" i="1"/>
  <c r="S1422" i="1"/>
  <c r="T3298" i="1"/>
  <c r="S3298" i="1"/>
  <c r="T1558" i="1"/>
  <c r="S1558" i="1"/>
  <c r="T546" i="1"/>
  <c r="S546" i="1"/>
  <c r="T433" i="1"/>
  <c r="S433" i="1"/>
  <c r="T1400" i="1"/>
  <c r="S1400" i="1"/>
  <c r="T1501" i="1"/>
  <c r="S1501" i="1"/>
  <c r="T2839" i="1"/>
  <c r="S2839" i="1"/>
  <c r="T671" i="1"/>
  <c r="S671" i="1"/>
  <c r="T192" i="1"/>
  <c r="S192" i="1"/>
  <c r="T4077" i="1"/>
  <c r="S4077" i="1"/>
  <c r="T2389" i="1"/>
  <c r="S2389" i="1"/>
  <c r="T1877" i="1"/>
  <c r="S1877" i="1"/>
  <c r="T623" i="1"/>
  <c r="S623" i="1"/>
  <c r="T3385" i="1"/>
  <c r="S3385" i="1"/>
  <c r="T2676" i="1"/>
  <c r="S2676" i="1"/>
  <c r="T1449" i="1"/>
  <c r="S1449" i="1"/>
  <c r="T1876" i="1"/>
  <c r="S1876" i="1"/>
  <c r="T1191" i="1"/>
  <c r="S1191" i="1"/>
  <c r="T4111" i="1"/>
  <c r="S4111" i="1"/>
  <c r="T2989" i="1"/>
  <c r="S2989" i="1"/>
  <c r="T4054" i="1"/>
  <c r="S4054" i="1"/>
  <c r="T2819" i="1"/>
  <c r="S2819" i="1"/>
  <c r="T3364" i="1"/>
  <c r="S3364" i="1"/>
  <c r="T624" i="1"/>
  <c r="S624" i="1"/>
  <c r="T173" i="1"/>
  <c r="S173" i="1"/>
  <c r="T2152" i="1"/>
  <c r="S2152" i="1"/>
  <c r="T3752" i="1"/>
  <c r="S3752" i="1"/>
  <c r="T4106" i="1"/>
  <c r="S4106" i="1"/>
  <c r="T3790" i="1"/>
  <c r="S3790" i="1"/>
  <c r="T3989" i="1"/>
  <c r="S3989" i="1"/>
  <c r="T3871" i="1"/>
  <c r="S3871" i="1"/>
  <c r="T2882" i="1"/>
  <c r="S2882" i="1"/>
  <c r="T1128" i="1"/>
  <c r="S1128" i="1"/>
  <c r="T1020" i="1"/>
  <c r="S1020" i="1"/>
  <c r="T568" i="1"/>
  <c r="S568" i="1"/>
  <c r="T1219" i="1"/>
  <c r="S1219" i="1"/>
  <c r="T3368" i="1"/>
  <c r="S3368" i="1"/>
  <c r="T2644" i="1"/>
  <c r="S2644" i="1"/>
  <c r="T1203" i="1"/>
  <c r="S1203" i="1"/>
  <c r="T3271" i="1"/>
  <c r="S3271" i="1"/>
  <c r="T2337" i="1"/>
  <c r="S2337" i="1"/>
  <c r="T3216" i="1"/>
  <c r="S3216" i="1"/>
  <c r="T3902" i="1"/>
  <c r="S3902" i="1"/>
  <c r="T1289" i="1"/>
  <c r="S1289" i="1"/>
  <c r="T993" i="1"/>
  <c r="S993" i="1"/>
  <c r="T1103" i="1"/>
  <c r="S1103" i="1"/>
  <c r="T3748" i="1"/>
  <c r="S3748" i="1"/>
  <c r="T68" i="1"/>
  <c r="S68" i="1"/>
  <c r="T2991" i="1"/>
  <c r="S2991" i="1"/>
  <c r="T3389" i="1"/>
  <c r="S3389" i="1"/>
  <c r="T133" i="1"/>
  <c r="S133" i="1"/>
  <c r="T1345" i="1"/>
  <c r="S1345" i="1"/>
  <c r="T1307" i="1"/>
  <c r="S1307" i="1"/>
  <c r="T3792" i="1"/>
  <c r="S3792" i="1"/>
  <c r="T411" i="1"/>
  <c r="S411" i="1"/>
  <c r="T3324" i="1"/>
  <c r="S3324" i="1"/>
  <c r="T857" i="1"/>
  <c r="S857" i="1"/>
  <c r="T3418" i="1"/>
  <c r="S3418" i="1"/>
  <c r="T599" i="1"/>
  <c r="S599" i="1"/>
  <c r="T3539" i="1"/>
  <c r="S3539" i="1"/>
  <c r="T2817" i="1"/>
  <c r="S2817" i="1"/>
  <c r="T1485" i="1"/>
  <c r="S1485" i="1"/>
  <c r="T1945" i="1"/>
  <c r="S1945" i="1"/>
  <c r="T3634" i="1"/>
  <c r="S3634" i="1"/>
  <c r="T2820" i="1"/>
  <c r="S2820" i="1"/>
  <c r="T1818" i="1"/>
  <c r="S1818" i="1"/>
  <c r="T390" i="1"/>
  <c r="S390" i="1"/>
  <c r="T3254" i="1"/>
  <c r="S3254" i="1"/>
  <c r="T1975" i="1"/>
  <c r="S1975" i="1"/>
  <c r="T1568" i="1"/>
  <c r="S1568" i="1"/>
  <c r="T3768" i="1"/>
  <c r="S3768" i="1"/>
  <c r="T2910" i="1"/>
  <c r="S2910" i="1"/>
  <c r="T4063" i="1"/>
  <c r="S4063" i="1"/>
  <c r="T2660" i="1"/>
  <c r="S2660" i="1"/>
  <c r="T2659" i="1"/>
  <c r="S2659" i="1"/>
  <c r="T2511" i="1"/>
  <c r="S2511" i="1"/>
  <c r="T3602" i="1"/>
  <c r="S3602" i="1"/>
  <c r="T1539" i="1"/>
  <c r="S1539" i="1"/>
  <c r="T515" i="1"/>
  <c r="S515" i="1"/>
  <c r="T1673" i="1"/>
  <c r="S1673" i="1"/>
  <c r="T536" i="1"/>
  <c r="S536" i="1"/>
  <c r="T1395" i="1"/>
  <c r="S1395" i="1"/>
  <c r="T3671" i="1"/>
  <c r="S3671" i="1"/>
  <c r="T1489" i="1"/>
  <c r="S1489" i="1"/>
  <c r="T1036" i="1"/>
  <c r="S1036" i="1"/>
  <c r="T4090" i="1"/>
  <c r="S4090" i="1"/>
  <c r="T3478" i="1"/>
  <c r="S3478" i="1"/>
  <c r="T1987" i="1"/>
  <c r="S1987" i="1"/>
  <c r="T3598" i="1"/>
  <c r="S3598" i="1"/>
  <c r="T206" i="1"/>
  <c r="S206" i="1"/>
  <c r="T1312" i="1"/>
  <c r="S1312" i="1"/>
  <c r="T191" i="1"/>
  <c r="S191" i="1"/>
  <c r="T681" i="1"/>
  <c r="S681" i="1"/>
  <c r="T1064" i="1"/>
  <c r="S1064" i="1"/>
  <c r="T3569" i="1"/>
  <c r="S3569" i="1"/>
  <c r="T1971" i="1"/>
  <c r="S1971" i="1"/>
  <c r="T2907" i="1"/>
  <c r="S2907" i="1"/>
  <c r="T1137" i="1"/>
  <c r="S1137" i="1"/>
  <c r="T145" i="1"/>
  <c r="S145" i="1"/>
  <c r="T3297" i="1"/>
  <c r="S3297" i="1"/>
  <c r="T3856" i="1"/>
  <c r="S3856" i="1"/>
  <c r="T340" i="1"/>
  <c r="S340" i="1"/>
  <c r="T2937" i="1"/>
  <c r="S2937" i="1"/>
  <c r="T1737" i="1"/>
  <c r="S1737" i="1"/>
  <c r="T2887" i="1"/>
  <c r="S2887" i="1"/>
  <c r="T3490" i="1"/>
  <c r="S3490" i="1"/>
  <c r="T1012" i="1"/>
  <c r="S1012" i="1"/>
  <c r="T7" i="1"/>
  <c r="S7" i="1"/>
  <c r="T647" i="1"/>
  <c r="S647" i="1"/>
  <c r="T2612" i="1"/>
  <c r="S2612" i="1"/>
  <c r="T4010" i="1"/>
  <c r="S4010" i="1"/>
  <c r="T2177" i="1"/>
  <c r="S2177" i="1"/>
  <c r="T1391" i="1"/>
  <c r="S1391" i="1"/>
  <c r="T2902" i="1"/>
  <c r="S2902" i="1"/>
  <c r="T3521" i="1"/>
  <c r="S3521" i="1"/>
  <c r="T4079" i="1"/>
  <c r="S4079" i="1"/>
  <c r="T208" i="1"/>
  <c r="S208" i="1"/>
  <c r="T4016" i="1"/>
  <c r="S4016" i="1"/>
  <c r="T3954" i="1"/>
  <c r="S3954" i="1"/>
  <c r="T3201" i="1"/>
  <c r="S3201" i="1"/>
  <c r="T1380" i="1"/>
  <c r="S1380" i="1"/>
  <c r="T1333" i="1"/>
  <c r="S1333" i="1"/>
  <c r="T1676" i="1"/>
  <c r="S1676" i="1"/>
  <c r="T4021" i="1"/>
  <c r="S4021" i="1"/>
  <c r="T1527" i="1"/>
  <c r="S1527" i="1"/>
  <c r="T3914" i="1"/>
  <c r="S3914" i="1"/>
  <c r="T187" i="1"/>
  <c r="S187" i="1"/>
  <c r="T2012" i="1"/>
  <c r="S2012" i="1"/>
  <c r="T1758" i="1"/>
  <c r="S1758" i="1"/>
  <c r="T3453" i="1"/>
  <c r="S3453" i="1"/>
  <c r="T3659" i="1"/>
  <c r="S3659" i="1"/>
  <c r="T3350" i="1"/>
  <c r="S3350" i="1"/>
  <c r="S3925" i="1"/>
  <c r="T13" i="1"/>
  <c r="S13" i="1"/>
  <c r="T2254" i="1"/>
  <c r="S2254" i="1"/>
  <c r="T2759" i="1"/>
  <c r="S2759" i="1"/>
  <c r="T985" i="1"/>
  <c r="S985" i="1"/>
  <c r="T3379" i="1"/>
  <c r="S3379" i="1"/>
  <c r="T3972" i="1"/>
  <c r="S3972" i="1"/>
  <c r="T378" i="1"/>
  <c r="S378" i="1"/>
  <c r="T3501" i="1"/>
  <c r="S3501" i="1"/>
  <c r="T2349" i="1"/>
  <c r="S2349" i="1"/>
  <c r="T847" i="1"/>
  <c r="S847" i="1"/>
  <c r="T692" i="1"/>
  <c r="S692" i="1"/>
  <c r="T1042" i="1"/>
  <c r="S1042" i="1"/>
  <c r="T3438" i="1"/>
  <c r="S3438" i="1"/>
  <c r="T1065" i="1"/>
  <c r="S1065" i="1"/>
  <c r="T2188" i="1"/>
  <c r="S2188" i="1"/>
  <c r="T201" i="1"/>
  <c r="S201" i="1"/>
  <c r="T2430" i="1"/>
  <c r="S2430" i="1"/>
  <c r="T3411" i="1"/>
  <c r="S3411" i="1"/>
  <c r="T614" i="1"/>
  <c r="S614" i="1"/>
  <c r="T3050" i="1"/>
  <c r="S3050" i="1"/>
  <c r="T1781" i="1"/>
  <c r="S1781" i="1"/>
  <c r="T2750" i="1"/>
  <c r="S2750" i="1"/>
  <c r="T352" i="1"/>
  <c r="S352" i="1"/>
  <c r="T957" i="1"/>
  <c r="S957" i="1"/>
  <c r="T1745" i="1"/>
  <c r="S1745" i="1"/>
  <c r="T3167" i="1"/>
  <c r="S3167" i="1"/>
  <c r="T2714" i="1"/>
  <c r="S2714" i="1"/>
  <c r="T3183" i="1"/>
  <c r="S3183" i="1"/>
  <c r="T439" i="1"/>
  <c r="S439" i="1"/>
  <c r="T2913" i="1"/>
  <c r="S2913" i="1"/>
  <c r="T3509" i="1"/>
  <c r="S3509" i="1"/>
  <c r="T948" i="1"/>
  <c r="S948" i="1"/>
  <c r="T2377" i="1"/>
  <c r="S2377" i="1"/>
  <c r="T1985" i="1"/>
  <c r="S1985" i="1"/>
  <c r="T124" i="1"/>
  <c r="S124" i="1"/>
  <c r="T3664" i="1"/>
  <c r="S3664" i="1"/>
  <c r="T2424" i="1"/>
  <c r="S2424" i="1"/>
  <c r="T2327" i="1"/>
  <c r="S2327" i="1"/>
  <c r="T494" i="1"/>
  <c r="S494" i="1"/>
  <c r="T3547" i="1"/>
  <c r="S3547" i="1"/>
  <c r="T1783" i="1"/>
  <c r="S1783" i="1"/>
  <c r="T4019" i="1"/>
  <c r="S4019" i="1"/>
  <c r="T1050" i="1"/>
  <c r="S1050" i="1"/>
  <c r="T2722" i="1"/>
  <c r="S2722" i="1"/>
  <c r="T863" i="1"/>
  <c r="S863" i="1"/>
  <c r="T2073" i="1"/>
  <c r="S2073" i="1"/>
  <c r="T3454" i="1"/>
  <c r="S3454" i="1"/>
  <c r="T3744" i="1"/>
  <c r="S3744" i="1"/>
  <c r="T1429" i="1"/>
  <c r="S1429" i="1"/>
  <c r="T3784" i="1"/>
  <c r="S3784" i="1"/>
  <c r="T3168" i="1"/>
  <c r="S3168" i="1"/>
  <c r="T1599" i="1"/>
  <c r="S1599" i="1"/>
  <c r="T888" i="1"/>
  <c r="S888" i="1"/>
  <c r="T1424" i="1"/>
  <c r="S1424" i="1"/>
  <c r="T1316" i="1"/>
  <c r="S1316" i="1"/>
  <c r="T80" i="1"/>
  <c r="S80" i="1"/>
  <c r="T1170" i="1"/>
  <c r="S1170" i="1"/>
  <c r="T2021" i="1"/>
  <c r="S2021" i="1"/>
  <c r="T3383" i="1"/>
  <c r="S3383" i="1"/>
  <c r="T582" i="1"/>
  <c r="S582" i="1"/>
  <c r="T3027" i="1"/>
  <c r="S3027" i="1"/>
  <c r="T1505" i="1"/>
  <c r="S1505" i="1"/>
  <c r="T842" i="1"/>
  <c r="S842" i="1"/>
  <c r="T2690" i="1"/>
  <c r="S2690" i="1"/>
  <c r="T3238" i="1"/>
  <c r="S3238" i="1"/>
  <c r="T858" i="1"/>
  <c r="S858" i="1"/>
  <c r="T3210" i="1"/>
  <c r="S3210" i="1"/>
  <c r="T3697" i="1"/>
  <c r="S3697" i="1"/>
  <c r="T1032" i="1"/>
  <c r="S1032" i="1"/>
  <c r="T1310" i="1"/>
  <c r="S1310" i="1"/>
  <c r="T3188" i="1"/>
  <c r="S3188" i="1"/>
  <c r="T991" i="1"/>
  <c r="S991" i="1"/>
  <c r="T3937" i="1"/>
  <c r="S3937" i="1"/>
  <c r="T2582" i="1"/>
  <c r="S2582" i="1"/>
  <c r="T1343" i="1"/>
  <c r="S1343" i="1"/>
  <c r="T1330" i="1"/>
  <c r="S1330" i="1"/>
  <c r="T2636" i="1"/>
  <c r="S2636" i="1"/>
  <c r="T235" i="1"/>
  <c r="S235" i="1"/>
  <c r="T3378" i="1"/>
  <c r="S3378" i="1"/>
  <c r="T3869" i="1"/>
  <c r="S3869" i="1"/>
  <c r="T3848" i="1"/>
  <c r="S3848" i="1"/>
  <c r="T990" i="1"/>
  <c r="S990" i="1"/>
  <c r="T1735" i="1"/>
  <c r="S1735" i="1"/>
  <c r="T1841" i="1"/>
  <c r="S1841" i="1"/>
  <c r="T3174" i="1"/>
  <c r="S3174" i="1"/>
  <c r="T4100" i="1"/>
  <c r="S4100" i="1"/>
  <c r="T3762" i="1"/>
  <c r="S3762" i="1"/>
  <c r="T2850" i="1"/>
  <c r="S2850" i="1"/>
  <c r="T984" i="1"/>
  <c r="S984" i="1"/>
  <c r="T2348" i="1"/>
  <c r="S2348" i="1"/>
  <c r="T122" i="1"/>
  <c r="S122" i="1"/>
  <c r="T2550" i="1"/>
  <c r="S2550" i="1"/>
  <c r="T2990" i="1"/>
  <c r="S2990" i="1"/>
  <c r="T1518" i="1"/>
  <c r="S1518" i="1"/>
  <c r="T968" i="1"/>
  <c r="S968" i="1"/>
  <c r="T2787" i="1"/>
  <c r="S2787" i="1"/>
  <c r="T3536" i="1"/>
  <c r="S3536" i="1"/>
  <c r="T2740" i="1"/>
  <c r="S2740" i="1"/>
  <c r="T3833" i="1"/>
  <c r="S3833" i="1"/>
  <c r="T3641" i="1"/>
  <c r="S3641" i="1"/>
  <c r="T3899" i="1"/>
  <c r="S3899" i="1"/>
  <c r="T1421" i="1"/>
  <c r="S1421" i="1"/>
  <c r="T3980" i="1"/>
  <c r="S3980" i="1"/>
  <c r="T1802" i="1"/>
  <c r="S1802" i="1"/>
  <c r="T965" i="1"/>
  <c r="S965" i="1"/>
  <c r="T1326" i="1"/>
  <c r="S1326" i="1"/>
  <c r="T2736" i="1"/>
  <c r="S2736" i="1"/>
  <c r="T3370" i="1"/>
  <c r="S3370" i="1"/>
  <c r="T1754" i="1"/>
  <c r="S1754" i="1"/>
  <c r="T3975" i="1"/>
  <c r="S3975" i="1"/>
  <c r="T3575" i="1"/>
  <c r="S3575" i="1"/>
  <c r="T2988" i="1"/>
  <c r="S2988" i="1"/>
  <c r="T130" i="1"/>
  <c r="S130" i="1"/>
  <c r="T1797" i="1"/>
  <c r="S1797" i="1"/>
  <c r="T3224" i="1"/>
  <c r="S3224" i="1"/>
  <c r="T3960" i="1"/>
  <c r="S3960" i="1"/>
  <c r="T3515" i="1"/>
  <c r="S3515" i="1"/>
  <c r="T4085" i="1"/>
  <c r="S4085" i="1"/>
  <c r="T3942" i="1"/>
  <c r="S3942" i="1"/>
  <c r="T4051" i="1"/>
  <c r="S4051" i="1"/>
  <c r="T590" i="1"/>
  <c r="S590" i="1"/>
  <c r="T2745" i="1"/>
  <c r="S2745" i="1"/>
  <c r="T3622" i="1"/>
  <c r="S3622" i="1"/>
  <c r="T669" i="1"/>
  <c r="S669" i="1"/>
  <c r="T576" i="1"/>
  <c r="S576" i="1"/>
  <c r="T3578" i="1"/>
  <c r="S3578" i="1"/>
  <c r="T1221" i="1"/>
  <c r="S1221" i="1"/>
  <c r="T2190" i="1"/>
  <c r="S2190" i="1"/>
  <c r="T2070" i="1"/>
  <c r="S2070" i="1"/>
  <c r="T1390" i="1"/>
  <c r="S1390" i="1"/>
  <c r="T685" i="1"/>
  <c r="S685" i="1"/>
  <c r="T2638" i="1"/>
  <c r="S2638" i="1"/>
  <c r="T663" i="1"/>
  <c r="S663" i="1"/>
  <c r="T1765" i="1"/>
  <c r="S1765" i="1"/>
  <c r="T967" i="1"/>
  <c r="S967" i="1"/>
  <c r="T754" i="1"/>
  <c r="S754" i="1"/>
  <c r="T2760" i="1"/>
  <c r="S2760" i="1"/>
  <c r="T2639" i="1"/>
  <c r="S2639" i="1"/>
  <c r="T683" i="1"/>
  <c r="S683" i="1"/>
  <c r="T1399" i="1"/>
  <c r="S1399" i="1"/>
  <c r="T2444" i="1"/>
  <c r="S2444" i="1"/>
  <c r="T3376" i="1"/>
  <c r="S3376" i="1"/>
  <c r="T2602" i="1"/>
  <c r="S2602" i="1"/>
  <c r="T4022" i="1"/>
  <c r="S4022" i="1"/>
  <c r="T2226" i="1"/>
  <c r="S2226" i="1"/>
  <c r="T1867" i="1"/>
  <c r="S1867" i="1"/>
  <c r="T2864" i="1"/>
  <c r="S2864" i="1"/>
  <c r="T598" i="1"/>
  <c r="S598" i="1"/>
  <c r="T323" i="1"/>
  <c r="S323" i="1"/>
  <c r="T2141" i="1"/>
  <c r="S2141" i="1"/>
  <c r="T2246" i="1"/>
  <c r="S2246" i="1"/>
  <c r="T3132" i="1"/>
  <c r="S3132" i="1"/>
  <c r="T3491" i="1"/>
  <c r="S3491" i="1"/>
  <c r="T3955" i="1"/>
  <c r="S3955" i="1"/>
  <c r="T2708" i="1"/>
  <c r="S2708" i="1"/>
  <c r="T514" i="1"/>
  <c r="S514" i="1"/>
  <c r="T1869" i="1"/>
  <c r="S1869" i="1"/>
  <c r="T1996" i="1"/>
  <c r="S1996" i="1"/>
  <c r="T1953" i="1"/>
  <c r="S1953" i="1"/>
  <c r="T995" i="1"/>
  <c r="S995" i="1"/>
  <c r="T1225" i="1"/>
  <c r="S1225" i="1"/>
  <c r="T2689" i="1"/>
  <c r="S2689" i="1"/>
  <c r="T2043" i="1"/>
  <c r="S2043" i="1"/>
  <c r="T3973" i="1"/>
  <c r="S3973" i="1"/>
  <c r="T3948" i="1"/>
  <c r="S3948" i="1"/>
  <c r="T2334" i="1"/>
  <c r="S2334" i="1"/>
  <c r="T2808" i="1"/>
  <c r="S2808" i="1"/>
  <c r="T1918" i="1"/>
  <c r="S1918" i="1"/>
  <c r="T854" i="1"/>
  <c r="S854" i="1"/>
  <c r="T1185" i="1"/>
  <c r="S1185" i="1"/>
  <c r="T3735" i="1"/>
  <c r="S3735" i="1"/>
  <c r="T4060" i="1"/>
  <c r="S4060" i="1"/>
  <c r="T2627" i="1"/>
  <c r="S2627" i="1"/>
  <c r="T959" i="1"/>
  <c r="S959" i="1"/>
  <c r="T4009" i="1"/>
  <c r="S4009" i="1"/>
  <c r="T3534" i="1"/>
  <c r="S3534" i="1"/>
  <c r="T2045" i="1"/>
  <c r="S2045" i="1"/>
  <c r="T2011" i="1"/>
  <c r="S2011" i="1"/>
  <c r="T3470" i="1"/>
  <c r="S3470" i="1"/>
  <c r="T3344" i="1"/>
  <c r="S3344" i="1"/>
  <c r="T954" i="1"/>
  <c r="S954" i="1"/>
  <c r="T1111" i="1"/>
  <c r="S1111" i="1"/>
  <c r="T3717" i="1"/>
  <c r="S3717" i="1"/>
  <c r="T2195" i="1"/>
  <c r="S2195" i="1"/>
  <c r="T3227" i="1"/>
  <c r="S3227" i="1"/>
  <c r="T4075" i="1"/>
  <c r="S4075" i="1"/>
  <c r="T3558" i="1"/>
  <c r="S3558" i="1"/>
  <c r="T2720" i="1"/>
  <c r="S2720" i="1"/>
  <c r="T2825" i="1"/>
  <c r="S2825" i="1"/>
  <c r="T1748" i="1"/>
  <c r="S1748" i="1"/>
  <c r="T704" i="1"/>
  <c r="S704" i="1"/>
  <c r="T489" i="1"/>
  <c r="S489" i="1"/>
  <c r="T1313" i="1"/>
  <c r="S1313" i="1"/>
  <c r="T2379" i="1"/>
  <c r="S2379" i="1"/>
  <c r="S3919" i="1"/>
  <c r="T2688" i="1"/>
  <c r="S2688" i="1"/>
  <c r="T762" i="1"/>
  <c r="S762" i="1"/>
  <c r="T2999" i="1"/>
  <c r="S2999" i="1"/>
  <c r="T1718" i="1"/>
  <c r="S1718" i="1"/>
  <c r="T1435" i="1"/>
  <c r="S1435" i="1"/>
  <c r="T945" i="1"/>
  <c r="S945" i="1"/>
  <c r="T2901" i="1"/>
  <c r="S2901" i="1"/>
  <c r="T1150" i="1"/>
  <c r="S1150" i="1"/>
  <c r="T3751" i="1"/>
  <c r="S3751" i="1"/>
  <c r="T2041" i="1"/>
  <c r="S2041" i="1"/>
  <c r="T2198" i="1"/>
  <c r="S2198" i="1"/>
  <c r="T691" i="1"/>
  <c r="S691" i="1"/>
  <c r="T654" i="1"/>
  <c r="S654" i="1"/>
  <c r="T3159" i="1"/>
  <c r="S3159" i="1"/>
  <c r="T3329" i="1"/>
  <c r="S3329" i="1"/>
  <c r="T2874" i="1"/>
  <c r="S2874" i="1"/>
  <c r="T1009" i="1"/>
  <c r="S1009" i="1"/>
  <c r="T1970" i="1"/>
  <c r="S1970" i="1"/>
  <c r="T1426" i="1"/>
  <c r="S1426" i="1"/>
  <c r="T559" i="1"/>
  <c r="S559" i="1"/>
  <c r="T708" i="1"/>
  <c r="S708" i="1"/>
  <c r="T2252" i="1"/>
  <c r="S2252" i="1"/>
  <c r="T1378" i="1"/>
  <c r="S1378" i="1"/>
  <c r="T713" i="1"/>
  <c r="S713" i="1"/>
  <c r="T1984" i="1"/>
  <c r="S1984" i="1"/>
  <c r="T1059" i="1"/>
  <c r="S1059" i="1"/>
  <c r="T4110" i="1"/>
  <c r="S4110" i="1"/>
  <c r="T3709" i="1"/>
  <c r="S3709" i="1"/>
  <c r="T1223" i="1"/>
  <c r="S1223" i="1"/>
  <c r="T3217" i="1"/>
  <c r="S3217" i="1"/>
  <c r="T2258" i="1"/>
  <c r="S2258" i="1"/>
  <c r="T2807" i="1"/>
  <c r="S2807" i="1"/>
  <c r="T2852" i="1"/>
  <c r="S2852" i="1"/>
  <c r="T1288" i="1"/>
  <c r="S1288" i="1"/>
  <c r="T642" i="1"/>
  <c r="S642" i="1"/>
  <c r="T2273" i="1"/>
  <c r="S2273" i="1"/>
  <c r="T1991" i="1"/>
  <c r="S1991" i="1"/>
  <c r="T3255" i="1"/>
  <c r="S3255" i="1"/>
  <c r="T401" i="1"/>
  <c r="S401" i="1"/>
  <c r="T667" i="1"/>
  <c r="S667" i="1"/>
  <c r="T1035" i="1"/>
  <c r="S1035" i="1"/>
  <c r="T2250" i="1"/>
  <c r="S2250" i="1"/>
  <c r="T2831" i="1"/>
  <c r="S2831" i="1"/>
  <c r="T327" i="1"/>
  <c r="S327" i="1"/>
  <c r="T3409" i="1"/>
  <c r="S3409" i="1"/>
  <c r="T2034" i="1"/>
  <c r="S2034" i="1"/>
  <c r="T1799" i="1"/>
  <c r="S1799" i="1"/>
  <c r="T2645" i="1"/>
  <c r="S2645" i="1"/>
  <c r="T2624" i="1"/>
  <c r="S2624" i="1"/>
  <c r="T2267" i="1"/>
  <c r="S2267" i="1"/>
  <c r="T3284" i="1"/>
  <c r="S3284" i="1"/>
  <c r="T1747" i="1"/>
  <c r="S1747" i="1"/>
  <c r="T3285" i="1"/>
  <c r="S3285" i="1"/>
  <c r="T4058" i="1"/>
  <c r="S4058" i="1"/>
  <c r="T764" i="1"/>
  <c r="S764" i="1"/>
  <c r="T2194" i="1"/>
  <c r="S2194" i="1"/>
  <c r="T1041" i="1"/>
  <c r="S1041" i="1"/>
  <c r="T2625" i="1"/>
  <c r="S2625" i="1"/>
  <c r="T564" i="1"/>
  <c r="S564" i="1"/>
  <c r="T2080" i="1"/>
  <c r="S2080" i="1"/>
  <c r="T2601" i="1"/>
  <c r="S2601" i="1"/>
  <c r="T148" i="1"/>
  <c r="S148" i="1"/>
  <c r="T3910" i="1"/>
  <c r="S3910" i="1"/>
  <c r="T2935" i="1"/>
  <c r="S2935" i="1"/>
  <c r="T3054" i="1"/>
  <c r="S3054" i="1"/>
  <c r="T2159" i="1"/>
  <c r="S2159" i="1"/>
  <c r="T845" i="1"/>
  <c r="S845" i="1"/>
  <c r="T2652" i="1"/>
  <c r="S2652" i="1"/>
  <c r="T3892" i="1"/>
  <c r="S3892" i="1"/>
  <c r="T694" i="1"/>
  <c r="S694" i="1"/>
  <c r="T3219" i="1"/>
  <c r="S3219" i="1"/>
  <c r="T709" i="1"/>
  <c r="S709" i="1"/>
  <c r="T3275" i="1"/>
  <c r="S3275" i="1"/>
  <c r="T325" i="1"/>
  <c r="S325" i="1"/>
  <c r="T1323" i="1"/>
  <c r="S1323" i="1"/>
  <c r="T3139" i="1"/>
  <c r="S3139" i="1"/>
  <c r="T3886" i="1"/>
  <c r="S3886" i="1"/>
  <c r="T2709" i="1"/>
  <c r="S2709" i="1"/>
  <c r="T3018" i="1"/>
  <c r="S3018" i="1"/>
  <c r="T856" i="1"/>
  <c r="S856" i="1"/>
  <c r="T1905" i="1"/>
  <c r="S1905" i="1"/>
  <c r="T2261" i="1"/>
  <c r="S2261" i="1"/>
  <c r="T1010" i="1"/>
  <c r="S1010" i="1"/>
  <c r="T3151" i="1"/>
  <c r="S3151" i="1"/>
  <c r="T1383" i="1"/>
  <c r="S1383" i="1"/>
  <c r="T1910" i="1"/>
  <c r="S1910" i="1"/>
  <c r="T1327" i="1"/>
  <c r="S1327" i="1"/>
  <c r="T2702" i="1"/>
  <c r="S2702" i="1"/>
  <c r="T2613" i="1"/>
  <c r="S2613" i="1"/>
  <c r="T2724" i="1"/>
  <c r="S2724" i="1"/>
  <c r="T1375" i="1"/>
  <c r="S1375" i="1"/>
  <c r="T1819" i="1"/>
  <c r="S1819" i="1"/>
  <c r="T1322" i="1"/>
  <c r="S1322" i="1"/>
  <c r="T2063" i="1"/>
  <c r="S2063" i="1"/>
  <c r="T1541" i="1"/>
  <c r="S1541" i="1"/>
  <c r="T1134" i="1"/>
  <c r="S1134" i="1"/>
  <c r="T1385" i="1"/>
  <c r="S1385" i="1"/>
  <c r="T1587" i="1"/>
  <c r="S1587" i="1"/>
  <c r="T1445" i="1"/>
  <c r="S1445" i="1"/>
  <c r="T1416" i="1"/>
  <c r="S1416" i="1"/>
  <c r="T1458" i="1"/>
  <c r="S1458" i="1"/>
  <c r="T2352" i="1"/>
  <c r="S2352" i="1"/>
  <c r="T1871" i="1"/>
  <c r="S1871" i="1"/>
  <c r="T2888" i="1"/>
  <c r="S2888" i="1"/>
  <c r="T2966" i="1"/>
  <c r="S2966" i="1"/>
  <c r="T127" i="1"/>
  <c r="S127" i="1"/>
  <c r="T2236" i="1"/>
  <c r="S2236" i="1"/>
  <c r="T1744" i="1"/>
  <c r="S1744" i="1"/>
  <c r="T2878" i="1"/>
  <c r="S2878" i="1"/>
  <c r="T1190" i="1"/>
  <c r="S1190" i="1"/>
  <c r="T689" i="1"/>
  <c r="S689" i="1"/>
  <c r="T372" i="1"/>
  <c r="S372" i="1"/>
  <c r="T705" i="1"/>
  <c r="S705" i="1"/>
  <c r="T184" i="1"/>
  <c r="S184" i="1"/>
  <c r="T2883" i="1"/>
  <c r="S2883" i="1"/>
  <c r="T2124" i="1"/>
  <c r="S2124" i="1"/>
  <c r="T887" i="1"/>
  <c r="S887" i="1"/>
  <c r="T240" i="1"/>
  <c r="S240" i="1"/>
  <c r="T490" i="1"/>
  <c r="S490" i="1"/>
  <c r="T1014" i="1"/>
  <c r="S1014" i="1"/>
  <c r="T702" i="1"/>
  <c r="S702" i="1"/>
  <c r="T2123" i="1"/>
  <c r="S2123" i="1"/>
  <c r="T2397" i="1"/>
  <c r="S2397" i="1"/>
  <c r="T3883" i="1"/>
  <c r="S3883" i="1"/>
  <c r="T1397" i="1"/>
  <c r="S1397" i="1"/>
  <c r="T1377" i="1"/>
  <c r="S1377" i="1"/>
  <c r="T1003" i="1"/>
  <c r="S1003" i="1"/>
  <c r="T168" i="1"/>
  <c r="S168" i="1"/>
  <c r="T94" i="1"/>
  <c r="S94" i="1"/>
  <c r="T972" i="1"/>
  <c r="S972" i="1"/>
  <c r="T2996" i="1"/>
  <c r="S2996" i="1"/>
  <c r="T3142" i="1"/>
  <c r="S3142" i="1"/>
  <c r="T2180" i="1"/>
  <c r="S2180" i="1"/>
  <c r="T3983" i="1"/>
  <c r="S3983" i="1"/>
  <c r="T2872" i="1"/>
  <c r="S2872" i="1"/>
  <c r="T2272" i="1"/>
  <c r="S2272" i="1"/>
  <c r="T706" i="1"/>
  <c r="S706" i="1"/>
  <c r="T707" i="1"/>
  <c r="S707" i="1"/>
  <c r="T2979" i="1"/>
  <c r="S2979" i="1"/>
  <c r="T2004" i="1"/>
  <c r="S2004" i="1"/>
  <c r="T1184" i="1"/>
  <c r="S1184" i="1"/>
  <c r="S3920" i="1"/>
  <c r="T3916" i="1"/>
  <c r="S3916" i="1"/>
  <c r="T1215" i="1"/>
  <c r="S1215" i="1"/>
  <c r="T2575" i="1"/>
  <c r="S2575" i="1"/>
  <c r="T1334" i="1"/>
  <c r="S1334" i="1"/>
  <c r="T3893" i="1"/>
  <c r="S3893" i="1"/>
  <c r="T947" i="1"/>
  <c r="S947" i="1"/>
  <c r="T3443" i="1"/>
  <c r="S3443" i="1"/>
  <c r="T1759" i="1"/>
  <c r="S1759" i="1"/>
  <c r="T751" i="1"/>
  <c r="S751" i="1"/>
  <c r="T716" i="1"/>
  <c r="S716" i="1"/>
  <c r="T3149" i="1"/>
  <c r="S3149" i="1"/>
  <c r="T2411" i="1"/>
  <c r="S2411" i="1"/>
  <c r="T1530" i="1"/>
  <c r="S1530" i="1"/>
  <c r="T1140" i="1"/>
  <c r="S1140" i="1"/>
  <c r="T912" i="1"/>
  <c r="S912" i="1"/>
  <c r="T696" i="1"/>
  <c r="S696" i="1"/>
  <c r="T3551" i="1"/>
  <c r="S3551" i="1"/>
  <c r="T519" i="1"/>
  <c r="S519" i="1"/>
  <c r="T2695" i="1"/>
  <c r="S2695" i="1"/>
  <c r="T963" i="1"/>
  <c r="S963" i="1"/>
  <c r="T3979" i="1"/>
  <c r="S3979" i="1"/>
  <c r="T1186" i="1"/>
  <c r="S1186" i="1"/>
  <c r="T1514" i="1"/>
  <c r="S1514" i="1"/>
  <c r="T199" i="1"/>
  <c r="S199" i="1"/>
  <c r="T1868" i="1"/>
  <c r="S1868" i="1"/>
  <c r="T971" i="1"/>
  <c r="S971" i="1"/>
  <c r="T1810" i="1"/>
  <c r="S1810" i="1"/>
  <c r="T4039" i="1"/>
  <c r="S4039" i="1"/>
  <c r="T2432" i="1"/>
  <c r="S2432" i="1"/>
  <c r="T4098" i="1"/>
  <c r="S4098" i="1"/>
  <c r="T2185" i="1"/>
  <c r="S2185" i="1"/>
  <c r="T2170" i="1"/>
  <c r="S2170" i="1"/>
  <c r="T2727" i="1"/>
  <c r="S2727" i="1"/>
  <c r="T1178" i="1"/>
  <c r="S1178" i="1"/>
  <c r="T3274" i="1"/>
  <c r="S3274" i="1"/>
  <c r="T943" i="1"/>
  <c r="S943" i="1"/>
  <c r="T2958" i="1"/>
  <c r="S2958" i="1"/>
  <c r="T1919" i="1"/>
  <c r="S1919" i="1"/>
  <c r="T1306" i="1"/>
  <c r="S1306" i="1"/>
  <c r="T1379" i="1"/>
  <c r="S1379" i="1"/>
  <c r="T1194" i="1"/>
  <c r="S1194" i="1"/>
  <c r="T1002" i="1"/>
  <c r="S1002" i="1"/>
  <c r="T3911" i="1"/>
  <c r="S3911" i="1"/>
  <c r="T1511" i="1"/>
  <c r="S1511" i="1"/>
  <c r="T1396" i="1"/>
  <c r="S1396" i="1"/>
  <c r="T2256" i="1"/>
  <c r="S2256" i="1"/>
  <c r="T3988" i="1"/>
  <c r="S3988" i="1"/>
  <c r="T720" i="1"/>
  <c r="S720" i="1"/>
  <c r="T2870" i="1"/>
  <c r="S2870" i="1"/>
  <c r="T476" i="1"/>
  <c r="S476" i="1"/>
  <c r="T552" i="1"/>
  <c r="S552" i="1"/>
  <c r="T3155" i="1"/>
  <c r="S3155" i="1"/>
  <c r="T1864" i="1"/>
  <c r="S1864" i="1"/>
  <c r="T1030" i="1"/>
  <c r="S1030" i="1"/>
  <c r="T2856" i="1"/>
  <c r="S2856" i="1"/>
  <c r="T1526" i="1"/>
  <c r="S1526" i="1"/>
  <c r="T3931" i="1"/>
  <c r="S3931" i="1"/>
  <c r="T271" i="1"/>
  <c r="S271" i="1"/>
  <c r="T3204" i="1"/>
  <c r="S3204" i="1"/>
  <c r="T3172" i="1"/>
  <c r="S3172" i="1"/>
  <c r="T1751" i="1"/>
  <c r="S1751" i="1"/>
  <c r="T281" i="1"/>
  <c r="S281" i="1"/>
  <c r="T640" i="1"/>
  <c r="S640" i="1"/>
  <c r="T809" i="1"/>
  <c r="S809" i="1"/>
  <c r="T2263" i="1"/>
  <c r="S2263" i="1"/>
  <c r="T2457" i="1"/>
  <c r="S2457" i="1"/>
  <c r="T351" i="1"/>
  <c r="S351" i="1"/>
  <c r="T618" i="1"/>
  <c r="S618" i="1"/>
  <c r="T1211" i="1"/>
  <c r="S1211" i="1"/>
  <c r="T2698" i="1"/>
  <c r="S2698" i="1"/>
  <c r="T3080" i="1"/>
  <c r="S3080" i="1"/>
  <c r="T3703" i="1"/>
  <c r="S3703" i="1"/>
  <c r="T3200" i="1"/>
  <c r="S3200" i="1"/>
  <c r="T639" i="1"/>
  <c r="S639" i="1"/>
  <c r="T2846" i="1"/>
  <c r="S2846" i="1"/>
  <c r="T3" i="1"/>
  <c r="S3" i="1"/>
  <c r="T962" i="1"/>
  <c r="S962" i="1"/>
  <c r="T3148" i="1"/>
  <c r="S3148" i="1"/>
  <c r="T2243" i="1"/>
  <c r="S2243" i="1"/>
  <c r="T4065" i="1"/>
  <c r="S4065" i="1"/>
  <c r="T1339" i="1"/>
  <c r="S1339" i="1"/>
  <c r="T2658" i="1"/>
  <c r="S2658" i="1"/>
  <c r="T2610" i="1"/>
  <c r="S2610" i="1"/>
  <c r="T188" i="1"/>
  <c r="S188" i="1"/>
  <c r="T3208" i="1"/>
  <c r="S3208" i="1"/>
  <c r="T2193" i="1"/>
  <c r="S2193" i="1"/>
  <c r="T3842" i="1"/>
  <c r="S3842" i="1"/>
  <c r="T3253" i="1"/>
  <c r="S3253" i="1"/>
  <c r="T2554" i="1"/>
  <c r="S2554" i="1"/>
  <c r="T2696" i="1"/>
  <c r="S2696" i="1"/>
  <c r="T3782" i="1"/>
  <c r="S3782" i="1"/>
  <c r="T342" i="1"/>
  <c r="S342" i="1"/>
  <c r="T1208" i="1"/>
  <c r="S1208" i="1"/>
  <c r="T3135" i="1"/>
  <c r="S3135" i="1"/>
  <c r="T2183" i="1"/>
  <c r="S2183" i="1"/>
  <c r="T3933" i="1"/>
  <c r="S3933" i="1"/>
  <c r="T1683" i="1"/>
  <c r="S1683" i="1"/>
  <c r="T2782" i="1"/>
  <c r="S2782" i="1"/>
  <c r="T2240" i="1"/>
  <c r="S2240" i="1"/>
  <c r="T2646" i="1"/>
  <c r="S2646" i="1"/>
  <c r="T1055" i="1"/>
  <c r="S1055" i="1"/>
  <c r="T328" i="1"/>
  <c r="S328" i="1"/>
  <c r="T3205" i="1"/>
  <c r="S3205" i="1"/>
  <c r="T3985" i="1"/>
  <c r="S3985" i="1"/>
  <c r="T3816" i="1"/>
  <c r="S3816" i="1"/>
  <c r="T2270" i="1"/>
  <c r="S2270" i="1"/>
  <c r="T2271" i="1"/>
  <c r="S2271" i="1"/>
  <c r="T684" i="1"/>
  <c r="S684" i="1"/>
  <c r="T1684" i="1"/>
  <c r="S1684" i="1"/>
  <c r="T3532" i="1"/>
  <c r="S3532" i="1"/>
  <c r="T2693" i="1"/>
  <c r="S2693" i="1"/>
  <c r="T1529" i="1"/>
  <c r="S1529" i="1"/>
  <c r="T1005" i="1"/>
  <c r="S1005" i="1"/>
  <c r="T3987" i="1"/>
  <c r="S3987" i="1"/>
  <c r="T3063" i="1"/>
  <c r="S3063" i="1"/>
  <c r="T1691" i="1"/>
  <c r="S1691" i="1"/>
  <c r="T2275" i="1"/>
  <c r="S2275" i="1"/>
  <c r="T1549" i="1"/>
  <c r="S1549" i="1"/>
  <c r="T4014" i="1"/>
  <c r="S4014" i="1"/>
  <c r="T3077" i="1"/>
  <c r="S3077" i="1"/>
  <c r="T1686" i="1"/>
  <c r="S1686" i="1"/>
  <c r="T3074" i="1"/>
  <c r="S3074" i="1"/>
  <c r="T1575" i="1"/>
  <c r="S1575" i="1"/>
  <c r="T3067" i="1"/>
  <c r="S3067" i="1"/>
  <c r="T3932" i="1"/>
  <c r="S3932" i="1"/>
  <c r="T1694" i="1"/>
  <c r="S1694" i="1"/>
  <c r="T1687" i="1"/>
  <c r="S1687" i="1"/>
  <c r="T3068" i="1"/>
  <c r="S3068" i="1"/>
  <c r="T3071" i="1"/>
  <c r="S3071" i="1"/>
  <c r="T3962" i="1"/>
  <c r="S3962" i="1"/>
  <c r="T2586" i="1"/>
  <c r="S2586" i="1"/>
  <c r="T627" i="1"/>
  <c r="S627" i="1"/>
  <c r="T1696" i="1"/>
  <c r="S1696" i="1"/>
  <c r="T1688" i="1"/>
  <c r="S1688" i="1"/>
  <c r="T2171" i="1"/>
  <c r="S2171" i="1"/>
  <c r="T2587" i="1"/>
  <c r="S2587" i="1"/>
  <c r="T1455" i="1"/>
  <c r="S1455" i="1"/>
  <c r="T1693" i="1"/>
  <c r="S1693" i="1"/>
  <c r="T1698" i="1"/>
  <c r="S1698" i="1"/>
  <c r="T1702" i="1"/>
  <c r="S1702" i="1"/>
  <c r="T1700" i="1"/>
  <c r="S1700" i="1"/>
  <c r="T3079" i="1"/>
  <c r="S3079" i="1"/>
  <c r="T3081" i="1"/>
  <c r="S3081" i="1"/>
  <c r="S3923" i="1"/>
  <c r="T2583" i="1"/>
  <c r="S2583" i="1"/>
  <c r="T3069" i="1"/>
  <c r="S3069" i="1"/>
  <c r="T2245" i="1"/>
  <c r="S2245" i="1"/>
  <c r="T3076" i="1"/>
  <c r="S3076" i="1"/>
  <c r="T3930" i="1"/>
  <c r="S3930" i="1"/>
  <c r="T1697" i="1"/>
  <c r="S1697" i="1"/>
  <c r="T1692" i="1"/>
  <c r="S1692" i="1"/>
  <c r="T3929" i="1"/>
  <c r="S3929" i="1"/>
  <c r="T1689" i="1"/>
  <c r="S1689" i="1"/>
  <c r="T3075" i="1"/>
  <c r="S3075" i="1"/>
  <c r="T3066" i="1"/>
  <c r="S3066" i="1"/>
  <c r="T3064" i="1"/>
  <c r="S3064" i="1"/>
  <c r="T1695" i="1"/>
  <c r="S1695" i="1"/>
  <c r="T2588" i="1"/>
  <c r="S2588" i="1"/>
  <c r="T1690" i="1"/>
  <c r="S1690" i="1"/>
  <c r="T2584" i="1"/>
  <c r="S2584" i="1"/>
  <c r="T1699" i="1"/>
  <c r="S1699" i="1"/>
  <c r="T1701" i="1"/>
  <c r="S1701" i="1"/>
  <c r="T3070" i="1"/>
  <c r="S3070" i="1"/>
  <c r="T2585" i="1"/>
  <c r="S2585" i="1"/>
  <c r="T3072" i="1"/>
  <c r="S3072" i="1"/>
  <c r="T3078" i="1"/>
  <c r="S3078" i="1"/>
  <c r="T3065" i="1"/>
  <c r="S3065" i="1"/>
  <c r="T1685" i="1"/>
  <c r="S1685" i="1"/>
  <c r="T3073" i="1"/>
  <c r="S3073" i="1"/>
  <c r="T283" i="1"/>
  <c r="S283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</calcChain>
</file>

<file path=xl/sharedStrings.xml><?xml version="1.0" encoding="utf-8"?>
<sst xmlns="http://schemas.openxmlformats.org/spreadsheetml/2006/main" count="28519" uniqueCount="8381">
  <si>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</si>
  <si>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</si>
  <si>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</si>
  <si>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</si>
  <si>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</si>
  <si>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</si>
  <si>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</si>
  <si>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</si>
  <si>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</si>
  <si>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</si>
  <si>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</si>
  <si>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</si>
  <si>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</si>
  <si>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</si>
  <si>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</si>
  <si>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</si>
  <si>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</si>
  <si>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</si>
  <si>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</si>
  <si>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</si>
  <si>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</si>
  <si>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</si>
  <si>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</si>
  <si>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</si>
  <si>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</si>
  <si>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</si>
  <si>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</si>
  <si>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</si>
  <si>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</si>
  <si>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</si>
  <si>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</si>
  <si>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</si>
  <si>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</si>
  <si>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</si>
  <si>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</si>
  <si>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</si>
  <si>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</si>
  <si>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</si>
  <si>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</si>
  <si>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</si>
  <si>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</si>
  <si>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</si>
  <si>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</si>
  <si>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</si>
  <si>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</si>
  <si>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</si>
  <si>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</si>
  <si>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</si>
  <si>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</si>
  <si>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</si>
  <si>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</si>
  <si>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</si>
  <si>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</si>
  <si>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</si>
  <si>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</si>
  <si>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</si>
  <si>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</si>
  <si>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</si>
  <si>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</si>
  <si>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</si>
  <si>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</si>
  <si>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</si>
  <si>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</si>
  <si>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</si>
  <si>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</si>
  <si>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</si>
  <si>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</si>
  <si>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</si>
  <si>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</si>
  <si>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</si>
  <si>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</si>
  <si>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</si>
  <si>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</si>
  <si>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</si>
  <si>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</si>
  <si>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</si>
  <si>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</si>
  <si>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</si>
  <si>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</si>
  <si>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</si>
  <si>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</si>
  <si>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</si>
  <si>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</si>
  <si>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</si>
  <si>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</si>
  <si>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</si>
  <si>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</si>
  <si>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</si>
  <si>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</si>
  <si>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</si>
  <si>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</si>
  <si>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</si>
  <si>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</si>
  <si>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</si>
  <si>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</si>
  <si>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</si>
  <si>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</si>
  <si>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</si>
  <si>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</si>
  <si>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</si>
  <si>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</si>
  <si>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</si>
  <si>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</si>
  <si>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</si>
  <si>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</si>
  <si>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</si>
  <si>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</si>
  <si>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</si>
  <si>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</si>
  <si>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</si>
  <si>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</si>
  <si>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</si>
  <si>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</si>
  <si>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</si>
  <si>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</si>
  <si>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</si>
  <si>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</si>
  <si>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</si>
  <si>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</si>
  <si>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</si>
  <si>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</si>
  <si>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</si>
  <si>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</si>
  <si>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</si>
  <si>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</si>
  <si>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</si>
  <si>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</si>
  <si>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</si>
  <si>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</si>
  <si>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</si>
  <si>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</si>
  <si>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</si>
  <si>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</si>
  <si>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</si>
  <si>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</si>
  <si>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</si>
  <si>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</si>
  <si>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</si>
  <si>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</si>
  <si>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</si>
  <si>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</si>
  <si>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</si>
  <si>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</si>
  <si>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</si>
  <si>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</si>
  <si>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</si>
  <si>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</si>
  <si>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</si>
  <si>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</si>
  <si>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</si>
  <si>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</si>
  <si>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</si>
  <si>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</si>
  <si>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</si>
  <si>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</si>
  <si>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</si>
  <si>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</si>
  <si>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</si>
  <si>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</si>
  <si>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</si>
  <si>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</si>
  <si>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</si>
  <si>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</si>
  <si>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</si>
  <si>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</si>
  <si>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</si>
  <si>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</si>
  <si>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</si>
  <si>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</si>
  <si>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</si>
  <si>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</si>
  <si>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</si>
  <si>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</si>
  <si>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</si>
  <si>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</si>
  <si>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</si>
  <si>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</si>
  <si>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</si>
  <si>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</si>
  <si>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</si>
  <si>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</si>
  <si>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</si>
  <si>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</si>
  <si>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</si>
  <si>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</si>
  <si>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</si>
  <si>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</si>
  <si>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</si>
  <si>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</si>
  <si>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</si>
  <si>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</si>
  <si>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</si>
  <si>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</si>
  <si>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</si>
  <si>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</si>
  <si>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</si>
  <si>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</si>
  <si>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</si>
  <si>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</si>
  <si>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</si>
  <si>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</si>
  <si>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</si>
  <si>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</si>
  <si>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</si>
  <si>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</si>
  <si>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</si>
  <si>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</si>
  <si>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</si>
  <si>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</si>
  <si>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</si>
  <si>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</si>
  <si>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</si>
  <si>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</si>
  <si>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</si>
  <si>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</si>
  <si>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</si>
  <si>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</si>
  <si>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</si>
  <si>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</si>
  <si>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</si>
  <si>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</si>
  <si>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</si>
  <si>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</si>
  <si>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</si>
  <si>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</si>
  <si>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</si>
  <si>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</si>
  <si>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</si>
  <si>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</si>
  <si>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</si>
  <si>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</si>
  <si>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</si>
  <si>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</si>
  <si>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</si>
  <si>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</si>
  <si>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</si>
  <si>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</si>
  <si>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</si>
  <si>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</si>
  <si>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</si>
  <si>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</si>
  <si>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</si>
  <si>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</si>
  <si>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</si>
  <si>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</si>
  <si>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</si>
  <si>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</si>
  <si>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</si>
  <si>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</si>
  <si>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</si>
  <si>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</si>
  <si>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</si>
  <si>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</si>
  <si>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</si>
  <si>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</si>
  <si>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</si>
  <si>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</si>
  <si>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</si>
  <si>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</si>
  <si>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</si>
  <si>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</si>
  <si>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</si>
  <si>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</si>
  <si>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</si>
  <si>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</si>
  <si>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</si>
  <si>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</si>
  <si>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</si>
  <si>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</si>
  <si>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</si>
  <si>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</si>
  <si>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</si>
  <si>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</si>
  <si>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</si>
  <si>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</si>
  <si>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</si>
  <si>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</si>
  <si>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</si>
  <si>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</si>
  <si>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</si>
  <si>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</si>
  <si>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</si>
  <si>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</si>
  <si>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</si>
  <si>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</si>
  <si>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</si>
  <si>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</si>
  <si>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</si>
  <si>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</si>
  <si>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</si>
  <si>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</si>
  <si>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</si>
  <si>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</si>
  <si>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</si>
  <si>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</si>
  <si>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</si>
  <si>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</si>
  <si>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</si>
  <si>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</si>
  <si>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</si>
  <si>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</si>
  <si>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</si>
  <si>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</si>
  <si>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</si>
  <si>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</si>
  <si>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</si>
  <si>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</si>
  <si>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</si>
  <si>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</si>
  <si>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</si>
  <si>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</si>
  <si>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</si>
  <si>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</si>
  <si>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</si>
  <si>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</si>
  <si>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</si>
  <si>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</si>
  <si>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</si>
  <si>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</si>
  <si>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</si>
  <si>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</si>
  <si>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</si>
  <si>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</si>
  <si>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</si>
  <si>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</si>
  <si>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</si>
  <si>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</si>
  <si>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</si>
  <si>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</si>
  <si>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</si>
  <si>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</si>
  <si>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</si>
  <si>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</si>
  <si>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</si>
  <si>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</si>
  <si>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</si>
  <si>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</si>
  <si>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</si>
  <si>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</si>
  <si>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</si>
  <si>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</si>
  <si>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</si>
  <si>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</si>
  <si>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</si>
  <si>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</si>
  <si>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</si>
  <si>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</si>
  <si>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</si>
  <si>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</si>
  <si>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</si>
  <si>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</si>
  <si>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</si>
  <si>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</si>
  <si>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</si>
  <si>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</si>
  <si>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</si>
  <si>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</si>
  <si>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</si>
  <si>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</si>
  <si>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</si>
  <si>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</si>
  <si>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</si>
  <si>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</si>
  <si>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</si>
  <si>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</si>
  <si>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</si>
  <si>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</si>
  <si>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</si>
  <si>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</si>
  <si>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</si>
  <si>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</si>
  <si>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</si>
  <si>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</si>
  <si>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</si>
  <si>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</si>
  <si>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</si>
  <si>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</si>
  <si>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</si>
  <si>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</si>
  <si>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</si>
  <si>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</si>
  <si>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</si>
  <si>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</si>
  <si>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</si>
  <si>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</si>
  <si>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</si>
  <si>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</si>
  <si>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</si>
  <si>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</si>
  <si>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</si>
  <si>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</si>
  <si>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</si>
  <si>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</si>
  <si>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</si>
  <si>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</si>
  <si>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</si>
  <si>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</si>
  <si>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</si>
  <si>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</si>
  <si>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</si>
  <si>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</si>
  <si>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</si>
  <si>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</si>
  <si>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</si>
  <si>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</si>
  <si>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</si>
  <si>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</si>
  <si>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</si>
  <si>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</si>
  <si>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</si>
  <si>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</si>
  <si>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</si>
  <si>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</si>
  <si>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</si>
  <si>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</si>
  <si>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</si>
  <si>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</si>
  <si>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</si>
  <si>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</si>
  <si>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</si>
  <si>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</si>
  <si>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</si>
  <si>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</si>
  <si>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</si>
  <si>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</si>
  <si>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</si>
  <si>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</si>
  <si>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</si>
  <si>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</si>
  <si>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</si>
  <si>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</si>
  <si>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</si>
  <si>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</si>
  <si>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</si>
  <si>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</si>
  <si>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</si>
  <si>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</si>
  <si>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</si>
  <si>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</si>
  <si>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</si>
  <si>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</si>
  <si>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</si>
  <si>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</si>
  <si>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</si>
  <si>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</si>
  <si>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</si>
  <si>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</si>
  <si>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</si>
  <si>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</si>
  <si>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</si>
  <si>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</si>
  <si>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</si>
  <si>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</si>
  <si>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</si>
  <si>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</si>
  <si>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</si>
  <si>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</si>
  <si>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</si>
  <si>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</si>
  <si>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</si>
  <si>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</si>
  <si>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</si>
  <si>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</si>
  <si>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</si>
  <si>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</si>
  <si>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</si>
  <si>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</si>
  <si>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</si>
  <si>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</si>
  <si>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</si>
  <si>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</si>
  <si>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</si>
  <si>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</si>
  <si>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</si>
  <si>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</si>
  <si>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</si>
  <si>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</si>
  <si>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</si>
  <si>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</si>
  <si>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</si>
  <si>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</si>
  <si>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</si>
  <si>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</si>
  <si>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</si>
  <si>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</si>
  <si>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</si>
  <si>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</si>
  <si>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</si>
  <si>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</si>
  <si>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</si>
  <si>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</si>
  <si>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</si>
  <si>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</si>
  <si>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</si>
  <si>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</si>
  <si>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</si>
  <si>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</si>
  <si>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</si>
  <si>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</si>
  <si>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</si>
  <si>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</si>
  <si>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</si>
  <si>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</si>
  <si>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</si>
  <si>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</si>
  <si>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</si>
  <si>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</si>
  <si>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</si>
  <si>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</si>
  <si>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</si>
  <si>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</si>
  <si>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</si>
  <si>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</si>
  <si>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</si>
  <si>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</si>
  <si>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</si>
  <si>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</si>
  <si>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</si>
  <si>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</si>
  <si>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</si>
  <si>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</si>
  <si>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</si>
  <si>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</si>
  <si>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</si>
  <si>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</si>
  <si>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</si>
  <si>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</si>
  <si>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</si>
  <si>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</si>
  <si>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</si>
  <si>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</si>
  <si>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</si>
  <si>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</si>
  <si>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</si>
  <si>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</si>
  <si>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</si>
  <si>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</si>
  <si>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</si>
  <si>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</si>
  <si>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</si>
  <si>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</si>
  <si>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</si>
  <si>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</si>
  <si>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</si>
  <si>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</si>
  <si>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</si>
  <si>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</si>
  <si>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</si>
  <si>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</si>
  <si>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</si>
  <si>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</si>
  <si>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</si>
  <si>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</si>
  <si>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</si>
  <si>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</si>
  <si>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</si>
  <si>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</si>
  <si>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</si>
  <si>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</si>
  <si>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</si>
  <si>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</si>
  <si>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</si>
  <si>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</si>
  <si>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</si>
  <si>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</si>
  <si>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</si>
  <si>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</si>
  <si>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</si>
  <si>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</si>
  <si>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</si>
  <si>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</si>
  <si>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</si>
  <si>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</si>
  <si>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</si>
  <si>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</si>
  <si>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</si>
  <si>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</si>
  <si>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</si>
  <si>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</si>
  <si>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</si>
  <si>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</si>
  <si>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</si>
  <si>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</si>
  <si>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</si>
  <si>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</si>
  <si>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</si>
  <si>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</si>
  <si>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</si>
  <si>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</si>
  <si>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</si>
  <si>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</si>
  <si>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</si>
  <si>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</si>
  <si>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</si>
  <si>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</si>
  <si>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</si>
  <si>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</si>
  <si>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</si>
  <si>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</si>
  <si>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</si>
  <si>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</si>
  <si>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</si>
  <si>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</si>
  <si>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</si>
  <si>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</si>
  <si>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</si>
  <si>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</si>
  <si>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</si>
  <si>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</si>
  <si>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</si>
  <si>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</si>
  <si>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</si>
  <si>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</si>
  <si>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</si>
  <si>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</si>
  <si>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</si>
  <si>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</si>
  <si>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</si>
  <si>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</si>
  <si>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</si>
  <si>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</si>
  <si>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</si>
  <si>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</si>
  <si>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</si>
  <si>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</si>
  <si>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</si>
  <si>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</si>
  <si>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</si>
  <si>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</si>
  <si>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</si>
  <si>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</si>
  <si>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</si>
  <si>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</si>
  <si>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</si>
  <si>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</si>
  <si>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</si>
  <si>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</si>
  <si>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</si>
  <si>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</si>
  <si>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</si>
  <si>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</si>
  <si>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</si>
  <si>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</si>
  <si>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</si>
  <si>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</si>
  <si>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</si>
  <si>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</si>
  <si>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</si>
  <si>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</si>
  <si>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</si>
  <si>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</si>
  <si>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</si>
  <si>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</si>
  <si>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</si>
  <si>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</si>
  <si>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</si>
  <si>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</si>
  <si>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</si>
  <si>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</si>
  <si>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</si>
  <si>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</si>
  <si>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</si>
  <si>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</si>
  <si>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</si>
  <si>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</si>
  <si>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</si>
  <si>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</si>
  <si>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</si>
  <si>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</si>
  <si>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</si>
  <si>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</si>
  <si>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</si>
  <si>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</si>
  <si>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</si>
  <si>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</si>
  <si>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</si>
  <si>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</si>
  <si>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</si>
  <si>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</si>
  <si>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</si>
  <si>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</si>
  <si>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</si>
  <si>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</si>
  <si>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</si>
  <si>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</si>
  <si>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</si>
  <si>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</si>
  <si>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</si>
  <si>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</si>
  <si>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</si>
  <si>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</si>
  <si>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</si>
  <si>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</si>
  <si>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</si>
  <si>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</si>
  <si>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</si>
  <si>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</si>
  <si>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</si>
  <si>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</si>
  <si>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</si>
  <si>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</si>
  <si>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</si>
  <si>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</si>
  <si>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</si>
  <si>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</si>
  <si>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</si>
  <si>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</si>
  <si>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</si>
  <si>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</si>
  <si>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</si>
  <si>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</si>
  <si>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</si>
  <si>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</si>
  <si>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</si>
  <si>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</si>
  <si>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</si>
  <si>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</si>
  <si>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</si>
  <si>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</si>
  <si>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</si>
  <si>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</si>
  <si>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</si>
  <si>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</si>
  <si>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</si>
  <si>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</si>
  <si>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</si>
  <si>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</si>
  <si>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</si>
  <si>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</si>
  <si>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</si>
  <si>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</si>
  <si>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</si>
  <si>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</si>
  <si>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</si>
  <si>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</si>
  <si>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</si>
  <si>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</si>
  <si>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</si>
  <si>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</si>
  <si>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</si>
  <si>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</si>
  <si>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</si>
  <si>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</si>
  <si>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</si>
  <si>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</si>
  <si>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</si>
  <si>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</si>
  <si>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</si>
  <si>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</si>
  <si>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</si>
  <si>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</si>
  <si>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</si>
  <si>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</si>
  <si>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</si>
  <si>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</si>
  <si>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</si>
  <si>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</si>
  <si>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</si>
  <si>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</si>
  <si>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</si>
  <si>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</si>
  <si>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</si>
  <si>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</si>
  <si>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</si>
  <si>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</si>
  <si>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</si>
  <si>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</si>
  <si>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</si>
  <si>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</si>
  <si>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</si>
  <si>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</si>
  <si>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</si>
  <si>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</si>
  <si>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</si>
  <si>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</si>
  <si>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</si>
  <si>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</si>
  <si>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</si>
  <si>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</si>
  <si>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</si>
  <si>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</si>
  <si>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</si>
  <si>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</si>
  <si>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</si>
  <si>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</si>
  <si>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</si>
  <si>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</si>
  <si>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</si>
  <si>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</si>
  <si>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</si>
  <si>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</si>
  <si>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</si>
  <si>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</si>
  <si>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</si>
  <si>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</si>
  <si>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</si>
  <si>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</si>
  <si>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</si>
  <si>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</si>
  <si>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</si>
  <si>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</si>
  <si>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</si>
  <si>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</si>
  <si>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</si>
  <si>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</si>
  <si>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</si>
  <si>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</si>
  <si>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</si>
  <si>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</si>
  <si>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</si>
  <si>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</si>
  <si>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</si>
  <si>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</si>
  <si>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</si>
  <si>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</si>
  <si>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</si>
  <si>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</si>
  <si>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</si>
  <si>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</si>
  <si>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</si>
  <si>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</si>
  <si>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</si>
  <si>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</si>
  <si>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</si>
  <si>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</si>
  <si>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</si>
  <si>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</si>
  <si>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</si>
  <si>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</si>
  <si>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</si>
  <si>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</si>
  <si>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</si>
  <si>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</si>
  <si>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</si>
  <si>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</si>
  <si>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</si>
  <si>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</si>
  <si>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</si>
  <si>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</si>
  <si>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</si>
  <si>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</si>
  <si>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</si>
  <si>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</si>
  <si>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</si>
  <si>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</si>
  <si>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</si>
  <si>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</si>
  <si>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</si>
  <si>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</si>
  <si>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</si>
  <si>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</si>
  <si>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</si>
  <si>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</si>
  <si>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</si>
  <si>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</si>
  <si>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</si>
  <si>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</si>
  <si>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</si>
  <si>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</si>
  <si>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</si>
  <si>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</si>
  <si>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</si>
  <si>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</si>
  <si>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</si>
  <si>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</si>
  <si>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</si>
  <si>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</si>
  <si>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</si>
  <si>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</si>
  <si>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</si>
  <si>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</si>
  <si>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</si>
  <si>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</si>
  <si>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</si>
  <si>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</si>
  <si>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</si>
  <si>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</si>
  <si>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</si>
  <si>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</si>
  <si>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</si>
  <si>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</si>
  <si>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</si>
  <si>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</si>
  <si>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</si>
  <si>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</si>
  <si>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</si>
  <si>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</si>
  <si>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</si>
  <si>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</si>
  <si>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</si>
  <si>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</si>
  <si>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</si>
  <si>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</si>
  <si>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</si>
  <si>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</si>
  <si>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</si>
  <si>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</si>
  <si>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</si>
  <si>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</si>
  <si>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</si>
  <si>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</si>
  <si>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</si>
  <si>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</si>
  <si>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</si>
  <si>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</si>
  <si>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</si>
  <si>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</si>
  <si>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</si>
  <si>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</si>
  <si>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</si>
  <si>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</si>
  <si>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</si>
  <si>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</si>
  <si>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</si>
  <si>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</si>
  <si>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</si>
  <si>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</si>
  <si>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</si>
  <si>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</si>
  <si>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</si>
  <si>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</si>
  <si>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</si>
  <si>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</si>
  <si>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</si>
  <si>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</si>
  <si>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</si>
  <si>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</si>
  <si>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</si>
  <si>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</si>
  <si>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</si>
  <si>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</si>
  <si>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</si>
  <si>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</si>
  <si>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</si>
  <si>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</si>
  <si>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</si>
  <si>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</si>
  <si>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</si>
  <si>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</si>
  <si>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</si>
  <si>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</si>
  <si>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</si>
  <si>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</si>
  <si>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</si>
  <si>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</si>
  <si>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</si>
  <si>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</si>
  <si>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</si>
  <si>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</si>
  <si>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</si>
  <si>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</si>
  <si>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</si>
  <si>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</si>
  <si>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</si>
  <si>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</si>
  <si>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</si>
  <si>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</si>
  <si>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</si>
  <si>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</si>
  <si>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</si>
  <si>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</si>
  <si>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</si>
  <si>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</si>
  <si>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</si>
  <si>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</si>
  <si>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</si>
  <si>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</si>
  <si>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</si>
  <si>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</si>
  <si>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</si>
  <si>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</si>
  <si>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</si>
  <si>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</si>
  <si>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</si>
  <si>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</si>
  <si>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</si>
  <si>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</si>
  <si>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</si>
  <si>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</si>
  <si>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</si>
  <si>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</si>
  <si>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</si>
  <si>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</si>
  <si>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</si>
  <si>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</si>
  <si>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</si>
  <si>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</si>
  <si>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</si>
  <si>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</si>
  <si>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</si>
  <si>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</si>
  <si>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</si>
  <si>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</si>
  <si>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</si>
  <si>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</si>
  <si>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</si>
  <si>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</si>
  <si>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</si>
  <si>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</si>
  <si>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</si>
  <si>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</si>
  <si>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</si>
  <si>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</si>
  <si>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</si>
  <si>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</si>
  <si>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</si>
  <si>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</si>
  <si>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</si>
  <si>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</si>
  <si>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</si>
  <si>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</si>
  <si>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</si>
  <si>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</si>
  <si>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</si>
  <si>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</si>
  <si>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</si>
  <si>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</si>
  <si>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</si>
  <si>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</si>
  <si>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</si>
  <si>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</si>
  <si>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</si>
  <si>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</si>
  <si>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</si>
  <si>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</si>
  <si>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</si>
  <si>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</si>
  <si>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</si>
  <si>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</si>
  <si>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</si>
  <si>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</si>
  <si>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</si>
  <si>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</si>
  <si>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</si>
  <si>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</si>
  <si>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</si>
  <si>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</si>
  <si>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</si>
  <si>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</si>
  <si>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</si>
  <si>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</si>
  <si>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</si>
  <si>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</si>
  <si>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</si>
  <si>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</si>
  <si>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</si>
  <si>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</si>
  <si>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</si>
  <si>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</si>
  <si>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</si>
  <si>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</si>
  <si>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</si>
  <si>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</si>
  <si>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</si>
  <si>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</si>
  <si>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</si>
  <si>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</si>
  <si>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</si>
  <si>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</si>
  <si>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</si>
  <si>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</si>
  <si>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</si>
  <si>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</si>
  <si>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</si>
  <si>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</si>
  <si>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</si>
  <si>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</si>
  <si>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</si>
  <si>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</si>
  <si>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</si>
  <si>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</si>
  <si>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</si>
  <si>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</si>
  <si>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</si>
  <si>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</si>
  <si>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</si>
  <si>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</si>
  <si>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</si>
  <si>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</si>
  <si>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</si>
  <si>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</si>
  <si>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</si>
  <si>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</si>
  <si>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</si>
  <si>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</si>
  <si>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</si>
  <si>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</si>
  <si>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</si>
  <si>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</si>
  <si>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</si>
  <si>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</si>
  <si>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</si>
  <si>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</si>
  <si>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</si>
  <si>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</si>
  <si>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</si>
  <si>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</si>
  <si>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</si>
  <si>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</si>
  <si>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</si>
  <si>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</si>
  <si>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</si>
  <si>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</si>
  <si>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</si>
  <si>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</si>
  <si>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</si>
  <si>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</si>
  <si>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</si>
  <si>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</si>
  <si>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</si>
  <si>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</si>
  <si>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</si>
  <si>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</si>
  <si>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</si>
  <si>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</si>
  <si>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</si>
  <si>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</si>
  <si>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</si>
  <si>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</si>
  <si>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</si>
  <si>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</si>
  <si>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</si>
  <si>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</si>
  <si>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</si>
  <si>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</si>
  <si>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</si>
  <si>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</si>
  <si>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</si>
  <si>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</si>
  <si>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</si>
  <si>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</si>
  <si>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</si>
  <si>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</si>
  <si>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</si>
  <si>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</si>
  <si>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</si>
  <si>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</si>
  <si>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</si>
  <si>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</si>
  <si>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</si>
  <si>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</si>
  <si>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</si>
  <si>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</si>
  <si>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</si>
  <si>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</si>
  <si>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</si>
  <si>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</si>
  <si>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</si>
  <si>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</si>
  <si>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</si>
  <si>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</si>
  <si>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</si>
  <si>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</si>
  <si>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</si>
  <si>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</si>
  <si>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</si>
  <si>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</si>
  <si>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</si>
  <si>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</si>
  <si>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</si>
  <si>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</si>
  <si>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</si>
  <si>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</si>
  <si>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</si>
  <si>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</si>
  <si>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</si>
  <si>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</si>
  <si>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</si>
  <si>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</si>
  <si>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</si>
  <si>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</si>
  <si>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</si>
  <si>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</si>
  <si>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</si>
  <si>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</si>
  <si>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</si>
  <si>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</si>
  <si>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</si>
  <si>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</si>
  <si>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</si>
  <si>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</si>
  <si>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</si>
  <si>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</si>
  <si>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</si>
  <si>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</si>
  <si>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</si>
  <si>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</si>
  <si>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</si>
  <si>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</si>
  <si>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</si>
  <si>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</si>
  <si>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</si>
  <si>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</si>
  <si>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</si>
  <si>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</si>
  <si>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</si>
  <si>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</si>
  <si>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</si>
  <si>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</si>
  <si>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</si>
  <si>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</si>
  <si>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</si>
  <si>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</si>
  <si>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</si>
  <si>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</si>
  <si>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</si>
  <si>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</si>
  <si>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</si>
  <si>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</si>
  <si>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</si>
  <si>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</si>
  <si>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</si>
  <si>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</si>
  <si>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</si>
  <si>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</si>
  <si>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</si>
  <si>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</si>
  <si>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</si>
  <si>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</si>
  <si>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</si>
  <si>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</si>
  <si>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</si>
  <si>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</si>
  <si>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</si>
  <si>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</si>
  <si>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</si>
  <si>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</si>
  <si>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</si>
  <si>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</si>
  <si>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</si>
  <si>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</si>
  <si>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</si>
  <si>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</si>
  <si>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</si>
  <si>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</si>
  <si>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</si>
  <si>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</si>
  <si>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</si>
  <si>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</si>
  <si>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</si>
  <si>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</si>
  <si>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</si>
  <si>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</si>
  <si>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</si>
  <si>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</si>
  <si>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</si>
  <si>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</si>
  <si>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</si>
  <si>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</si>
  <si>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</si>
  <si>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</si>
  <si>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</si>
  <si>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</si>
  <si>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</si>
  <si>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</si>
  <si>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</si>
  <si>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</si>
  <si>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</si>
  <si>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</si>
  <si>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</si>
  <si>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</si>
  <si>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</si>
  <si>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</si>
  <si>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</si>
  <si>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</si>
  <si>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</si>
  <si>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</si>
  <si>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</si>
  <si>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</si>
  <si>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</si>
  <si>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</si>
  <si>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</si>
  <si>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</si>
  <si>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</si>
  <si>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</si>
  <si>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</si>
  <si>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</si>
  <si>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</si>
  <si>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</si>
  <si>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</si>
  <si>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</si>
  <si>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</si>
  <si>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</si>
  <si>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</si>
  <si>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</si>
  <si>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</si>
  <si>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</si>
  <si>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</si>
  <si>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</si>
  <si>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</si>
  <si>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</si>
  <si>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</si>
  <si>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</si>
  <si>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</si>
  <si>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</si>
  <si>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</si>
  <si>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</si>
  <si>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</si>
  <si>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</si>
  <si>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</si>
  <si>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</si>
  <si>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</si>
  <si>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</si>
  <si>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</si>
  <si>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</si>
  <si>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</si>
  <si>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</si>
  <si>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</si>
  <si>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</si>
  <si>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</si>
  <si>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</si>
  <si>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</si>
  <si>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</si>
  <si>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</si>
  <si>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</si>
  <si>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</si>
  <si>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</si>
  <si>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</si>
  <si>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</si>
  <si>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</si>
  <si>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</si>
  <si>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</si>
  <si>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</si>
  <si>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</si>
  <si>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</si>
  <si>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</si>
  <si>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</si>
  <si>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</si>
  <si>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</si>
  <si>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</si>
  <si>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</si>
  <si>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</si>
  <si>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</si>
  <si>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</si>
  <si>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</si>
  <si>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</si>
  <si>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</si>
  <si>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</si>
  <si>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</si>
  <si>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</si>
  <si>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</si>
  <si>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</si>
  <si>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</si>
  <si>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</si>
  <si>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</si>
  <si>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</si>
  <si>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</si>
  <si>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</si>
  <si>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</si>
  <si>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</si>
  <si>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</si>
  <si>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</si>
  <si>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</si>
  <si>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</si>
  <si>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</si>
  <si>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</si>
  <si>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</si>
  <si>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</si>
  <si>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</si>
  <si>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</si>
  <si>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</si>
  <si>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</si>
  <si>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</si>
  <si>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</si>
  <si>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</si>
  <si>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</si>
  <si>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</si>
  <si>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</si>
  <si>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</si>
  <si>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</si>
  <si>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</si>
  <si>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</si>
  <si>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</si>
  <si>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</si>
  <si>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</si>
  <si>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</si>
  <si>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</si>
  <si>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</si>
  <si>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</si>
  <si>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</si>
  <si>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</si>
  <si>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</si>
  <si>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</si>
  <si>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</si>
  <si>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</si>
  <si>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</si>
  <si>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</si>
  <si>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</si>
  <si>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</si>
  <si>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</si>
  <si>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</si>
  <si>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</si>
  <si>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</si>
  <si>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</si>
  <si>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</si>
  <si>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</si>
  <si>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</si>
  <si>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</si>
  <si>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</si>
  <si>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</si>
  <si>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</si>
  <si>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</si>
  <si>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</si>
  <si>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</si>
  <si>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</si>
  <si>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</si>
  <si>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</si>
  <si>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</si>
  <si>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</si>
  <si>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</si>
  <si>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</si>
  <si>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</si>
  <si>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</si>
  <si>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</si>
  <si>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</si>
  <si>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</si>
  <si>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</si>
  <si>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</si>
  <si>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</si>
  <si>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</si>
  <si>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</si>
  <si>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</si>
  <si>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</si>
  <si>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</si>
  <si>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</si>
  <si>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</si>
  <si>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</si>
  <si>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</si>
  <si>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</si>
  <si>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</si>
  <si>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</si>
  <si>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</si>
  <si>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</si>
  <si>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</si>
  <si>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</si>
  <si>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</si>
  <si>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</si>
  <si>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</si>
  <si>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</si>
  <si>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</si>
  <si>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</si>
  <si>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</si>
  <si>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</si>
  <si>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</si>
  <si>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</si>
  <si>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</si>
  <si>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</si>
  <si>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</si>
  <si>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</si>
  <si>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</si>
  <si>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</si>
  <si>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</si>
  <si>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</si>
  <si>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</si>
  <si>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</si>
  <si>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</si>
  <si>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</si>
  <si>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</si>
  <si>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</si>
  <si>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</si>
  <si>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</si>
  <si>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</si>
  <si>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</si>
  <si>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</si>
  <si>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</si>
  <si>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</si>
  <si>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</si>
  <si>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</si>
  <si>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</si>
  <si>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</si>
  <si>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</si>
  <si>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</si>
  <si>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</si>
  <si>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</si>
  <si>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</si>
  <si>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</si>
  <si>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</si>
  <si>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</si>
  <si>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</si>
  <si>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</si>
  <si>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</si>
  <si>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</si>
  <si>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</si>
  <si>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</si>
  <si>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</si>
  <si>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</si>
  <si>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</si>
  <si>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</si>
  <si>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</si>
  <si>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</si>
  <si>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</si>
  <si>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</si>
  <si>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</si>
  <si>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</si>
  <si>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</si>
  <si>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</si>
  <si>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</si>
  <si>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</si>
  <si>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</si>
  <si>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</si>
  <si>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</si>
  <si>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</si>
  <si>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</si>
  <si>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</si>
  <si>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</si>
  <si>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</si>
  <si>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</si>
  <si>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</si>
  <si>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</si>
  <si>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</si>
  <si>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</si>
  <si>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</si>
  <si>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</si>
  <si>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</si>
  <si>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</si>
  <si>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</si>
  <si>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</si>
  <si>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</si>
  <si>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</si>
  <si>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</si>
  <si>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</si>
  <si>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</si>
  <si>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</si>
  <si>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</si>
  <si>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</si>
  <si>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</si>
  <si>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</si>
  <si>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</si>
  <si>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</si>
  <si>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</si>
  <si>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</si>
  <si>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</si>
  <si>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</si>
  <si>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</si>
  <si>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</si>
  <si>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</si>
  <si>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</si>
  <si>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</si>
  <si>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</si>
  <si>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</si>
  <si>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</si>
  <si>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</si>
  <si>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</si>
  <si>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</si>
  <si>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</si>
  <si>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</si>
  <si>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</si>
  <si>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</si>
  <si>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</si>
  <si>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</si>
  <si>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</si>
  <si>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</si>
  <si>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</si>
  <si>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</si>
  <si>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</si>
  <si>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</si>
  <si>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</si>
  <si>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</si>
  <si>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</si>
  <si>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</si>
  <si>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</si>
  <si>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</si>
  <si>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</si>
  <si>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</si>
  <si>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</si>
  <si>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</si>
  <si>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</si>
  <si>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</si>
  <si>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</si>
  <si>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</si>
  <si>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</si>
  <si>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</si>
  <si>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</si>
  <si>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</si>
  <si>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</si>
  <si>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</si>
  <si>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</si>
  <si>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</si>
  <si>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</si>
  <si>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</si>
  <si>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</si>
  <si>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</si>
  <si>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</si>
  <si>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</si>
  <si>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</si>
  <si>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</si>
  <si>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</si>
  <si>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</si>
  <si>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</si>
  <si>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</si>
  <si>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</si>
  <si>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</si>
  <si>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</si>
  <si>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</si>
  <si>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</si>
  <si>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</si>
  <si>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</si>
  <si>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</si>
  <si>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</si>
  <si>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</si>
  <si>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</si>
  <si>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</si>
  <si>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</si>
  <si>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</si>
  <si>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</si>
  <si>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</si>
  <si>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</si>
  <si>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</si>
  <si>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</si>
  <si>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</si>
  <si>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</si>
  <si>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</si>
  <si>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</si>
  <si>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</si>
  <si>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</si>
  <si>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</si>
  <si>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</si>
  <si>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</si>
  <si>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</si>
  <si>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</si>
  <si>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</si>
  <si>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</si>
  <si>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</si>
  <si>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</si>
  <si>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</si>
  <si>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</si>
  <si>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</si>
  <si>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</si>
  <si>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</si>
  <si>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</si>
  <si>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</si>
  <si>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</si>
  <si>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</si>
  <si>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</si>
  <si>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</si>
  <si>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</si>
  <si>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</si>
  <si>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</si>
  <si>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</si>
  <si>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</si>
  <si>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</si>
  <si>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</si>
  <si>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</si>
  <si>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</si>
  <si>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</si>
  <si>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</si>
  <si>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</si>
  <si>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</si>
  <si>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</si>
  <si>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</si>
  <si>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</si>
  <si>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</si>
  <si>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</si>
  <si>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</si>
  <si>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</si>
  <si>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</si>
  <si>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</si>
  <si>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</si>
  <si>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</si>
  <si>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</si>
  <si>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</si>
  <si>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</si>
  <si>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</si>
  <si>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</si>
  <si>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</si>
  <si>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</si>
  <si>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</si>
  <si>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</si>
  <si>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</si>
  <si>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</si>
  <si>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</si>
  <si>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</si>
  <si>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</si>
  <si>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</si>
  <si>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</si>
  <si>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</si>
  <si>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</si>
  <si>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</si>
  <si>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</si>
  <si>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</si>
  <si>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</si>
  <si>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</si>
  <si>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</si>
  <si>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</si>
  <si>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</si>
  <si>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</si>
  <si>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</si>
  <si>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</si>
  <si>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</si>
  <si>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</si>
  <si>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</si>
  <si>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</si>
  <si>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</si>
  <si>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</si>
  <si>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</si>
  <si>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</si>
  <si>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</si>
  <si>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</si>
  <si>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</si>
  <si>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</si>
  <si>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</si>
  <si>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</si>
  <si>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</si>
  <si>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</si>
  <si>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</si>
  <si>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</si>
  <si>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</si>
  <si>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</si>
  <si>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</si>
  <si>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</si>
  <si>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</si>
  <si>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</si>
  <si>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</si>
  <si>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</si>
  <si>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</si>
  <si>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</si>
  <si>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</si>
  <si>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</si>
  <si>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</si>
  <si>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</si>
  <si>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</si>
  <si>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</si>
  <si>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</si>
  <si>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</si>
  <si>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</si>
  <si>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</si>
  <si>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</si>
  <si>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</si>
  <si>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</si>
  <si>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</si>
  <si>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</si>
  <si>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</si>
  <si>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</si>
  <si>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</si>
  <si>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</si>
  <si>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</si>
  <si>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</si>
  <si>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</si>
  <si>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</si>
  <si>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</si>
  <si>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</si>
  <si>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</si>
  <si>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</si>
  <si>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</si>
  <si>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</si>
  <si>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</si>
  <si>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</si>
  <si>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</si>
  <si>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</si>
  <si>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</si>
  <si>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</si>
  <si>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</si>
  <si>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</si>
  <si>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</si>
  <si>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</si>
  <si>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</si>
  <si>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</si>
  <si>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</si>
  <si>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</si>
  <si>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</si>
  <si>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</si>
  <si>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</si>
  <si>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</si>
  <si>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</si>
  <si>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</si>
  <si>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</si>
  <si>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</si>
  <si>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</si>
  <si>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</si>
  <si>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</si>
  <si>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</si>
  <si>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</si>
  <si>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</si>
  <si>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</si>
  <si>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</si>
  <si>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</si>
  <si>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</si>
  <si>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</si>
  <si>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</si>
  <si>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</si>
  <si>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</si>
  <si>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</si>
  <si>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</si>
  <si>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</si>
  <si>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</si>
  <si>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</si>
  <si>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</si>
  <si>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</si>
  <si>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</si>
  <si>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</si>
  <si>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</si>
  <si>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</si>
  <si>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</si>
  <si>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</si>
  <si>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</si>
  <si>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</si>
  <si>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</si>
  <si>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</si>
  <si>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</si>
  <si>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</si>
  <si>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</si>
  <si>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</si>
  <si>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</si>
  <si>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</si>
  <si>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</si>
  <si>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</si>
  <si>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</si>
  <si>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</si>
  <si>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</si>
  <si>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</si>
  <si>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</si>
  <si>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</si>
  <si>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</si>
  <si>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</si>
  <si>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</si>
  <si>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</si>
  <si>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</si>
  <si>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</si>
  <si>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</si>
  <si>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</si>
  <si>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</si>
  <si>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</si>
  <si>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</si>
  <si>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</si>
  <si>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</si>
  <si>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</si>
  <si>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</si>
  <si>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</si>
  <si>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</si>
  <si>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</si>
  <si>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</si>
  <si>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</si>
  <si>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</si>
  <si>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</si>
  <si>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</si>
  <si>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</si>
  <si>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</si>
  <si>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</si>
  <si>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</si>
  <si>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</si>
  <si>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</si>
  <si>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</si>
  <si>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</si>
  <si>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</si>
  <si>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</si>
  <si>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</si>
  <si>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</si>
  <si>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</si>
  <si>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</si>
  <si>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</si>
  <si>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</si>
  <si>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</si>
  <si>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</si>
  <si>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</si>
  <si>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</si>
  <si>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</si>
  <si>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</si>
  <si>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</si>
  <si>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</si>
  <si>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</si>
  <si>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</si>
  <si>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</si>
  <si>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</si>
  <si>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</si>
  <si>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</si>
  <si>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</si>
  <si>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</si>
  <si>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</si>
  <si>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</si>
  <si>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</si>
  <si>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</si>
  <si>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</si>
  <si>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</si>
  <si>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</si>
  <si>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</si>
  <si>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</si>
  <si>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</si>
  <si>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</si>
  <si>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</si>
  <si>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</si>
  <si>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</si>
  <si>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</si>
  <si>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</si>
  <si>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</si>
  <si>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</si>
  <si>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</si>
  <si>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</si>
  <si>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</si>
  <si>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</si>
  <si>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</si>
  <si>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</si>
  <si>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</si>
  <si>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</si>
  <si>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</si>
  <si>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</si>
  <si>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</si>
  <si>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</si>
  <si>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</si>
  <si>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</si>
  <si>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</si>
  <si>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</si>
  <si>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</si>
  <si>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</si>
  <si>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</si>
  <si>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</si>
  <si>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</si>
  <si>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</si>
  <si>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</si>
  <si>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</si>
  <si>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</si>
  <si>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</si>
  <si>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</si>
  <si>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</si>
  <si>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</si>
  <si>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</si>
  <si>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</si>
  <si>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</si>
  <si>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</si>
  <si>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</si>
  <si>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</si>
  <si>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</si>
  <si>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</si>
  <si>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</si>
  <si>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</si>
  <si>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</si>
  <si>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</si>
  <si>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</si>
  <si>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</si>
  <si>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</si>
  <si>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</si>
  <si>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</si>
  <si>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</si>
  <si>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</si>
  <si>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</si>
  <si>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</si>
  <si>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</si>
  <si>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</si>
  <si>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</si>
  <si>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</si>
  <si>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</si>
  <si>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</si>
  <si>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</si>
  <si>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</si>
  <si>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</si>
  <si>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</si>
  <si>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</si>
  <si>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</si>
  <si>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</si>
  <si>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</si>
  <si>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</si>
  <si>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</si>
  <si>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</si>
  <si>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</si>
  <si>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</si>
  <si>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</si>
  <si>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</si>
  <si>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</si>
  <si>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</si>
  <si>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</si>
  <si>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</si>
  <si>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</si>
  <si>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</si>
  <si>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</si>
  <si>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</si>
  <si>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</si>
  <si>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</si>
  <si>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</si>
  <si>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</si>
  <si>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</si>
  <si>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</si>
  <si>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</si>
  <si>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</si>
  <si>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</si>
  <si>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</si>
  <si>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</si>
  <si>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</si>
  <si>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</si>
  <si>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</si>
  <si>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</si>
  <si>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</si>
  <si>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</si>
  <si>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</si>
  <si>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</si>
  <si>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</si>
  <si>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</si>
  <si>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</si>
  <si>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</si>
  <si>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</si>
  <si>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</si>
  <si>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</si>
  <si>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</si>
  <si>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</si>
  <si>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</si>
  <si>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</si>
  <si>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</si>
  <si>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</si>
  <si>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</si>
  <si>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</si>
  <si>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</si>
  <si>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</si>
  <si>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</si>
  <si>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</si>
  <si>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</si>
  <si>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</si>
  <si>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</si>
  <si>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</si>
  <si>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</si>
  <si>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</si>
  <si>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</si>
  <si>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</si>
  <si>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</si>
  <si>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</si>
  <si>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</si>
  <si>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</si>
  <si>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</si>
  <si>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</si>
  <si>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</si>
  <si>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</si>
  <si>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</si>
  <si>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</si>
  <si>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</si>
  <si>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</si>
  <si>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</si>
  <si>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</si>
  <si>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</si>
  <si>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</si>
  <si>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</si>
  <si>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</si>
  <si>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</si>
  <si>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</si>
  <si>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</si>
  <si>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</si>
  <si>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</si>
  <si>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</si>
  <si>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</si>
  <si>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</si>
  <si>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</si>
  <si>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</si>
  <si>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</si>
  <si>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</si>
  <si>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</si>
  <si>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</si>
  <si>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</si>
  <si>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</si>
  <si>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</si>
  <si>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</si>
  <si>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</si>
  <si>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</si>
  <si>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</si>
  <si>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</si>
  <si>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</si>
  <si>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</si>
  <si>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</si>
  <si>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</si>
  <si>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</si>
  <si>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</si>
  <si>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</si>
  <si>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</si>
  <si>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</si>
  <si>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</si>
  <si>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</si>
  <si>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</si>
  <si>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</si>
  <si>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</si>
  <si>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</si>
  <si>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</si>
  <si>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</si>
  <si>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</si>
  <si>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</si>
  <si>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</si>
  <si>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</si>
  <si>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</si>
  <si>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</si>
  <si>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</si>
  <si>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</si>
  <si>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</si>
  <si>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</si>
  <si>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</si>
  <si>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</si>
  <si>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</si>
  <si>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</si>
  <si>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</si>
  <si>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</si>
  <si>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</si>
  <si>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</si>
  <si>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</si>
  <si>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</si>
  <si>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</si>
  <si>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</si>
  <si>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</si>
  <si>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</si>
  <si>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</si>
  <si>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</si>
  <si>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</si>
  <si>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</si>
  <si>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</si>
  <si>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</si>
  <si>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</si>
  <si>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</si>
  <si>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</si>
  <si>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</si>
  <si>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</si>
  <si>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</si>
  <si>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</si>
  <si>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</si>
  <si>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</si>
  <si>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</si>
  <si>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</si>
  <si>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</si>
  <si>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</si>
  <si>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</si>
  <si>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</si>
  <si>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</si>
  <si>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</si>
  <si>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</si>
  <si>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</si>
  <si>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</si>
  <si>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</si>
  <si>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</si>
  <si>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</si>
  <si>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</si>
  <si>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</si>
  <si>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</si>
  <si>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</si>
  <si>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</si>
  <si>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</si>
  <si>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</si>
  <si>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</si>
  <si>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</si>
  <si>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</si>
  <si>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</si>
  <si>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</si>
  <si>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</si>
  <si>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</si>
  <si>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</si>
  <si>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</si>
  <si>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</si>
  <si>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</si>
  <si>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</si>
  <si>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</si>
  <si>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</si>
  <si>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</si>
  <si>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</si>
  <si>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</si>
  <si>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</si>
  <si>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</si>
  <si>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</si>
  <si>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</si>
  <si>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</si>
  <si>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</si>
  <si>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</si>
  <si>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</si>
  <si>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</si>
  <si>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</si>
  <si>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</si>
  <si>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</si>
  <si>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</si>
  <si>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</si>
  <si>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</si>
  <si>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</si>
  <si>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</si>
  <si>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</si>
  <si>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</si>
  <si>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</si>
  <si>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</si>
  <si>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</si>
  <si>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</si>
  <si>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</si>
  <si>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</si>
  <si>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</si>
  <si>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</si>
  <si>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</si>
  <si>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</si>
  <si>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</si>
  <si>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</si>
  <si>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</si>
  <si>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</si>
  <si>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</si>
  <si>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</si>
  <si>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</si>
  <si>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</si>
  <si>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</si>
  <si>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</si>
  <si>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</si>
  <si>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</si>
  <si>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</si>
  <si>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</si>
  <si>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</si>
  <si>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</si>
  <si>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</si>
  <si>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</si>
  <si>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</si>
  <si>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</si>
  <si>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</si>
  <si>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</si>
  <si>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</si>
  <si>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</si>
  <si>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</si>
  <si>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</si>
  <si>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</si>
  <si>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</si>
  <si>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</si>
  <si>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</si>
  <si>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</si>
  <si>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</si>
  <si>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</si>
  <si>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</si>
  <si>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</si>
  <si>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</si>
  <si>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</si>
  <si>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</si>
  <si>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</si>
  <si>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</si>
  <si>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</si>
  <si>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</si>
  <si>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</si>
  <si>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</si>
  <si>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</si>
  <si>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</si>
  <si>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</si>
  <si>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</si>
  <si>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</si>
  <si>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</si>
  <si>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</si>
  <si>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</si>
  <si>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</si>
  <si>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</si>
  <si>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</si>
  <si>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</si>
  <si>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</si>
  <si>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</si>
  <si>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</si>
  <si>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</si>
  <si>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</si>
  <si>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</si>
  <si>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</si>
  <si>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</si>
  <si>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</si>
  <si>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</si>
  <si>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</si>
  <si>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</si>
  <si>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</si>
  <si>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</si>
  <si>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</si>
  <si>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</si>
  <si>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</si>
  <si>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</si>
  <si>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</si>
  <si>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</si>
  <si>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</si>
  <si>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</si>
  <si>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</si>
  <si>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</si>
  <si>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</si>
  <si>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</si>
  <si>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</si>
  <si>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</si>
  <si>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</si>
  <si>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</si>
  <si>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</si>
  <si>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</si>
  <si>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</si>
  <si>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</si>
  <si>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</si>
  <si>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</si>
  <si>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</si>
  <si>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</si>
  <si>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</si>
  <si>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</si>
  <si>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</si>
  <si>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</si>
  <si>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</si>
  <si>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</si>
  <si>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</si>
  <si>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</si>
  <si>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</si>
  <si>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</si>
  <si>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</si>
  <si>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</si>
  <si>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</si>
  <si>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</si>
  <si>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</si>
  <si>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</si>
  <si>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</si>
  <si>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</si>
  <si>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</si>
  <si>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</si>
  <si>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</si>
  <si>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</si>
  <si>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</si>
  <si>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</si>
  <si>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</si>
  <si>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</si>
  <si>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</si>
  <si>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</si>
  <si>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</si>
  <si>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</si>
  <si>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</si>
  <si>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</si>
  <si>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</si>
  <si>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</si>
  <si>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</si>
  <si>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</si>
  <si>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</si>
  <si>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</si>
  <si>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</si>
  <si>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</si>
  <si>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</si>
  <si>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</si>
  <si>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</si>
  <si>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</si>
  <si>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</si>
  <si>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</si>
  <si>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</si>
  <si>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</si>
  <si>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</si>
  <si>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</si>
  <si>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</si>
  <si>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</si>
  <si>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</si>
  <si>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</si>
  <si>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</si>
  <si>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</si>
  <si>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</si>
  <si>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</si>
  <si>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</si>
  <si>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</si>
  <si>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</si>
  <si>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</si>
  <si>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</si>
  <si>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</si>
  <si>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</si>
  <si>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</si>
  <si>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</si>
  <si>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</si>
  <si>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</si>
  <si>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</si>
  <si>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</si>
  <si>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</si>
  <si>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</si>
  <si>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</si>
  <si>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</si>
  <si>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</si>
  <si>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</si>
  <si>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</si>
  <si>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</si>
  <si>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</si>
  <si>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</si>
  <si>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</si>
  <si>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</si>
  <si>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</si>
  <si>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</si>
  <si>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</si>
  <si>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</si>
  <si>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</si>
  <si>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</si>
  <si>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</si>
  <si>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</si>
  <si>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</si>
  <si>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</si>
  <si>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</si>
  <si>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</si>
  <si>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</si>
  <si>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</si>
  <si>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</si>
  <si>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</si>
  <si>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</si>
  <si>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</si>
  <si>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</si>
  <si>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</si>
  <si>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</si>
  <si>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</si>
  <si>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</si>
  <si>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</si>
  <si>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</si>
  <si>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</si>
  <si>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</si>
  <si>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</si>
  <si>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</si>
  <si>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</si>
  <si>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</si>
  <si>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</si>
  <si>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</si>
  <si>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</si>
  <si>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</si>
  <si>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</si>
  <si>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</si>
  <si>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</si>
  <si>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</si>
  <si>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</si>
  <si>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</si>
  <si>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</si>
  <si>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</si>
  <si>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</si>
  <si>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</si>
  <si>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</si>
  <si>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</si>
  <si>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</si>
  <si>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</si>
  <si>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</si>
  <si>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</si>
  <si>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</si>
  <si>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</si>
  <si>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</si>
  <si>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</si>
  <si>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</si>
  <si>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</si>
  <si>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</si>
  <si>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</si>
  <si>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</si>
  <si>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</si>
  <si>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</si>
  <si>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</si>
  <si>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</si>
  <si>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</si>
  <si>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</si>
  <si>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</si>
  <si>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</si>
  <si>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</si>
  <si>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</si>
  <si>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</si>
  <si>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</si>
  <si>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</si>
  <si>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</si>
  <si>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</si>
  <si>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</si>
  <si>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</si>
  <si>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</si>
  <si>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</si>
  <si>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</si>
  <si>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</si>
  <si>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</si>
  <si>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</si>
  <si>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</si>
  <si>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</si>
  <si>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</si>
  <si>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</si>
  <si>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</si>
  <si>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</si>
  <si>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</si>
  <si>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</si>
  <si>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</si>
  <si>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</si>
  <si>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</si>
  <si>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</si>
  <si>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</si>
  <si>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</si>
  <si>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</si>
  <si>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</si>
  <si>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</si>
  <si>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</si>
  <si>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</si>
  <si>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</si>
  <si>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</si>
  <si>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</si>
  <si>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</si>
  <si>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</si>
  <si>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</si>
  <si>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</si>
  <si>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</si>
  <si>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</si>
  <si>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</si>
  <si>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</si>
  <si>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</si>
  <si>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</si>
  <si>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</si>
  <si>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</si>
  <si>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</si>
  <si>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</si>
  <si>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</si>
  <si>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</si>
  <si>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</si>
  <si>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</si>
  <si>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</si>
  <si>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</si>
  <si>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</si>
  <si>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</si>
  <si>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</si>
  <si>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</si>
  <si>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</si>
  <si>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</si>
  <si>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</si>
  <si>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</si>
  <si>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</si>
  <si>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</si>
  <si>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</si>
  <si>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</si>
  <si>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</si>
  <si>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</si>
  <si>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</si>
  <si>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</si>
  <si>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</si>
  <si>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</si>
  <si>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</si>
  <si>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</si>
  <si>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</si>
  <si>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</si>
  <si>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</si>
  <si>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</si>
  <si>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</si>
  <si>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</si>
  <si>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</si>
  <si>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</si>
  <si>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</si>
  <si>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</si>
  <si>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</si>
  <si>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</si>
  <si>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</si>
  <si>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</si>
  <si>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</si>
  <si>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</si>
  <si>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</si>
  <si>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</si>
  <si>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</si>
  <si>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</si>
  <si>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</si>
  <si>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</si>
  <si>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</si>
  <si>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</si>
  <si>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</si>
  <si>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</si>
  <si>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</si>
  <si>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</si>
  <si>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</si>
  <si>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</si>
  <si>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</si>
  <si>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</si>
  <si>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</si>
  <si>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</si>
  <si>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</si>
  <si>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</si>
  <si>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</si>
  <si>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</si>
  <si>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</si>
  <si>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</si>
  <si>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</si>
  <si>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</si>
  <si>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</si>
  <si>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</si>
  <si>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</si>
  <si>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</si>
  <si>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</si>
  <si>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</si>
  <si>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</si>
  <si>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</si>
  <si>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</si>
  <si>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</si>
  <si>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</si>
  <si>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</si>
  <si>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</si>
  <si>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</si>
  <si>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</si>
  <si>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</si>
  <si>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</si>
  <si>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</si>
  <si>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</si>
  <si>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</si>
  <si>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</si>
  <si>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</si>
  <si>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</si>
  <si>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</si>
  <si>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</si>
  <si>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</si>
  <si>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</si>
  <si>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</si>
  <si>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</si>
  <si>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</si>
  <si>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</si>
  <si>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</si>
  <si>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</si>
  <si>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</si>
  <si>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</si>
  <si>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</si>
  <si>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</si>
  <si>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</si>
  <si>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</si>
  <si>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</si>
  <si>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</si>
  <si>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</si>
  <si>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</si>
  <si>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</si>
  <si>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</si>
  <si>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</si>
  <si>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</si>
  <si>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</si>
  <si>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</si>
  <si>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</si>
  <si>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</si>
  <si>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</si>
  <si>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</si>
  <si>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</si>
  <si>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</si>
  <si>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</si>
  <si>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</si>
  <si>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</si>
  <si>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</si>
  <si>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</si>
  <si>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</si>
  <si>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</si>
  <si>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</si>
  <si>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</si>
  <si>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</si>
  <si>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</si>
  <si>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</si>
  <si>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</si>
  <si>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</si>
  <si>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</si>
  <si>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</si>
  <si>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</si>
  <si>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</si>
  <si>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</si>
  <si>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</si>
  <si>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</si>
  <si>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</si>
  <si>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</si>
  <si>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</si>
  <si>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</si>
  <si>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</si>
  <si>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</si>
  <si>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</si>
  <si>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</si>
  <si>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</si>
  <si>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</si>
  <si>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</si>
  <si>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</si>
  <si>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</si>
  <si>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</si>
  <si>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</si>
  <si>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</si>
  <si>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</si>
  <si>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</si>
  <si>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</si>
  <si>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</si>
  <si>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</si>
  <si>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</si>
  <si>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</si>
  <si>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</si>
  <si>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</si>
  <si>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</si>
  <si>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</si>
  <si>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</si>
  <si>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</si>
  <si>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</si>
  <si>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</si>
  <si>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</si>
  <si>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</si>
  <si>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</si>
  <si>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</si>
  <si>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</si>
  <si>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</si>
  <si>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</si>
  <si>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</si>
  <si>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</si>
  <si>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</si>
  <si>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</si>
  <si>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</si>
  <si>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</si>
  <si>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</si>
  <si>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</si>
  <si>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</si>
  <si>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</si>
  <si>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</si>
  <si>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</si>
  <si>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</si>
  <si>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</si>
  <si>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</si>
  <si>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</si>
  <si>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</si>
  <si>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</si>
  <si>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</si>
  <si>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</si>
  <si>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</si>
  <si>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</si>
  <si>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</si>
  <si>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</si>
  <si>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</si>
  <si>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</si>
  <si>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</si>
  <si>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</si>
  <si>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</si>
  <si>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</si>
  <si>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</si>
  <si>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</si>
  <si>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</si>
  <si>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</si>
  <si>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</si>
  <si>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</si>
  <si>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</si>
  <si>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</si>
  <si>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</si>
  <si>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</si>
  <si>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</si>
  <si>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</si>
  <si>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</si>
  <si>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</si>
  <si>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</si>
  <si>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</si>
  <si>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</si>
  <si>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</si>
  <si>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</si>
  <si>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</si>
  <si>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</si>
  <si>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</si>
  <si>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</si>
  <si>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</si>
  <si>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</si>
  <si>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</si>
  <si>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</si>
  <si>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</si>
  <si>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</si>
  <si>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</si>
  <si>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</si>
  <si>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</si>
  <si>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</si>
  <si>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</si>
  <si>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</si>
  <si>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</si>
  <si>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</si>
  <si>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</si>
  <si>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</si>
  <si>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</si>
  <si>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</si>
  <si>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</si>
  <si>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</si>
  <si>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</si>
  <si>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</si>
  <si>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</si>
  <si>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</si>
  <si>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</si>
  <si>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</si>
  <si>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</si>
  <si>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</si>
  <si>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</si>
  <si>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</si>
  <si>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</si>
  <si>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</si>
  <si>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</si>
  <si>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</si>
  <si>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</si>
  <si>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</si>
  <si>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</si>
  <si>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</si>
  <si>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</si>
  <si>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</si>
  <si>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</si>
  <si>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</si>
  <si>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</si>
  <si>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</si>
  <si>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</si>
  <si>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</si>
  <si>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</si>
  <si>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</si>
  <si>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</si>
  <si>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</si>
  <si>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</si>
  <si>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</si>
  <si>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</si>
  <si>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</si>
  <si>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</si>
  <si>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</si>
  <si>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</si>
  <si>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</si>
  <si>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</si>
  <si>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</si>
  <si>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</si>
  <si>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</si>
  <si>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</si>
  <si>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</si>
  <si>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</si>
  <si>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</si>
  <si>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</si>
  <si>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</si>
  <si>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</si>
  <si>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</si>
  <si>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</si>
  <si>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</si>
  <si>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</si>
  <si>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</si>
  <si>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</si>
  <si>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</si>
  <si>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</si>
  <si>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</si>
  <si>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</si>
  <si>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</si>
  <si>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</si>
  <si>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</si>
  <si>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</si>
  <si>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</si>
  <si>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</si>
  <si>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</si>
  <si>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</si>
  <si>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</si>
  <si>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</si>
  <si>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</si>
  <si>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</si>
  <si>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</si>
  <si>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</si>
  <si>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</si>
  <si>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</si>
  <si>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</si>
  <si>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</si>
  <si>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</si>
  <si>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</si>
  <si>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</si>
  <si>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</si>
  <si>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</si>
  <si>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</si>
  <si>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</si>
  <si>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</si>
  <si>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</si>
  <si>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</si>
  <si>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</si>
  <si>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</si>
  <si>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</si>
  <si>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</si>
  <si>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</si>
  <si>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</si>
  <si>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</si>
  <si>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</si>
  <si>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</si>
  <si>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</si>
  <si>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</si>
  <si>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</si>
  <si>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</si>
  <si>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</si>
  <si>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</si>
  <si>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</si>
  <si>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</si>
  <si>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</si>
  <si>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</si>
  <si>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</si>
  <si>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</si>
  <si>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</si>
  <si>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</si>
  <si>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</si>
  <si>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</si>
  <si>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</si>
  <si>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</si>
  <si>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</si>
  <si>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</si>
  <si>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</si>
  <si>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</si>
  <si>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</si>
  <si>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</si>
  <si>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</si>
  <si>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</si>
  <si>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</si>
  <si>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</si>
  <si>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</si>
  <si>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</si>
  <si>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</si>
  <si>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</si>
  <si>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</si>
  <si>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</si>
  <si>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</si>
  <si>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</si>
  <si>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</si>
  <si>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</si>
  <si>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</si>
  <si>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</si>
  <si>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</si>
  <si>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</si>
  <si>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</si>
  <si>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</si>
  <si>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</si>
  <si>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</si>
  <si>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</si>
  <si>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</si>
  <si>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</si>
  <si>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</si>
  <si>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</si>
  <si>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</si>
  <si>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</si>
  <si>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</si>
  <si>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</si>
  <si>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</si>
  <si>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</si>
  <si>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</si>
  <si>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</si>
  <si>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</si>
  <si>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</si>
  <si>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</si>
  <si>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</si>
  <si>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</si>
  <si>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</si>
  <si>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</si>
  <si>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</si>
  <si>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</si>
  <si>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</si>
  <si>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</si>
  <si>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</si>
  <si>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</si>
  <si>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</si>
  <si>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</si>
  <si>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</si>
  <si>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</si>
  <si>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</si>
  <si>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</si>
  <si>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</si>
  <si>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</si>
  <si>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</si>
  <si>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</si>
  <si>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</si>
  <si>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</si>
  <si>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</si>
  <si>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</si>
  <si>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</si>
  <si>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</si>
  <si>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</si>
  <si>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</si>
  <si>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</si>
  <si>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</si>
  <si>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</si>
  <si>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</si>
  <si>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</si>
  <si>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</si>
  <si>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</si>
  <si>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</si>
  <si>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</si>
  <si>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</si>
  <si>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</si>
  <si>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</si>
  <si>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</si>
  <si>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</si>
  <si>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</si>
  <si>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</si>
  <si>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</si>
  <si>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</si>
  <si>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</si>
  <si>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</si>
  <si>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</si>
  <si>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</si>
  <si>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</si>
  <si>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</si>
  <si>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</si>
  <si>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</si>
  <si>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</si>
  <si>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</si>
  <si>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</si>
  <si>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</si>
  <si>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</si>
  <si>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</si>
  <si>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</si>
  <si>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</si>
  <si>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</si>
  <si>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</si>
  <si>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</si>
  <si>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</si>
  <si>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</si>
  <si>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</si>
  <si>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</si>
  <si>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</si>
  <si>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</si>
  <si>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</si>
  <si>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</si>
  <si>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</si>
  <si>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</si>
  <si>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</si>
  <si>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</si>
  <si>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</si>
  <si>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</si>
  <si>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</si>
  <si>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</si>
  <si>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</si>
  <si>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</si>
  <si>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</si>
  <si>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</si>
  <si>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</si>
  <si>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</si>
  <si>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</si>
  <si>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</si>
  <si>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</si>
  <si>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</si>
  <si>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</si>
  <si>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</si>
  <si>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</si>
  <si>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</si>
  <si>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</si>
  <si>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</si>
  <si>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</si>
  <si>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</si>
  <si>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</si>
  <si>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</si>
  <si>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</si>
  <si>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</si>
  <si>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</si>
  <si>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</si>
  <si>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</si>
  <si>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</si>
  <si>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</si>
  <si>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</si>
  <si>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</si>
  <si>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</si>
  <si>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</si>
  <si>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</si>
  <si>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</si>
  <si>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</si>
  <si>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</si>
  <si>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</si>
  <si>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</si>
  <si>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</si>
  <si>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</si>
  <si>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</si>
  <si>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</si>
  <si>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</si>
  <si>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</si>
  <si>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</si>
  <si>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</si>
  <si>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</si>
  <si>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</si>
  <si>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</si>
  <si>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</si>
  <si>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</si>
  <si>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</si>
  <si>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</si>
  <si>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</si>
  <si>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</si>
  <si>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</si>
  <si>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</si>
  <si>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</si>
  <si>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</si>
  <si>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</si>
  <si>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</si>
  <si>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</si>
  <si>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</si>
  <si>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</si>
  <si>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</si>
  <si>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</si>
  <si>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</si>
  <si>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</si>
  <si>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</si>
  <si>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</si>
  <si>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</si>
  <si>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</si>
  <si>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</si>
  <si>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</si>
  <si>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</si>
  <si>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</si>
  <si>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</si>
  <si>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</si>
  <si>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</si>
  <si>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</si>
  <si>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</si>
  <si>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</si>
  <si>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</si>
  <si>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</si>
  <si>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</si>
  <si>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</si>
  <si>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</si>
  <si>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</si>
  <si>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</si>
  <si>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</si>
  <si>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</si>
  <si>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</si>
  <si>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</si>
  <si>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</si>
  <si>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</si>
  <si>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</si>
  <si>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</si>
  <si>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</si>
  <si>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</si>
  <si>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</si>
  <si>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</si>
  <si>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</si>
  <si>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</si>
  <si>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</si>
  <si>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</si>
  <si>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</si>
  <si>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</si>
  <si>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</si>
  <si>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</si>
  <si>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</si>
  <si>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</si>
  <si>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</si>
  <si>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</si>
  <si>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</si>
  <si>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</si>
  <si>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</si>
  <si>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</si>
  <si>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</si>
  <si>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</si>
  <si>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</si>
  <si>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</si>
  <si>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</si>
  <si>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</si>
  <si>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</si>
  <si>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</si>
  <si>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</si>
  <si>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</si>
  <si>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</si>
  <si>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</si>
  <si>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</si>
  <si>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</si>
  <si>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</si>
  <si>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</si>
  <si>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</si>
  <si>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</si>
  <si>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</si>
  <si>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</si>
  <si>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</si>
  <si>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</si>
  <si>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</si>
  <si>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</si>
  <si>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</si>
  <si>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</si>
  <si>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</si>
  <si>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</si>
  <si>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</si>
  <si>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</si>
  <si>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</si>
  <si>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</si>
  <si>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</si>
  <si>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</si>
  <si>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</si>
  <si>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</si>
  <si>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</si>
  <si>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</si>
  <si>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</si>
  <si>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</si>
  <si>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</si>
  <si>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</si>
  <si>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</si>
  <si>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</si>
  <si>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</si>
  <si>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</si>
  <si>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</si>
  <si>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</si>
  <si>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</si>
  <si>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</si>
  <si>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</si>
  <si>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</si>
  <si>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</si>
  <si>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</si>
  <si>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</si>
  <si>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</si>
  <si>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</si>
  <si>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</si>
  <si>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</si>
  <si>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</si>
  <si>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</si>
  <si>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</si>
  <si>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</si>
  <si>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</si>
  <si>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</si>
  <si>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</si>
  <si>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</si>
  <si>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</si>
  <si>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</si>
  <si>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</si>
  <si>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</si>
  <si>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</si>
  <si>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</si>
  <si>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</si>
  <si>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</si>
  <si>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</si>
  <si>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</si>
  <si>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</si>
  <si>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</si>
  <si>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</si>
  <si>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</si>
  <si>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</si>
  <si>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</si>
  <si>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</si>
  <si>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</si>
  <si>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</si>
  <si>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</si>
  <si>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</si>
  <si>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</si>
  <si>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</si>
  <si>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</si>
  <si>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</si>
  <si>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</si>
  <si>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</si>
  <si>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</si>
  <si>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</si>
  <si>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</si>
  <si>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</si>
  <si>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</si>
  <si>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</si>
  <si>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</si>
  <si>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</si>
  <si>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</si>
  <si>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</si>
  <si>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</si>
  <si>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</si>
  <si>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</si>
  <si>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</si>
  <si>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</si>
  <si>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</si>
  <si>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</si>
  <si>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</si>
  <si>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</si>
  <si>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</si>
  <si>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</si>
  <si>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</si>
  <si>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</si>
  <si>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</si>
  <si>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</si>
  <si>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</si>
  <si>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</si>
  <si>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</si>
  <si>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</si>
  <si>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</si>
  <si>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</si>
  <si>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</si>
  <si>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</si>
  <si>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</si>
  <si>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</si>
  <si>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</si>
  <si>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</si>
  <si>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</si>
  <si>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</si>
  <si>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</si>
  <si>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</si>
  <si>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</si>
  <si>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</si>
  <si>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</si>
  <si>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</si>
  <si>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</si>
  <si>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</si>
  <si>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</si>
  <si>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</si>
  <si>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</si>
  <si>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</si>
  <si>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</si>
  <si>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</si>
  <si>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</si>
  <si>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</si>
  <si>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</si>
  <si>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</si>
  <si>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</si>
  <si>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</si>
  <si>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</si>
  <si>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</si>
  <si>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</si>
  <si>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</si>
  <si>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</si>
  <si>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</si>
  <si>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</si>
  <si>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</si>
  <si>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</si>
  <si>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</si>
  <si>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</si>
  <si>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</si>
  <si>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</si>
  <si>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</si>
  <si>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</si>
  <si>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</si>
  <si>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</si>
  <si>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</si>
  <si>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</si>
  <si>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</si>
  <si>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</si>
  <si>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</si>
  <si>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</si>
  <si>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</si>
  <si>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</si>
  <si>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</si>
  <si>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</si>
  <si>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</si>
  <si>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</si>
  <si>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</si>
  <si>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</si>
  <si>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</si>
  <si>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</si>
  <si>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</si>
  <si>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</si>
  <si>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</si>
  <si>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</si>
  <si>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</si>
  <si>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</si>
  <si>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</si>
  <si>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</si>
  <si>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</si>
  <si>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</si>
  <si>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</si>
  <si>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</si>
  <si>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</si>
  <si>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</si>
  <si>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</si>
  <si>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</si>
  <si>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</si>
  <si>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</si>
  <si>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</si>
  <si>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</si>
  <si>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</si>
  <si>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</si>
  <si>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</si>
  <si>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</si>
  <si>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</si>
  <si>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</si>
  <si>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</si>
  <si>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</si>
  <si>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</si>
  <si>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</si>
  <si>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</si>
  <si>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</si>
  <si>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</si>
  <si>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</si>
  <si>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</si>
  <si>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</si>
  <si>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</si>
  <si>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</si>
  <si>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</si>
  <si>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</si>
  <si>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</si>
  <si>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</si>
  <si>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</si>
  <si>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</si>
  <si>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</si>
  <si>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</si>
  <si>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</si>
  <si>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</si>
  <si>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</si>
  <si>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</si>
  <si>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</si>
  <si>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</si>
  <si>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</si>
  <si>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</si>
  <si>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</si>
  <si>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</si>
  <si>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</si>
  <si>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</si>
  <si>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</si>
  <si>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</si>
  <si>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</si>
  <si>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</si>
  <si>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</si>
  <si>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</si>
  <si>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</si>
  <si>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</si>
  <si>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</si>
  <si>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</si>
  <si>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</si>
  <si>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</si>
  <si>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</si>
  <si>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</si>
  <si>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</si>
  <si>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</si>
  <si>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</si>
  <si>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</si>
  <si>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</si>
  <si>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</si>
  <si>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</si>
  <si>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</si>
  <si>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</si>
  <si>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</si>
  <si>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</si>
  <si>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</si>
  <si>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</si>
  <si>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</si>
  <si>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</si>
  <si>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</si>
  <si>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</si>
  <si>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</si>
  <si>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</si>
  <si>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</si>
  <si>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</si>
  <si>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</si>
  <si>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</si>
  <si>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</si>
  <si>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</si>
  <si>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</si>
  <si>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</si>
  <si>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</si>
  <si>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</si>
  <si>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</si>
  <si>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</si>
  <si>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</si>
  <si>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</si>
  <si>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</si>
  <si>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</si>
  <si>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</si>
  <si>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</si>
  <si>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</si>
  <si>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</si>
  <si>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</si>
  <si>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</si>
  <si>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</si>
  <si>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</si>
  <si>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</si>
  <si>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</si>
  <si>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</si>
  <si>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</si>
  <si>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</si>
  <si>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</si>
  <si>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</si>
  <si>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</si>
  <si>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</si>
  <si>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</si>
  <si>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</si>
  <si>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</si>
  <si>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</si>
  <si>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</si>
  <si>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</si>
  <si>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</si>
  <si>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</si>
  <si>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</si>
  <si>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</si>
  <si>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</si>
  <si>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</si>
  <si>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</si>
  <si>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</si>
  <si>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</si>
  <si>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</si>
  <si>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</si>
  <si>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</si>
  <si>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</si>
  <si>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</si>
  <si>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</si>
  <si>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</si>
  <si>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</si>
  <si>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</si>
  <si>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</si>
  <si>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</si>
  <si>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</si>
  <si>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</si>
  <si>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</si>
  <si>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</si>
  <si>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</si>
  <si>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</si>
  <si>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</si>
  <si>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</si>
  <si>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</si>
  <si>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</si>
  <si>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</si>
  <si>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</si>
  <si>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</si>
  <si>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</si>
  <si>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</si>
  <si>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</si>
  <si>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</si>
  <si>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</si>
  <si>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</si>
  <si>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</si>
  <si>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</si>
  <si>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</si>
  <si>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</si>
  <si>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</si>
  <si>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</si>
  <si>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</si>
  <si>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</si>
  <si>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</si>
  <si>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</si>
  <si>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</si>
  <si>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</si>
  <si>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</si>
  <si>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</si>
  <si>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</si>
  <si>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</si>
  <si>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</si>
  <si>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</si>
  <si>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</si>
  <si>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</si>
  <si>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</si>
  <si>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</si>
  <si>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</si>
  <si>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</si>
  <si>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</si>
  <si>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</si>
  <si>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</si>
  <si>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</si>
  <si>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</si>
  <si>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</si>
  <si>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</si>
  <si>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</si>
  <si>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</si>
  <si>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</si>
  <si>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</si>
  <si>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</si>
  <si>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</si>
  <si>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</si>
  <si>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</si>
  <si>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</si>
  <si>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</si>
  <si>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</si>
  <si>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</si>
  <si>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</si>
  <si>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</si>
  <si>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</si>
  <si>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</si>
  <si>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</si>
  <si>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</si>
  <si>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</si>
  <si>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</si>
  <si>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</si>
  <si>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</si>
  <si>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</si>
  <si>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</si>
  <si>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</si>
  <si>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</si>
  <si>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</si>
  <si>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</si>
  <si>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</si>
  <si>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</si>
  <si>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</si>
  <si>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</si>
  <si>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</si>
  <si>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</si>
  <si>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</si>
  <si>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</si>
  <si>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</si>
  <si>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</si>
  <si>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</si>
  <si>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</si>
  <si>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</si>
  <si>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</si>
  <si>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</si>
  <si>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</si>
  <si>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</si>
  <si>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</si>
  <si>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</si>
  <si>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</si>
  <si>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</si>
  <si>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</si>
  <si>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</si>
  <si>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</si>
  <si>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</si>
  <si>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</si>
  <si>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</si>
  <si>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</si>
  <si>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</si>
  <si>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</si>
  <si>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</si>
  <si>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</si>
  <si>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</si>
  <si>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</si>
  <si>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</si>
  <si>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</si>
  <si>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</si>
  <si>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</si>
  <si>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</si>
  <si>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</si>
  <si>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</si>
  <si>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</si>
  <si>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</si>
  <si>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</si>
  <si>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</si>
  <si>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</si>
  <si>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</si>
  <si>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</si>
  <si>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</si>
  <si>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</si>
  <si>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</si>
  <si>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</si>
  <si>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</si>
  <si>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</si>
  <si>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</si>
  <si>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</si>
  <si>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</si>
  <si>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</si>
  <si>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</si>
  <si>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</si>
  <si>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</si>
  <si>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</si>
  <si>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</si>
  <si>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</si>
  <si>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</si>
  <si>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</si>
  <si>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</si>
  <si>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</si>
  <si>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</si>
  <si>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</si>
  <si>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</si>
  <si>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</si>
  <si>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</si>
  <si>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</si>
  <si>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</si>
  <si>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</si>
  <si>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</si>
  <si>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</si>
  <si>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</si>
  <si>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</si>
  <si>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</si>
  <si>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</si>
  <si>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</si>
  <si>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</si>
  <si>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</si>
  <si>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</si>
  <si>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</si>
  <si>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</si>
  <si>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</si>
  <si>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</si>
  <si>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</si>
  <si>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</si>
  <si>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</si>
  <si>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</si>
  <si>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</si>
  <si>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</si>
  <si>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</si>
  <si>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</si>
  <si>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</si>
  <si>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</si>
  <si>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</si>
  <si>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</si>
  <si>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</si>
  <si>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</si>
  <si>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</si>
  <si>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</si>
  <si>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</si>
  <si>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</si>
  <si>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</si>
  <si>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</si>
  <si>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</si>
  <si>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</si>
  <si>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</si>
  <si>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</si>
  <si>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</si>
  <si>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</si>
  <si>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</si>
  <si>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</si>
  <si>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</si>
  <si>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</si>
  <si>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</si>
  <si>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</si>
  <si>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</si>
  <si>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</si>
  <si>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</si>
  <si>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</si>
  <si>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</si>
  <si>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</si>
  <si>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</si>
  <si>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</si>
  <si>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</si>
  <si>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</si>
  <si>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</si>
  <si>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</si>
  <si>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</si>
  <si>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</si>
  <si>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</si>
  <si>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</si>
  <si>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</si>
  <si>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</si>
  <si>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</si>
  <si>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</si>
  <si>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</si>
  <si>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</si>
  <si>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</si>
  <si>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</si>
  <si>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</si>
  <si>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</si>
  <si>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</si>
  <si>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</si>
  <si>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</si>
  <si>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</si>
  <si>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</si>
  <si>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</si>
  <si>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</si>
  <si>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</si>
  <si>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</si>
  <si>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</si>
  <si>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</si>
  <si>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</si>
  <si>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</si>
  <si>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</si>
  <si>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</si>
  <si>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</si>
  <si>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</si>
  <si>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</si>
  <si>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</si>
  <si>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</si>
  <si>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</si>
  <si>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</si>
  <si>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</si>
  <si>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</si>
  <si>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</si>
  <si>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</si>
  <si>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</si>
  <si>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</si>
  <si>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</si>
  <si>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</si>
  <si>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</si>
  <si>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</si>
  <si>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</si>
  <si>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</si>
  <si>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</si>
  <si>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</si>
  <si>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</si>
  <si>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</si>
  <si>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</si>
  <si>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</si>
  <si>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</si>
  <si>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</si>
  <si>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</si>
  <si>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</si>
  <si>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</si>
  <si>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</si>
  <si>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</si>
  <si>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</si>
  <si>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</si>
  <si>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</si>
  <si>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</si>
  <si>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</si>
  <si>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</si>
  <si>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</si>
  <si>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</si>
  <si>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</si>
  <si>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</si>
  <si>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</si>
  <si>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</si>
  <si>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</si>
  <si>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</si>
  <si>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</si>
  <si>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</si>
  <si>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</si>
  <si>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</si>
  <si>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</si>
  <si>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</si>
  <si>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</si>
  <si>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</si>
  <si>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</si>
  <si>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</si>
  <si>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</si>
  <si>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</si>
  <si>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</si>
  <si>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</si>
  <si>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</si>
  <si>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</si>
  <si>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</si>
  <si>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</si>
  <si>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</si>
  <si>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</si>
  <si>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</si>
  <si>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</si>
  <si>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</si>
  <si>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</si>
  <si>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</si>
  <si>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</si>
  <si>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</si>
  <si>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</si>
  <si>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</si>
  <si>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</si>
  <si>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</si>
  <si>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</si>
  <si>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</si>
  <si>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</si>
  <si>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</si>
  <si>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</si>
  <si>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</si>
  <si>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</si>
  <si>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</si>
  <si>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</si>
  <si>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</si>
  <si>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</si>
  <si>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</si>
  <si>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</si>
  <si>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</si>
  <si>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</si>
  <si>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</si>
  <si>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</si>
  <si>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</si>
  <si>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</si>
  <si>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</si>
  <si>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</si>
  <si>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</si>
  <si>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</si>
  <si>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</si>
  <si>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</si>
  <si>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</si>
  <si>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</si>
  <si>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</si>
  <si>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</si>
  <si>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</si>
  <si>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</si>
  <si>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</si>
  <si>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</si>
  <si>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</si>
  <si>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</si>
  <si>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</si>
  <si>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</si>
  <si>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</si>
  <si>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</si>
  <si>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</si>
  <si>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</si>
  <si>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</si>
  <si>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</si>
  <si>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</si>
  <si>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</si>
  <si>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</si>
  <si>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</si>
  <si>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</si>
  <si>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</si>
  <si>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</si>
  <si>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</si>
  <si>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</si>
  <si>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</si>
  <si>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</si>
  <si>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</si>
  <si>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</si>
  <si>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</si>
  <si>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</si>
  <si>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</si>
  <si>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</si>
  <si>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</si>
  <si>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</si>
  <si>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</si>
  <si>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</si>
  <si>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</si>
  <si>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</si>
  <si>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</si>
  <si>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</si>
  <si>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</si>
  <si>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</si>
  <si>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</si>
  <si>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</si>
  <si>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</si>
  <si>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</si>
  <si>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</si>
  <si>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</si>
  <si>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</si>
  <si>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</si>
  <si>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</si>
  <si>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</si>
  <si>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</si>
  <si>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</si>
  <si>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</si>
  <si>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</si>
  <si>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</si>
  <si>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</si>
  <si>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</si>
  <si>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</si>
  <si>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</si>
  <si>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</si>
  <si>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</si>
  <si>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</si>
  <si>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</si>
  <si>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</si>
  <si>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</si>
  <si>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</si>
  <si>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</si>
  <si>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</si>
  <si>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</si>
  <si>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</si>
  <si>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</si>
  <si>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</si>
  <si>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</si>
  <si>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</si>
  <si>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</si>
  <si>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</si>
  <si>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</si>
  <si>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</si>
  <si>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</si>
  <si>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</si>
  <si>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</si>
  <si>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</si>
  <si>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</si>
  <si>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</si>
  <si>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</si>
  <si>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</si>
  <si>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</si>
  <si>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</si>
  <si>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</si>
  <si>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</si>
  <si>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</si>
  <si>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</si>
  <si>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</si>
  <si>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</si>
  <si>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</si>
  <si>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</si>
  <si>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</si>
  <si>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</si>
  <si>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</si>
  <si>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</si>
  <si>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</si>
  <si>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</si>
  <si>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</si>
  <si>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</si>
  <si>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</si>
  <si>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</si>
  <si>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</si>
  <si>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</si>
  <si>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</si>
  <si>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</si>
  <si>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</si>
  <si>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</si>
  <si>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</si>
  <si>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</si>
  <si>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</si>
  <si>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</si>
  <si>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</si>
  <si>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</si>
  <si>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</si>
  <si>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</si>
  <si>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</si>
  <si>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</si>
  <si>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</si>
  <si>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</si>
  <si>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</si>
  <si>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</si>
  <si>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</si>
  <si>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</si>
  <si>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</si>
  <si>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</si>
  <si>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</si>
  <si>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</si>
  <si>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</si>
  <si>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</si>
  <si>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</si>
  <si>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</si>
  <si>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</si>
  <si>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</si>
  <si>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</si>
  <si>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</si>
  <si>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</si>
  <si>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</si>
  <si>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</si>
  <si>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</si>
  <si>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</si>
  <si>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</si>
  <si>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</si>
  <si>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</si>
  <si>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</si>
  <si>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</si>
  <si>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</si>
  <si>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</si>
  <si>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</si>
  <si>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</si>
  <si>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</si>
  <si>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</si>
  <si>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</si>
  <si>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</si>
  <si>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</si>
  <si>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</si>
  <si>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</si>
  <si>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</si>
  <si>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</si>
  <si>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</si>
  <si>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</si>
  <si>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</si>
  <si>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</si>
  <si>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</si>
  <si>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</si>
  <si>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</si>
  <si>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</si>
  <si>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</si>
  <si>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</si>
  <si>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</si>
  <si>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</si>
  <si>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</si>
  <si>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</si>
  <si>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</si>
  <si>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</si>
  <si>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</si>
  <si>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</si>
  <si>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</si>
  <si>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</si>
  <si>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</si>
  <si>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</si>
  <si>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</si>
  <si>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</si>
  <si>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</si>
  <si>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</si>
  <si>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</si>
  <si>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</si>
  <si>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</si>
  <si>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</si>
  <si>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</si>
  <si>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</si>
  <si>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</si>
  <si>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</si>
  <si>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</si>
  <si>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</si>
  <si>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</si>
  <si>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</si>
  <si>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</si>
  <si>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</si>
  <si>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</si>
  <si>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</si>
  <si>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</si>
  <si>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</si>
  <si>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</si>
  <si>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</si>
  <si>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</si>
  <si>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</si>
  <si>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</si>
  <si>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</si>
  <si>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</si>
  <si>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</si>
  <si>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</si>
  <si>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</si>
  <si>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</si>
  <si>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</si>
  <si>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</si>
  <si>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</si>
  <si>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</si>
  <si>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</si>
  <si>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</si>
  <si>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</si>
  <si>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</si>
  <si>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</si>
  <si>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</si>
  <si>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</si>
  <si>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</si>
  <si>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</si>
  <si>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</si>
  <si>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</si>
  <si>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</si>
  <si>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</si>
  <si>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</si>
  <si>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</si>
  <si>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</si>
  <si>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</si>
  <si>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</si>
  <si>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</si>
  <si>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</si>
  <si>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</si>
  <si>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</si>
  <si>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</si>
  <si>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</si>
  <si>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</si>
  <si>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</si>
  <si>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</si>
  <si>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</si>
  <si>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</si>
  <si>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</si>
  <si>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</si>
  <si>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</si>
  <si>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</si>
  <si>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</si>
  <si>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</si>
  <si>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</si>
  <si>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</si>
  <si>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</si>
  <si>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</si>
  <si>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</si>
  <si>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</si>
  <si>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</si>
  <si>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</si>
  <si>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</si>
  <si>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</si>
  <si>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</si>
  <si>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</si>
  <si>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</si>
  <si>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</si>
  <si>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</si>
  <si>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</si>
  <si>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</si>
  <si>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</si>
  <si>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</si>
  <si>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</si>
  <si>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</si>
  <si>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</si>
  <si>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</si>
  <si>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</si>
  <si>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</si>
  <si>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</si>
  <si>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</si>
  <si>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</si>
  <si>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</si>
  <si>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</si>
  <si>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</si>
  <si>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</si>
  <si>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</si>
  <si>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</si>
  <si>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</si>
  <si>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</si>
  <si>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</si>
  <si>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</si>
  <si>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</si>
  <si>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</si>
  <si>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</si>
  <si>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</si>
  <si>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</si>
  <si>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</si>
  <si>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</si>
  <si>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</si>
  <si>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</si>
  <si>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</si>
  <si>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</si>
  <si>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</si>
  <si>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</si>
  <si>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</si>
  <si>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</si>
  <si>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</si>
  <si>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</si>
  <si>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</si>
  <si>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</si>
  <si>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</si>
  <si>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</si>
  <si>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</si>
  <si>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</si>
  <si>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</si>
  <si>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</si>
  <si>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</si>
  <si>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</si>
  <si>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</si>
  <si>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</si>
  <si>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</si>
  <si>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</si>
  <si>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</si>
  <si>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</si>
  <si>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</si>
  <si>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</si>
  <si>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</si>
  <si>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</si>
  <si>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</si>
  <si>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</si>
  <si>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</si>
  <si>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</si>
  <si>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</si>
  <si>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</si>
  <si>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</si>
  <si>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</si>
  <si>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</si>
  <si>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</si>
  <si>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</si>
  <si>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</si>
  <si>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</si>
  <si>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</si>
  <si>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</si>
  <si>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</si>
  <si>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</si>
  <si>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</si>
  <si>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</si>
  <si>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</si>
  <si>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</si>
  <si>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</si>
  <si>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</si>
  <si>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</si>
  <si>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</si>
  <si>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</si>
  <si>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</si>
  <si>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</si>
  <si>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</si>
  <si>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</si>
  <si>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</si>
  <si>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</si>
  <si>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</si>
  <si>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</si>
  <si>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</si>
  <si>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</si>
  <si>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</si>
  <si>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</si>
  <si>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</si>
  <si>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</si>
  <si>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</si>
  <si>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</si>
  <si>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</si>
  <si>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</si>
  <si>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</si>
  <si>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</si>
  <si>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</si>
  <si>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</si>
  <si>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</si>
  <si>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</si>
  <si>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</si>
  <si>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</si>
  <si>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</si>
  <si>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</si>
  <si>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</si>
  <si>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</si>
  <si>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</si>
  <si>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</si>
  <si>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</si>
  <si>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</si>
  <si>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</si>
  <si>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</si>
  <si>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</si>
  <si>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</si>
  <si>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</si>
  <si>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</si>
  <si>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</si>
  <si>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</si>
  <si>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</si>
  <si>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</si>
  <si>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</si>
  <si>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</si>
  <si>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</si>
  <si>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</si>
  <si>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</si>
  <si>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</si>
  <si>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</si>
  <si>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</si>
  <si>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</si>
  <si>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</si>
  <si>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</si>
  <si>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</si>
  <si>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</si>
  <si>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</si>
  <si>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</si>
  <si>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</si>
  <si>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</si>
  <si>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</si>
  <si>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</si>
  <si>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</si>
  <si>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</si>
  <si>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</si>
  <si>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</si>
  <si>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</si>
  <si>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</si>
  <si>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</si>
  <si>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</si>
  <si>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</si>
  <si>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</si>
  <si>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</si>
  <si>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</si>
  <si>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</si>
  <si>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</si>
  <si>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</si>
  <si>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</si>
  <si>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</si>
  <si>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</si>
  <si>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</si>
  <si>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</si>
  <si>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</si>
  <si>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</si>
  <si>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</si>
  <si>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</si>
  <si>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</si>
  <si>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</si>
  <si>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</si>
  <si>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</si>
  <si>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</si>
  <si>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</si>
  <si>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</si>
  <si>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</si>
  <si>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</si>
  <si>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</si>
  <si>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</si>
  <si>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</si>
  <si>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</si>
  <si>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</si>
  <si>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</si>
  <si>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</si>
  <si>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</si>
  <si>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</si>
  <si>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</si>
  <si>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</si>
  <si>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</si>
  <si>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</si>
  <si>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</si>
  <si>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</si>
  <si>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</si>
  <si>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</si>
  <si>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</si>
  <si>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</si>
  <si>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</si>
  <si>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</si>
  <si>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</si>
  <si>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</si>
  <si>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</si>
  <si>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</si>
  <si>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</si>
  <si>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</si>
  <si>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</si>
  <si>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</si>
  <si>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</si>
  <si>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</si>
  <si>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</si>
  <si>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</si>
  <si>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</si>
  <si>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</si>
  <si>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</si>
  <si>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</si>
  <si>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</si>
  <si>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</si>
  <si>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</si>
  <si>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</si>
  <si>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</si>
  <si>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</si>
  <si>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</si>
  <si>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</si>
  <si>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</si>
  <si>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</si>
  <si>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</si>
  <si>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</si>
  <si>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</si>
  <si>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</si>
  <si>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</si>
  <si>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</si>
  <si>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</si>
  <si>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</si>
  <si>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</si>
  <si>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</si>
  <si>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</si>
  <si>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</si>
  <si>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</si>
  <si>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</si>
  <si>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</si>
  <si>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</si>
  <si>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</si>
  <si>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</si>
  <si>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</si>
  <si>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</si>
  <si>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</si>
  <si>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</si>
  <si>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</si>
  <si>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</si>
  <si>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</si>
  <si>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</si>
  <si>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</si>
  <si>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</si>
  <si>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</si>
  <si>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</si>
  <si>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</si>
  <si>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</si>
  <si>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</si>
  <si>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</si>
  <si>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</si>
  <si>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</si>
  <si>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</si>
  <si>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</si>
  <si>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</si>
  <si>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</si>
  <si>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</si>
  <si>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</si>
  <si>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</si>
  <si>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</si>
  <si>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</si>
  <si>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</si>
  <si>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</si>
  <si>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</si>
  <si>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</si>
  <si>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</si>
  <si>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</si>
  <si>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</si>
  <si>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</si>
  <si>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</si>
  <si>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</si>
  <si>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</si>
  <si>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</si>
  <si>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</si>
  <si>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</si>
  <si>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</si>
  <si>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</si>
  <si>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</si>
  <si>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</si>
  <si>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</si>
  <si>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</si>
  <si>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</si>
  <si>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</si>
  <si>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</si>
  <si>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</si>
  <si>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</si>
  <si>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</si>
  <si>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</si>
  <si>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</si>
  <si>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</si>
  <si>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</si>
  <si>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</si>
  <si>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</si>
  <si>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</si>
  <si>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</si>
  <si>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</si>
  <si>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</si>
  <si>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</si>
  <si>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</si>
  <si>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</si>
  <si>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</si>
  <si>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</si>
  <si>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</si>
  <si>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</si>
  <si>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</si>
  <si>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</si>
  <si>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</si>
  <si>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</si>
  <si>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</si>
  <si>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</si>
  <si>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</si>
  <si>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</si>
  <si>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</si>
  <si>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</si>
  <si>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</si>
  <si>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</si>
  <si>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</si>
  <si>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</si>
  <si>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</si>
  <si>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</si>
  <si>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</si>
  <si>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</si>
  <si>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</si>
  <si>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</si>
  <si>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</si>
  <si>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</si>
  <si>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</si>
  <si>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</si>
  <si>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</si>
  <si>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</si>
  <si>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</si>
  <si>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</si>
  <si>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</si>
  <si>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</si>
  <si>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</si>
  <si>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</si>
  <si>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</si>
  <si>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</si>
  <si>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</si>
  <si>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</si>
  <si>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</si>
  <si>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</si>
  <si>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</si>
  <si>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</si>
  <si>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</si>
  <si>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</si>
  <si>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</si>
  <si>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</si>
  <si>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</si>
  <si>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</si>
  <si>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</si>
  <si>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</si>
  <si>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</si>
  <si>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</si>
  <si>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</si>
  <si>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</si>
  <si>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</si>
  <si>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</si>
  <si>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</si>
  <si>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</si>
  <si>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</si>
  <si>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</si>
  <si>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</si>
  <si>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</si>
  <si>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</si>
  <si>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</si>
  <si>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</si>
  <si>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</si>
  <si>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</si>
  <si>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</si>
  <si>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</si>
  <si>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</si>
  <si>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</si>
  <si>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</si>
  <si>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</si>
  <si>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</si>
  <si>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</si>
  <si>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</si>
  <si>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</si>
  <si>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</si>
  <si>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</si>
  <si>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</si>
  <si>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</si>
  <si>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</si>
  <si>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</si>
  <si>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</si>
  <si>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</si>
  <si>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</si>
  <si>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</si>
  <si>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</si>
  <si>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</si>
  <si>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</si>
  <si>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</si>
  <si>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</si>
  <si>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</si>
  <si>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</si>
  <si>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</si>
  <si>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</si>
  <si>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</si>
  <si>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</si>
  <si>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</si>
  <si>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</si>
  <si>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</si>
  <si>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</si>
  <si>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</si>
  <si>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</si>
  <si>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</si>
  <si>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</si>
  <si>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</si>
  <si>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</si>
  <si>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</si>
  <si>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</si>
  <si>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</si>
  <si>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</si>
  <si>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</si>
  <si>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</si>
  <si>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</si>
  <si>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</si>
  <si>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</si>
  <si>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</si>
  <si>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</si>
  <si>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</si>
  <si>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</si>
  <si>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</si>
  <si>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</si>
  <si>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</si>
  <si>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</si>
  <si>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</si>
  <si>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</si>
  <si>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</si>
  <si>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</si>
  <si>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</si>
  <si>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</si>
  <si>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</si>
  <si>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</si>
  <si>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</si>
  <si>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</si>
  <si>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</si>
  <si>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</si>
  <si>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</si>
  <si>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</si>
  <si>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</si>
  <si>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</si>
  <si>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</si>
  <si>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</si>
  <si>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</si>
  <si>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</si>
  <si>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</si>
  <si>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</si>
  <si>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</si>
  <si>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</si>
  <si>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</si>
  <si>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</si>
  <si>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</si>
  <si>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</si>
  <si>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</si>
  <si>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</si>
  <si>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</si>
  <si>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</si>
  <si>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</si>
  <si>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</si>
  <si>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</si>
  <si>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</si>
  <si>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</si>
  <si>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</si>
  <si>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</si>
  <si>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</si>
  <si>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</si>
  <si>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</si>
  <si>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</si>
  <si>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</si>
  <si>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</si>
  <si>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</si>
  <si>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</si>
  <si>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</si>
  <si>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</si>
  <si>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</si>
  <si>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</si>
  <si>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</si>
  <si>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</si>
  <si>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</si>
  <si>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</si>
  <si>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</si>
  <si>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</si>
  <si>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</si>
  <si>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</si>
  <si>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</si>
  <si>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</si>
  <si>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</si>
  <si>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</si>
  <si>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</si>
  <si>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</si>
  <si>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</si>
  <si>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</si>
  <si>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</si>
  <si>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</si>
  <si>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</si>
  <si>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</si>
  <si>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</si>
  <si>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</si>
  <si>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</si>
  <si>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</si>
  <si>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</si>
  <si>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</si>
  <si>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</si>
  <si>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</si>
  <si>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</si>
  <si>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</si>
  <si>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</si>
  <si>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</si>
  <si>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</si>
  <si>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</si>
  <si>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</si>
  <si>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</si>
  <si>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</si>
  <si>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</si>
  <si>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</si>
  <si>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</si>
  <si>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</si>
  <si>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</si>
  <si>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</si>
  <si>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</si>
  <si>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</si>
  <si>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</si>
  <si>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</si>
  <si>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</si>
  <si>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</si>
  <si>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</si>
  <si>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</si>
  <si>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</si>
  <si>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</si>
  <si>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</si>
  <si>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</si>
  <si>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</si>
  <si>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</si>
  <si>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</si>
  <si>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</si>
  <si>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</si>
  <si>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</si>
  <si>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</si>
  <si>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</si>
  <si>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</si>
  <si>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</si>
  <si>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</si>
  <si>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</si>
  <si>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</si>
  <si>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</si>
  <si>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</si>
  <si>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</si>
  <si>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</si>
  <si>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</si>
  <si>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</si>
  <si>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</si>
  <si>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</si>
  <si>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</si>
  <si>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</si>
  <si>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</si>
  <si>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</si>
  <si>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</si>
  <si>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</si>
  <si>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</si>
  <si>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</si>
  <si>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</si>
  <si>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</si>
  <si>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</si>
  <si>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</si>
  <si>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</si>
  <si>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</si>
  <si>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</si>
  <si>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</si>
  <si>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</si>
  <si>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</si>
  <si>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</si>
  <si>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</si>
  <si>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</si>
  <si>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</si>
  <si>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</si>
  <si>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</si>
  <si>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</si>
  <si>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</si>
  <si>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</si>
  <si>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</si>
  <si>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</si>
  <si>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</si>
  <si>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</si>
  <si>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</si>
  <si>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</si>
  <si>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</si>
  <si>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</si>
  <si>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</si>
  <si>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</si>
  <si>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</si>
  <si>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</si>
  <si>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</si>
  <si>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</si>
  <si>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</si>
  <si>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</si>
  <si>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</si>
  <si>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</si>
  <si>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</si>
  <si>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</si>
  <si>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</si>
  <si>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</si>
  <si>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</si>
  <si>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</si>
  <si>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</si>
  <si>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</si>
  <si>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</si>
  <si>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</si>
  <si>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</si>
  <si>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</si>
  <si>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</si>
  <si>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</si>
  <si>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</si>
  <si>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</si>
  <si>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</si>
  <si>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</si>
  <si>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</si>
  <si>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</si>
  <si>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</si>
  <si>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</si>
  <si>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</si>
  <si>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</si>
  <si>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</si>
  <si>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</si>
  <si>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</si>
  <si>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</si>
  <si>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</si>
  <si>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</si>
  <si>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</si>
  <si>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</si>
  <si>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</si>
  <si>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</si>
  <si>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</si>
  <si>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</si>
  <si>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</si>
  <si>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</si>
  <si>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</si>
  <si>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</si>
  <si>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</si>
  <si>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</si>
  <si>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</si>
  <si>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</si>
  <si>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</si>
  <si>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</si>
  <si>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</si>
  <si>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</si>
  <si>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</si>
  <si>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</si>
  <si>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</si>
  <si>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</si>
  <si>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</si>
  <si>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</si>
  <si>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</si>
  <si>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</si>
  <si>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</si>
  <si>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</si>
  <si>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</si>
  <si>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</si>
  <si>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</si>
  <si>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</si>
  <si>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</si>
  <si>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</si>
  <si>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</si>
  <si>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</si>
  <si>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</si>
  <si>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</si>
  <si>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</si>
  <si>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</si>
  <si>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</si>
  <si>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</si>
  <si>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</si>
  <si>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</si>
  <si>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</si>
  <si>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</si>
  <si>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</si>
  <si>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</si>
  <si>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</si>
  <si>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</si>
  <si>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</si>
  <si>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</si>
  <si>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</si>
  <si>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</si>
  <si>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</si>
  <si>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</si>
  <si>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</si>
  <si>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</si>
  <si>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</si>
  <si>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</si>
  <si>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</si>
  <si>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</si>
  <si>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</si>
  <si>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</si>
  <si>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</si>
  <si>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</si>
  <si>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</si>
  <si>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</si>
  <si>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</si>
  <si>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</si>
  <si>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</si>
  <si>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</si>
  <si>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</si>
  <si>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</si>
  <si>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</si>
  <si>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</si>
  <si>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</si>
  <si>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</si>
  <si>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</si>
  <si>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</si>
  <si>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</si>
  <si>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</si>
  <si>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</si>
  <si>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</si>
  <si>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</si>
  <si>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</si>
  <si>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</si>
  <si>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</si>
  <si>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</si>
  <si>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</si>
  <si>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</si>
  <si>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</si>
  <si>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</si>
  <si>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</si>
  <si>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</si>
  <si>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</si>
  <si>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</si>
  <si>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</si>
  <si>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</si>
  <si>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</si>
  <si>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</si>
  <si>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</si>
  <si>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</si>
  <si>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</si>
  <si>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</si>
  <si>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</si>
  <si>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</si>
  <si>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</si>
  <si>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</si>
  <si>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</si>
  <si>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</si>
  <si>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</si>
  <si>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</si>
  <si>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</si>
  <si>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</si>
  <si>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</si>
  <si>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</si>
  <si>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</si>
  <si>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</si>
  <si>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</si>
  <si>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</si>
  <si>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</si>
  <si>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</si>
  <si>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</si>
  <si>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</si>
  <si>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</si>
  <si>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</si>
  <si>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</si>
  <si>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</si>
  <si>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</si>
  <si>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</si>
  <si>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</si>
  <si>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</si>
  <si>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</si>
  <si>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</si>
  <si>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</si>
  <si>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</si>
  <si>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</si>
  <si>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</si>
  <si>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</si>
  <si>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</si>
  <si>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</si>
  <si>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</si>
  <si>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</si>
  <si>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</si>
  <si>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</si>
  <si>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</si>
  <si>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</si>
  <si>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</si>
  <si>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</si>
  <si>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</si>
  <si>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</si>
  <si>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</si>
  <si>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</si>
  <si>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</si>
  <si>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</si>
  <si>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</si>
  <si>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</si>
  <si>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</si>
  <si>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</si>
  <si>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</si>
  <si>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</si>
  <si>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</si>
  <si>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</si>
  <si>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</si>
  <si>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</si>
  <si>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</si>
  <si>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</si>
  <si>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</si>
  <si>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</si>
  <si>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</si>
  <si>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</si>
  <si>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</si>
  <si>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</si>
  <si>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</si>
  <si>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</si>
  <si>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</si>
  <si>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</si>
  <si>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</si>
  <si>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</si>
  <si>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</si>
  <si>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</si>
  <si>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</si>
  <si>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</si>
  <si>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</si>
  <si>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</si>
  <si>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</si>
  <si>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</si>
  <si>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</si>
  <si>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</si>
  <si>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</si>
  <si>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</si>
  <si>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</si>
  <si>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</si>
  <si>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</si>
  <si>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</si>
  <si>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</si>
  <si>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</si>
  <si>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</si>
  <si>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</si>
  <si>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</si>
  <si>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</si>
  <si>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</si>
  <si>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</si>
  <si>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</si>
  <si>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</si>
  <si>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</si>
  <si>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</si>
  <si>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</si>
  <si>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</si>
  <si>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</si>
  <si>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</si>
  <si>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</si>
  <si>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</si>
  <si>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</si>
  <si>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</si>
  <si>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</si>
  <si>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</si>
  <si>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</si>
  <si>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</si>
  <si>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</si>
  <si>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</si>
  <si>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</si>
  <si>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</si>
  <si>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</si>
  <si>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</si>
  <si>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</si>
  <si>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</si>
  <si>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</si>
  <si>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</si>
  <si>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</si>
  <si>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</si>
  <si>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</si>
  <si>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</si>
  <si>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</si>
  <si>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</si>
  <si>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</si>
  <si>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</si>
  <si>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</si>
  <si>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</si>
  <si>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</si>
  <si>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</si>
  <si>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</si>
  <si>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</si>
  <si>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</si>
  <si>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</si>
  <si>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</si>
  <si>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</si>
  <si>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</si>
  <si>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</si>
  <si>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</si>
  <si>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</si>
  <si>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</si>
  <si>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</si>
  <si>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</si>
  <si>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</si>
  <si>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</si>
  <si>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</si>
  <si>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</si>
  <si>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</si>
  <si>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</si>
  <si>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</si>
  <si>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</si>
  <si>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</si>
  <si>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</si>
  <si>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</si>
  <si>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</si>
  <si>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</si>
  <si>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</si>
  <si>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</si>
  <si>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</si>
  <si>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</si>
  <si>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</si>
  <si>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</si>
  <si>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</si>
  <si>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</si>
  <si>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</si>
  <si>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</si>
  <si>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</si>
  <si>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</si>
  <si>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</si>
  <si>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</si>
  <si>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</si>
  <si>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</si>
  <si>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</si>
  <si>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</si>
  <si>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</si>
  <si>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</si>
  <si>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</si>
  <si>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</si>
  <si>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</si>
  <si>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</si>
  <si>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</si>
  <si>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</si>
  <si>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</si>
  <si>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</si>
  <si>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</si>
  <si>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</si>
  <si>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</si>
  <si>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</si>
  <si>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</si>
  <si>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</si>
  <si>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</si>
  <si>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</si>
  <si>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</si>
  <si>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</si>
  <si>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</si>
  <si>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</si>
  <si>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</si>
  <si>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</si>
  <si>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</si>
  <si>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</si>
  <si>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</si>
  <si>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</si>
  <si>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</si>
  <si>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</si>
  <si>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</si>
  <si>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</si>
  <si>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</si>
  <si>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</si>
  <si>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</si>
  <si>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</si>
  <si>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</si>
  <si>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</si>
  <si>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</si>
  <si>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</si>
  <si>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</si>
  <si>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</si>
  <si>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</si>
  <si>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</si>
  <si>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</si>
  <si>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</si>
  <si>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</si>
  <si>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</si>
  <si>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</si>
  <si>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</si>
  <si>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</si>
  <si>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</si>
  <si>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</si>
  <si>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</si>
  <si>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</si>
  <si>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</si>
  <si>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</si>
  <si>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</si>
  <si>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</si>
  <si>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</si>
  <si>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</si>
  <si>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</si>
  <si>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</si>
  <si>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</si>
  <si>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</si>
  <si>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</si>
  <si>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</si>
  <si>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</si>
  <si>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</si>
  <si>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</si>
  <si>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</si>
  <si>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</si>
  <si>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</si>
  <si>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</si>
  <si>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</si>
  <si>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</si>
  <si>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</si>
  <si>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</si>
  <si>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</si>
  <si>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</si>
  <si>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</si>
  <si>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</si>
  <si>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</si>
  <si>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</si>
  <si>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</si>
  <si>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</si>
  <si>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</si>
  <si>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</si>
  <si>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</si>
  <si>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</si>
  <si>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</si>
  <si>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</si>
  <si>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</si>
  <si>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</si>
  <si>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</si>
  <si>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</si>
  <si>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</si>
  <si>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</si>
  <si>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</si>
  <si>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</si>
  <si>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</si>
  <si>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</si>
  <si>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</si>
  <si>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</si>
  <si>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</si>
  <si>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</si>
  <si>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</si>
  <si>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</si>
  <si>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</si>
  <si>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</si>
  <si>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</si>
  <si>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</si>
  <si>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</si>
  <si>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</si>
  <si>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</si>
  <si>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</si>
  <si>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</si>
  <si>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</si>
  <si>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</si>
  <si>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</si>
  <si>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</si>
  <si>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</si>
  <si>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</si>
  <si>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</si>
  <si>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</si>
  <si>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</si>
  <si>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</si>
  <si>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</si>
  <si>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</si>
  <si>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</si>
  <si>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</si>
  <si>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</si>
  <si>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</si>
  <si>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</si>
  <si>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</si>
  <si>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</si>
  <si>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</si>
  <si>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</si>
  <si>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</si>
  <si>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</si>
  <si>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</si>
  <si>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</si>
  <si>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</si>
  <si>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</si>
  <si>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</si>
  <si>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</si>
  <si>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</si>
  <si>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</si>
  <si>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</si>
  <si>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</si>
  <si>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</si>
  <si>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</si>
  <si>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</si>
  <si>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</si>
  <si>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</si>
  <si>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</si>
  <si>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</si>
  <si>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</si>
  <si>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</si>
  <si>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</si>
  <si>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</si>
  <si>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</si>
  <si>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</si>
  <si>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</si>
  <si>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</si>
  <si>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</si>
  <si>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</si>
  <si>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</si>
  <si>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</si>
  <si>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</si>
  <si>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</si>
  <si>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</si>
  <si>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</si>
  <si>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</si>
  <si>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</si>
  <si>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</si>
  <si>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</si>
  <si>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</si>
  <si>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</si>
  <si>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</si>
  <si>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</si>
  <si>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</si>
  <si>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</si>
  <si>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</si>
  <si>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</si>
  <si>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</si>
  <si>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</si>
  <si>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</si>
  <si>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</si>
  <si>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</si>
  <si>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</si>
  <si>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</si>
  <si>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</si>
  <si>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</si>
  <si>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</si>
  <si>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</si>
  <si>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</si>
  <si>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</si>
  <si>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</si>
  <si>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</si>
  <si>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</si>
  <si>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</si>
  <si>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</si>
  <si>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</si>
  <si>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</si>
  <si>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</si>
  <si>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</si>
  <si>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</si>
  <si>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</si>
  <si>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</si>
  <si>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</si>
  <si>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</si>
  <si>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</si>
  <si>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</si>
  <si>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</si>
  <si>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</si>
  <si>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</si>
  <si>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</si>
  <si>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</si>
  <si>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</si>
  <si>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</si>
  <si>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</si>
  <si>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</si>
  <si>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</si>
  <si>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</si>
  <si>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</si>
  <si>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</si>
  <si>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</si>
  <si>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</si>
  <si>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</si>
  <si>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</si>
  <si>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</si>
  <si>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</si>
  <si>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</si>
  <si>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</si>
  <si>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</si>
  <si>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</si>
  <si>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</si>
  <si>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</si>
  <si>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</si>
  <si>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</si>
  <si>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</si>
  <si>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</si>
  <si>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</si>
  <si>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</si>
  <si>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</si>
  <si>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</si>
  <si>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</si>
  <si>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</si>
  <si>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</si>
  <si>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</si>
  <si>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</si>
  <si>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</si>
  <si>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</si>
  <si>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</si>
  <si>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</si>
  <si>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</si>
  <si>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</si>
  <si>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</si>
  <si>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</si>
  <si>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</si>
  <si>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</si>
  <si>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</si>
  <si>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</si>
  <si>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</si>
  <si>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</si>
  <si>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</si>
  <si>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</si>
  <si>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</si>
  <si>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</si>
  <si>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</si>
  <si>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</si>
  <si>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</si>
  <si>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</si>
  <si>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</si>
  <si>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</si>
  <si>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</si>
  <si>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</si>
  <si>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</si>
  <si>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</si>
  <si>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</si>
  <si>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</si>
  <si>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</si>
  <si>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</si>
  <si>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</si>
  <si>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</si>
  <si>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</si>
  <si>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</si>
  <si>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</si>
  <si>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</si>
  <si>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</si>
  <si>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</si>
  <si>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</si>
  <si>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</si>
  <si>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</si>
  <si>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</si>
  <si>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</si>
  <si>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</si>
  <si>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</si>
  <si>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</si>
  <si>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</si>
  <si>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</si>
  <si>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</si>
  <si>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</si>
  <si>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</si>
  <si>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</si>
  <si>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</si>
  <si>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</si>
  <si>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</si>
  <si>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</si>
  <si>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</si>
  <si>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</si>
  <si>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</si>
  <si>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</si>
  <si>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</si>
  <si>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</si>
  <si>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</si>
  <si>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</si>
  <si>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</si>
  <si>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</si>
  <si>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</si>
  <si>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</si>
  <si>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</si>
  <si>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</si>
  <si>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</si>
  <si>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</si>
  <si>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</si>
  <si>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</si>
  <si>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</si>
  <si>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</si>
  <si>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</si>
  <si>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</si>
  <si>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</si>
  <si>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</si>
  <si>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</si>
  <si>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</si>
  <si>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</si>
  <si>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</si>
  <si>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</si>
  <si>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</si>
  <si>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</si>
  <si>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</si>
  <si>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</si>
  <si>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</si>
  <si>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</si>
  <si>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</si>
  <si>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</si>
  <si>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</si>
  <si>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</si>
  <si>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</si>
  <si>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</si>
  <si>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</si>
  <si>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</si>
  <si>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</si>
  <si>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</si>
  <si>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</si>
  <si>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</si>
  <si>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</si>
  <si>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</si>
  <si>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</si>
  <si>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</si>
  <si>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</si>
  <si>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</si>
  <si>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</si>
  <si>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</si>
  <si>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</si>
  <si>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</si>
  <si>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</si>
  <si>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</si>
  <si>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</si>
  <si>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</si>
  <si>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</si>
  <si>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</si>
  <si>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</si>
  <si>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</si>
  <si>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</si>
  <si>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</si>
  <si>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</si>
  <si>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</si>
  <si>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</si>
  <si>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</si>
  <si>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</si>
  <si>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</si>
  <si>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</si>
  <si>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</si>
  <si>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</si>
  <si>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</si>
  <si>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</si>
  <si>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</si>
  <si>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</si>
  <si>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</si>
  <si>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</si>
  <si>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</si>
  <si>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</si>
  <si>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</si>
  <si>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</si>
  <si>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</si>
  <si>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</si>
  <si>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</si>
  <si>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</si>
  <si>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</si>
  <si>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</si>
  <si>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</si>
  <si>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</si>
  <si>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</si>
  <si>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</si>
  <si>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</si>
  <si>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</si>
  <si>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</si>
  <si>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</si>
  <si>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</si>
  <si>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</si>
  <si>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</si>
  <si>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</si>
  <si>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</si>
  <si>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</si>
  <si>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</si>
  <si>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</si>
  <si>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</si>
  <si>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</si>
  <si>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</si>
  <si>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</si>
  <si>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</si>
  <si>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</si>
  <si>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</si>
  <si>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</si>
  <si>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</si>
  <si>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</si>
  <si>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</si>
  <si>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</si>
  <si>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</si>
  <si>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</si>
  <si>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</si>
  <si>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</si>
  <si>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</si>
  <si>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</si>
  <si>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</si>
  <si>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</si>
  <si>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</si>
  <si>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</si>
  <si>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</si>
  <si>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</si>
  <si>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</si>
  <si>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</si>
  <si>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</si>
  <si>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</si>
  <si>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</si>
  <si>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</si>
  <si>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</si>
  <si>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</si>
  <si>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</si>
  <si>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</si>
  <si>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</si>
  <si>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</si>
  <si>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</si>
  <si>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</si>
  <si>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</si>
  <si>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</si>
  <si>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</si>
  <si>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</si>
  <si>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</si>
  <si>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</si>
  <si>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</si>
  <si>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</si>
  <si>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</si>
  <si>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</si>
  <si>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</si>
  <si>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</si>
  <si>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</si>
  <si>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</si>
  <si>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</si>
  <si>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</si>
  <si>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</si>
  <si>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</si>
  <si>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</si>
  <si>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</si>
  <si>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</si>
  <si>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</si>
  <si>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</si>
  <si>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</si>
  <si>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</si>
  <si>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</si>
  <si>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</si>
  <si>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</si>
  <si>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</si>
  <si>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</si>
  <si>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</si>
  <si>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</si>
  <si>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</si>
  <si>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</si>
  <si>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</si>
  <si>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</si>
  <si>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</si>
  <si>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</si>
  <si>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</si>
  <si>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</si>
  <si>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</si>
  <si>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</si>
  <si>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</si>
  <si>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</si>
  <si>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</si>
  <si>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</si>
  <si>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</si>
  <si>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</si>
  <si>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</si>
  <si>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</si>
  <si>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</si>
  <si>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</si>
  <si>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</si>
  <si>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</si>
  <si>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</si>
  <si>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</si>
  <si>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</si>
  <si>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</si>
  <si>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</si>
  <si>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</si>
  <si>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</si>
  <si>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</si>
  <si>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</si>
  <si>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</si>
  <si>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</si>
  <si>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</si>
  <si>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</si>
  <si>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</si>
  <si>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</si>
  <si>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</si>
  <si>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</si>
  <si>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</si>
  <si>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</si>
  <si>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</si>
  <si>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</si>
  <si>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</si>
  <si>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</si>
  <si>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</si>
  <si>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</si>
  <si>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</si>
  <si>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</si>
  <si>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</si>
  <si>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</si>
  <si>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</si>
  <si>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</si>
  <si>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</si>
  <si>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</si>
  <si>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</si>
  <si>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</si>
  <si>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</si>
  <si>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</si>
  <si>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</si>
  <si>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</si>
  <si>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</si>
  <si>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</si>
  <si>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</si>
  <si>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</si>
  <si>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</si>
  <si>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</si>
  <si>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</si>
  <si>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</si>
  <si>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</si>
  <si>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</si>
  <si>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</si>
  <si>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</si>
  <si>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</si>
  <si>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</si>
  <si>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</si>
  <si>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</si>
  <si>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</si>
  <si>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</si>
  <si>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</si>
  <si>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</si>
  <si>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</si>
  <si>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</si>
  <si>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</si>
  <si>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</si>
  <si>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</si>
  <si>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</si>
  <si>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</si>
  <si>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</si>
  <si>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</si>
  <si>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</si>
  <si>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</si>
  <si>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</si>
  <si>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</si>
  <si>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</si>
  <si>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</si>
  <si>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</si>
  <si>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</si>
  <si>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</si>
  <si>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</si>
  <si>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</si>
  <si>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</si>
  <si>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</si>
  <si>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</si>
  <si>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</si>
  <si>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</si>
  <si>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</si>
  <si>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</si>
  <si>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</si>
  <si>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</si>
  <si>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</si>
  <si>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</si>
  <si>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</si>
  <si>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</si>
  <si>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</si>
  <si>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</si>
  <si>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</si>
  <si>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</si>
  <si>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</si>
  <si>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</si>
  <si>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</si>
  <si>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</si>
  <si>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</si>
  <si>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</si>
  <si>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</si>
  <si>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</si>
  <si>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</si>
  <si>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</si>
  <si>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</si>
  <si>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</si>
  <si>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</si>
  <si>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</si>
  <si>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</si>
  <si>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</si>
  <si>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</si>
  <si>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</si>
  <si>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</si>
  <si>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</si>
  <si>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</si>
  <si>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</si>
  <si>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</si>
  <si>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</si>
  <si>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</si>
  <si>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</si>
  <si>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</si>
  <si>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</si>
  <si>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</si>
  <si>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</si>
  <si>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</si>
  <si>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</si>
  <si>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</si>
  <si>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</si>
  <si>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</si>
  <si>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</si>
  <si>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</si>
  <si>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</si>
  <si>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</si>
  <si>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</si>
  <si>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</si>
  <si>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</si>
  <si>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</si>
  <si>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</si>
  <si>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</si>
  <si>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</si>
  <si>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</si>
  <si>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</si>
  <si>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</si>
  <si>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</si>
  <si>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</si>
  <si>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</si>
  <si>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</si>
  <si>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</si>
  <si>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</si>
  <si>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</si>
  <si>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</si>
  <si>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</si>
  <si>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</si>
  <si>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</si>
  <si>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</si>
  <si>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</si>
  <si>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</si>
  <si>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</si>
  <si>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</si>
  <si>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</si>
  <si>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</si>
  <si>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</si>
  <si>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</si>
  <si>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</si>
  <si>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</si>
  <si>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</si>
  <si>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</si>
  <si>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</si>
  <si>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</si>
  <si>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</si>
  <si>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</si>
  <si>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</si>
  <si>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</si>
  <si>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</si>
  <si>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</si>
  <si>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</si>
  <si>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</si>
  <si>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</si>
  <si>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</si>
  <si>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</si>
  <si>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</si>
  <si>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</si>
  <si>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</si>
  <si>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</si>
  <si>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</si>
  <si>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</si>
  <si>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</si>
  <si>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</si>
  <si>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</si>
  <si>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</si>
  <si>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</si>
  <si>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</si>
  <si>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</si>
  <si>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</si>
  <si>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</si>
  <si>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</si>
  <si>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</si>
  <si>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</si>
  <si>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</si>
  <si>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</si>
  <si>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</si>
  <si>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</si>
  <si>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</si>
  <si>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</si>
  <si>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</si>
  <si>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</si>
  <si>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</si>
  <si>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</si>
  <si>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</si>
  <si>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</si>
  <si>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</si>
  <si>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</si>
  <si>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</si>
  <si>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</si>
  <si>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</si>
  <si>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</si>
  <si>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</si>
  <si>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</si>
  <si>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</si>
  <si>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</si>
  <si>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</si>
  <si>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</si>
  <si>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</si>
  <si>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</si>
  <si>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</si>
  <si>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</si>
  <si>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</si>
  <si>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</si>
  <si>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</si>
  <si>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</si>
  <si>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</si>
  <si>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</si>
  <si>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</si>
  <si>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</si>
  <si>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</si>
  <si>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</si>
  <si>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</si>
  <si>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</si>
  <si>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</si>
  <si>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</si>
  <si>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</si>
  <si>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</si>
  <si>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</si>
  <si>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</si>
  <si>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</si>
  <si>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</si>
  <si>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</si>
  <si>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</si>
  <si>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</si>
  <si>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</si>
  <si>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</si>
  <si>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</si>
  <si>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</si>
  <si>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</si>
  <si>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</si>
  <si>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</si>
  <si>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</si>
  <si>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</si>
  <si>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</si>
  <si>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</si>
  <si>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</si>
  <si>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</si>
  <si>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</si>
  <si>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</si>
  <si>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</si>
  <si>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</si>
  <si>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</si>
  <si>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</si>
  <si>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</si>
  <si>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</si>
  <si>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</si>
  <si>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</si>
  <si>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</si>
  <si>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</si>
  <si>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</si>
  <si>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</si>
  <si>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</si>
  <si>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</si>
  <si>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</si>
  <si>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</si>
  <si>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</si>
  <si>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</si>
  <si>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</si>
  <si>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</si>
  <si>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</si>
  <si>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</si>
  <si>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</si>
  <si>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</si>
  <si>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</si>
  <si>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</si>
  <si>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</si>
  <si>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</si>
  <si>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</si>
  <si>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</si>
  <si>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</si>
  <si>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</si>
  <si>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</si>
  <si>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</si>
  <si>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</si>
  <si>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</si>
  <si>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</si>
  <si>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</si>
  <si>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</si>
  <si>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</si>
  <si>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</si>
  <si>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</si>
  <si>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</si>
  <si>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</si>
  <si>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</si>
  <si>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</si>
  <si>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</si>
  <si>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</si>
  <si>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</si>
  <si>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</si>
  <si>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</si>
  <si>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</si>
  <si>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</si>
  <si>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</si>
  <si>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</si>
  <si>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</si>
  <si>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</si>
  <si>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</si>
  <si>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</si>
  <si>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</si>
  <si>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</si>
  <si>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</si>
  <si>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</si>
  <si>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</si>
  <si>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</si>
  <si>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</si>
  <si>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</si>
  <si>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</si>
  <si>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</si>
  <si>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</si>
  <si>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</si>
  <si>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</si>
  <si>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</si>
  <si>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</si>
  <si>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</si>
  <si>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</si>
  <si>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</si>
  <si>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</si>
  <si>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</si>
  <si>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</si>
  <si>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</si>
  <si>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</si>
  <si>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</si>
  <si>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</si>
  <si>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</si>
  <si>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</si>
  <si>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</si>
  <si>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</si>
  <si>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</si>
  <si>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</si>
  <si>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</si>
  <si>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</si>
  <si>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</si>
  <si>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</si>
  <si>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</si>
  <si>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</si>
  <si>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</si>
  <si>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</si>
  <si>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</si>
  <si>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</si>
  <si>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</si>
  <si>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</si>
  <si>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</si>
  <si>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</si>
  <si>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</si>
  <si>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</si>
  <si>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</si>
  <si>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</si>
  <si>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</si>
  <si>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</si>
  <si>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</si>
  <si>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</si>
  <si>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</si>
  <si>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</si>
  <si>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</si>
  <si>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</si>
  <si>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</si>
  <si>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</si>
  <si>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</si>
  <si>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</si>
  <si>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</si>
  <si>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</si>
  <si>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</si>
  <si>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</si>
  <si>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</si>
  <si>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</si>
  <si>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</si>
  <si>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</si>
  <si>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</si>
  <si>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</si>
  <si>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</si>
  <si>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</si>
  <si>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</si>
  <si>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</si>
  <si>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</si>
  <si>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</si>
  <si>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</si>
  <si>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</si>
  <si>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</si>
  <si>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</si>
  <si>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</si>
  <si>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</si>
  <si>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</si>
  <si>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</si>
  <si>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</si>
  <si>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</si>
  <si>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</si>
  <si>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</si>
  <si>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</si>
  <si>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</si>
  <si>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</si>
  <si>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</si>
  <si>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</si>
  <si>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</si>
  <si>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</si>
  <si>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</si>
  <si>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</si>
  <si>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</si>
  <si>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</si>
  <si>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</si>
  <si>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</si>
  <si>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</si>
  <si>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</si>
  <si>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</si>
  <si>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</si>
  <si>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</si>
  <si>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</si>
  <si>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</si>
  <si>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</si>
  <si>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</si>
  <si>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</si>
  <si>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</si>
  <si>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</si>
  <si>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</si>
  <si>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</si>
  <si>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</si>
  <si>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</si>
  <si>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</si>
  <si>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</si>
  <si>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</si>
  <si>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</si>
  <si>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</si>
  <si>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</si>
  <si>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</si>
  <si>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</si>
  <si>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</si>
  <si>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</si>
  <si>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</si>
  <si>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</si>
  <si>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</si>
  <si>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</si>
  <si>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</si>
  <si>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</si>
  <si>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</si>
  <si>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</si>
  <si>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</si>
  <si>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</si>
  <si>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</si>
  <si>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</si>
  <si>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</si>
  <si>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</si>
  <si>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</si>
  <si>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</si>
  <si>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</si>
  <si>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</si>
  <si>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</si>
  <si>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</si>
  <si>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</si>
  <si>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</si>
  <si>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</si>
  <si>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</si>
  <si>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</si>
  <si>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</si>
  <si>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</si>
  <si>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</si>
  <si>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</si>
  <si>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</si>
  <si>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</si>
  <si>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</si>
  <si>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</si>
  <si>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</si>
  <si>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</si>
  <si>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</si>
  <si>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</si>
  <si>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</si>
  <si>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</si>
  <si>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</si>
  <si>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</si>
  <si>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</si>
  <si>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</si>
  <si>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</si>
  <si>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</si>
  <si>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</si>
  <si>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</si>
  <si>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</si>
  <si>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</si>
  <si>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</si>
  <si>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</si>
  <si>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</si>
  <si>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</si>
  <si>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</si>
  <si>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</si>
  <si>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</si>
  <si>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</si>
  <si>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</si>
  <si>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</si>
  <si>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</si>
  <si>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</si>
  <si>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</si>
  <si>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</si>
  <si>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</si>
  <si>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</si>
  <si>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</si>
  <si>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</si>
  <si>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</si>
  <si>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</si>
  <si>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</si>
  <si>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</si>
  <si>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</si>
  <si>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</si>
  <si>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</si>
  <si>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</si>
  <si>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</si>
  <si>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</si>
  <si>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</si>
  <si>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</si>
  <si>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</si>
  <si>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</si>
  <si>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</si>
  <si>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</si>
  <si>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</si>
  <si>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</si>
  <si>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</si>
  <si>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</si>
  <si>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</si>
  <si>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</si>
  <si>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</si>
  <si>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</si>
  <si>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</si>
  <si>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</si>
  <si>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</si>
  <si>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</si>
  <si>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</si>
  <si>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</si>
  <si>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</si>
  <si>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</si>
  <si>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</si>
  <si>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</si>
  <si>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</si>
  <si>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</si>
  <si>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</si>
  <si>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</si>
  <si>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</si>
  <si>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</si>
  <si>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</si>
  <si>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</si>
  <si>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</si>
  <si>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</si>
  <si>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</si>
  <si>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</si>
  <si>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</si>
  <si>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</si>
  <si>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</si>
  <si>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</si>
  <si>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</si>
  <si>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</si>
  <si>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</si>
  <si>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</si>
  <si>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</si>
  <si>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</si>
  <si>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</si>
  <si>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</si>
  <si>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</si>
  <si>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</si>
  <si>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</si>
  <si>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</si>
  <si>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</si>
  <si>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</si>
  <si>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</si>
  <si>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</si>
  <si>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</si>
  <si>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</si>
  <si>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</si>
  <si>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</si>
  <si>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</si>
  <si>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</si>
  <si>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</si>
  <si>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</si>
  <si>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</si>
  <si>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</si>
  <si>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</si>
  <si>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</si>
  <si>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</si>
  <si>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</si>
  <si>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</si>
  <si>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</si>
  <si>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</si>
  <si>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</si>
  <si>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</si>
  <si>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</si>
  <si>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</si>
  <si>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</si>
  <si>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</si>
  <si>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</si>
  <si>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</si>
  <si>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</si>
  <si>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</si>
  <si>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</si>
  <si>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</si>
  <si>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</si>
  <si>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</si>
  <si>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</si>
  <si>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</si>
  <si>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</si>
  <si>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</si>
  <si>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</si>
  <si>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</si>
  <si>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</si>
  <si>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</si>
  <si>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</si>
  <si>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</si>
  <si>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</si>
  <si>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</si>
  <si>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</si>
  <si>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</si>
  <si>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</si>
  <si>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</si>
  <si>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</si>
  <si>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</si>
  <si>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</si>
  <si>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</si>
  <si>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</si>
  <si>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</si>
  <si>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</si>
  <si>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</si>
  <si>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</si>
  <si>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</si>
  <si>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</si>
  <si>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</si>
  <si>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</si>
  <si>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</si>
  <si>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</si>
  <si>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</si>
  <si>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</si>
  <si>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</si>
  <si>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</si>
  <si>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</si>
  <si>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</si>
  <si>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</si>
  <si>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</si>
  <si>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</si>
  <si>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</si>
  <si>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</si>
  <si>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</si>
  <si>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</si>
  <si>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</si>
  <si>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</si>
  <si>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</si>
  <si>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</si>
  <si>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</si>
  <si>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</si>
  <si>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</si>
  <si>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</si>
  <si>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</si>
  <si>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</si>
  <si>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</si>
  <si>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</si>
  <si>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</si>
  <si>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</si>
  <si>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</si>
  <si>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</si>
  <si>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</si>
  <si>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</si>
  <si>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</si>
  <si>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</si>
  <si>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</si>
  <si>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</si>
  <si>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</si>
  <si>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</si>
  <si>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</si>
  <si>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</si>
  <si>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</si>
  <si>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</si>
  <si>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</si>
  <si>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</si>
  <si>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</si>
  <si>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</si>
  <si>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</si>
  <si>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</si>
  <si>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</si>
  <si>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</si>
  <si>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</si>
  <si>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</si>
  <si>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</si>
  <si>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</si>
  <si>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</si>
  <si>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</si>
  <si>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</si>
  <si>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</si>
  <si>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</si>
  <si>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</si>
  <si>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</si>
  <si>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</si>
  <si>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</si>
  <si>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</si>
  <si>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</si>
  <si>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</si>
  <si>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</si>
  <si>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</si>
  <si>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</si>
  <si>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</si>
  <si>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</si>
  <si>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</si>
  <si>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</si>
  <si>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</si>
  <si>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</si>
  <si>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</si>
  <si>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</si>
  <si>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</si>
  <si>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</si>
  <si>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</si>
  <si>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</si>
  <si>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</si>
  <si>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</si>
  <si>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</si>
  <si>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</si>
  <si>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</si>
  <si>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</si>
  <si>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</si>
  <si>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</si>
  <si>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</si>
  <si>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</si>
  <si>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</si>
  <si>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</si>
  <si>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</si>
  <si>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</si>
  <si>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</si>
  <si>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</si>
  <si>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</si>
  <si>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</si>
  <si>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</si>
  <si>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</si>
  <si>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</si>
  <si>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</si>
  <si>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</si>
  <si>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</si>
  <si>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</si>
  <si>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</si>
  <si>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</si>
  <si>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</si>
  <si>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</si>
  <si>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</si>
  <si>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</si>
  <si>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</si>
  <si>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</si>
  <si>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</si>
  <si>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</si>
  <si>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</si>
  <si>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</si>
  <si>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</si>
  <si>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</si>
  <si>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</si>
  <si>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</si>
  <si>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</si>
  <si>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</si>
  <si>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</si>
  <si>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</si>
  <si>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</si>
  <si>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</si>
  <si>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</si>
  <si>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</si>
  <si>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</si>
  <si>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</si>
  <si>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</si>
  <si>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</si>
  <si>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</si>
  <si>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</si>
  <si>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</si>
  <si>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</si>
  <si>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</si>
  <si>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</si>
  <si>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</si>
  <si>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</si>
  <si>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</si>
  <si>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</si>
  <si>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</si>
  <si>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</si>
  <si>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</si>
  <si>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</si>
  <si>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</si>
  <si>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</si>
  <si>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</si>
  <si>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</si>
  <si>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</si>
  <si>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</si>
  <si>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</si>
  <si>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</si>
  <si>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</si>
  <si>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</si>
  <si>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</si>
  <si>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</si>
  <si>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</si>
  <si>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</si>
  <si>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</si>
  <si>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</si>
  <si>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</si>
  <si>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</si>
  <si>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</si>
  <si>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</si>
  <si>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</si>
  <si>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</si>
  <si>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</si>
  <si>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</si>
  <si>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</si>
  <si>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</si>
  <si>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</si>
  <si>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</si>
  <si>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</si>
  <si>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</si>
  <si>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</si>
  <si>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</si>
  <si>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</si>
  <si>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</si>
  <si>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</si>
  <si>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</si>
  <si>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</si>
  <si>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</si>
  <si>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</si>
  <si>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</si>
  <si>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</si>
  <si>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</si>
  <si>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</si>
  <si>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</si>
  <si>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</si>
  <si>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</si>
  <si>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</si>
  <si>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</si>
  <si>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</si>
  <si>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</si>
  <si>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</si>
  <si>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</si>
  <si>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</si>
  <si>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</si>
  <si>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</si>
  <si>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</si>
  <si>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</si>
  <si>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</si>
  <si>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</si>
  <si>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</si>
  <si>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</si>
  <si>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</si>
  <si>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</si>
  <si>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</si>
  <si>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</si>
  <si>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</si>
  <si>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</si>
  <si>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</si>
  <si>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</si>
  <si>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</si>
  <si>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</si>
  <si>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</si>
  <si>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</si>
  <si>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</si>
  <si>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</si>
  <si>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</si>
  <si>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</si>
  <si>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</si>
  <si>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</si>
  <si>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</si>
  <si>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</si>
  <si>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</si>
  <si>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</si>
  <si>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</si>
  <si>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</si>
  <si>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</si>
  <si>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</si>
  <si>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</si>
  <si>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</si>
  <si>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</si>
  <si>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</si>
  <si>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</si>
  <si>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</si>
  <si>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</si>
  <si>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</si>
  <si>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</si>
  <si>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</si>
  <si>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</si>
  <si>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</si>
  <si>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</si>
  <si>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</si>
  <si>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</si>
  <si>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</si>
  <si>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</si>
  <si>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</si>
  <si>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</si>
  <si>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</si>
  <si>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</si>
  <si>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</si>
  <si>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</si>
  <si>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</si>
  <si>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</si>
  <si>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</si>
  <si>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</si>
  <si>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</si>
  <si>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</si>
  <si>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</si>
  <si>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</si>
  <si>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</si>
  <si>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</si>
  <si>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</si>
  <si>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</si>
  <si>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</si>
  <si>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</si>
  <si>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</si>
  <si>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</si>
  <si>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</si>
  <si>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</si>
  <si>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</si>
  <si>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</si>
  <si>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</si>
  <si>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</si>
  <si>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</si>
  <si>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</si>
  <si>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</si>
  <si>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</si>
  <si>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</si>
  <si>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</si>
  <si>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</si>
  <si>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</si>
  <si>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</si>
  <si>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</si>
  <si>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</si>
  <si>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</si>
  <si>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</si>
  <si>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</si>
  <si>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</si>
  <si>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</si>
  <si>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</si>
  <si>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</si>
  <si>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</si>
  <si>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</si>
  <si>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</si>
  <si>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</si>
  <si>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</si>
  <si>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</si>
  <si>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</si>
  <si>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</si>
  <si>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</si>
  <si>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</si>
  <si>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</si>
  <si>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</si>
  <si>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</si>
  <si>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</si>
  <si>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</si>
  <si>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</si>
  <si>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</si>
  <si>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</si>
  <si>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</si>
  <si>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</si>
  <si>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</si>
  <si>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</si>
  <si>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</si>
  <si>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</si>
  <si>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</si>
  <si>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</si>
  <si>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</si>
  <si>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</si>
  <si>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</si>
  <si>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</si>
  <si>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</si>
  <si>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</si>
  <si>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</si>
  <si>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</si>
  <si>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</si>
  <si>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</si>
  <si>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</si>
  <si>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</si>
  <si>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</si>
  <si>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</si>
  <si>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</si>
  <si>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</si>
  <si>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</si>
  <si>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</si>
  <si>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</si>
  <si>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</si>
  <si>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</si>
  <si>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</si>
  <si>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</si>
  <si>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</si>
  <si>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</si>
  <si>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</si>
  <si>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</si>
  <si>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</si>
  <si>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</si>
  <si>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</si>
  <si>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</si>
  <si>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</si>
  <si>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</si>
  <si>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</si>
  <si>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</si>
  <si>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</si>
  <si>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</si>
  <si>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</si>
  <si>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</si>
  <si>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</si>
  <si>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</si>
  <si>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</si>
  <si>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</si>
  <si>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</si>
  <si>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</si>
  <si>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</si>
  <si>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</si>
  <si>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</si>
  <si>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</si>
  <si>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</si>
  <si>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</si>
  <si>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</si>
  <si>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</si>
  <si>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</si>
  <si>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</si>
  <si>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</si>
  <si>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</si>
  <si>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</si>
  <si>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</si>
  <si>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</si>
  <si>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</si>
  <si>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</si>
  <si>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</si>
  <si>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</si>
  <si>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</si>
  <si>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</si>
  <si>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</si>
  <si>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</si>
  <si>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</si>
  <si>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</si>
  <si>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</si>
  <si>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</si>
  <si>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</si>
  <si>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</si>
  <si>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</si>
  <si>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</si>
  <si>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</si>
  <si>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</si>
  <si>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</si>
  <si>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</si>
  <si>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</si>
  <si>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</si>
  <si>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</si>
  <si>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</si>
  <si>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</si>
  <si>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</si>
  <si>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</si>
  <si>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</si>
  <si>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</si>
  <si>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</si>
  <si>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</si>
  <si>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</si>
  <si>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</si>
  <si>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</si>
  <si>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</si>
  <si>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</si>
  <si>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</si>
  <si>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</si>
  <si>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</si>
  <si>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</si>
  <si>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</si>
  <si>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</si>
  <si>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</si>
  <si>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</si>
  <si>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</si>
  <si>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</si>
  <si>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</si>
  <si>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</si>
  <si>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</si>
  <si>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</si>
  <si>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</si>
  <si>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</si>
  <si>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</si>
  <si>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</si>
  <si>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</si>
  <si>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</si>
  <si>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</si>
  <si>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</si>
  <si>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</si>
  <si>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</si>
  <si>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</si>
  <si>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</si>
  <si>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</si>
  <si>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</si>
  <si>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</si>
  <si>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</si>
  <si>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</si>
  <si>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</si>
  <si>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</si>
  <si>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</si>
  <si>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</si>
  <si>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</si>
  <si>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</si>
  <si>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</si>
  <si>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</si>
  <si>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</si>
  <si>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</si>
  <si>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</si>
  <si>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</si>
  <si>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</si>
  <si>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</si>
  <si>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</si>
  <si>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</si>
  <si>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</si>
  <si>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</si>
  <si>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</si>
  <si>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</si>
  <si>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</si>
  <si>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</si>
  <si>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</si>
  <si>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</si>
  <si>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</si>
  <si>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</si>
  <si>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</si>
  <si>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</si>
  <si>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</si>
  <si>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</si>
  <si>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</si>
  <si>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</si>
  <si>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</si>
  <si>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</si>
  <si>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</si>
  <si>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</si>
  <si>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</si>
  <si>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</si>
  <si>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</si>
  <si>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</si>
  <si>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</si>
  <si>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</si>
  <si>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</si>
  <si>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</si>
  <si>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</si>
  <si>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</si>
  <si>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</si>
  <si>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</si>
  <si>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</si>
  <si>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</si>
  <si>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</si>
  <si>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</si>
  <si>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</si>
  <si>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</si>
  <si>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</si>
  <si>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</si>
  <si>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</si>
  <si>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</si>
  <si>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</si>
  <si>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</si>
  <si>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</si>
  <si>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</si>
  <si>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</si>
  <si>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</si>
  <si>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</si>
  <si>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</si>
  <si>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</si>
  <si>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</si>
  <si>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</si>
  <si>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</si>
  <si>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</si>
  <si>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</si>
  <si>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</si>
  <si>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</si>
  <si>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</si>
  <si>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</si>
  <si>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</si>
  <si>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</si>
  <si>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</si>
  <si>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</si>
  <si>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</si>
  <si>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</si>
  <si>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</si>
  <si>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</si>
  <si>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</si>
  <si>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</si>
  <si>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</si>
  <si>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</si>
  <si>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</si>
  <si>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</si>
  <si>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</si>
  <si>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</si>
  <si>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</si>
  <si>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</si>
  <si>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</si>
  <si>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</si>
  <si>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</si>
  <si>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</si>
  <si>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</si>
  <si>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</si>
  <si>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</si>
  <si>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</si>
  <si>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</si>
  <si>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</si>
  <si>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</si>
  <si>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</si>
  <si>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</si>
  <si>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</si>
  <si>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</si>
  <si>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</si>
  <si>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</si>
  <si>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</si>
  <si>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</si>
  <si>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</si>
  <si>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</si>
  <si>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</si>
  <si>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</si>
  <si>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</si>
  <si>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</si>
  <si>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</si>
  <si>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</si>
  <si>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</si>
  <si>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</si>
  <si>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</si>
  <si>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</si>
  <si>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</si>
  <si>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</si>
  <si>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</si>
  <si>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</si>
  <si>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</si>
  <si>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</si>
  <si>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</si>
  <si>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</si>
  <si>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</si>
  <si>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</si>
  <si>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</si>
  <si>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</si>
  <si>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</si>
  <si>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</si>
  <si>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</si>
  <si>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</si>
  <si>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</si>
  <si>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</si>
  <si>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</si>
  <si>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</si>
  <si>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</si>
  <si>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</si>
  <si>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</si>
  <si>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</si>
  <si>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</si>
  <si>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</si>
  <si>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</si>
  <si>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</si>
  <si>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</si>
  <si>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</si>
  <si>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</si>
  <si>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</si>
  <si>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</si>
  <si>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</si>
  <si>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</si>
  <si>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</si>
  <si>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</si>
  <si>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</si>
  <si>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</si>
  <si>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</si>
  <si>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</si>
  <si>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</si>
  <si>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</si>
  <si>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</si>
  <si>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</si>
  <si>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</si>
  <si>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</si>
  <si>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</si>
  <si>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</si>
  <si>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</si>
  <si>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</si>
  <si>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</si>
  <si>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</si>
  <si>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</si>
  <si>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</si>
  <si>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</si>
  <si>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</si>
  <si>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</si>
  <si>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</si>
  <si>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</si>
  <si>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</si>
  <si>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</si>
  <si>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</si>
  <si>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</si>
  <si>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</si>
  <si>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</si>
  <si>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</si>
  <si>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</si>
  <si>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</si>
  <si>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</si>
  <si>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</si>
  <si>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</si>
  <si>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</si>
  <si>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</si>
  <si>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</si>
  <si>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</si>
  <si>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</si>
  <si>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</si>
  <si>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</si>
  <si>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</si>
  <si>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</si>
  <si>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</si>
  <si>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</si>
  <si>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</si>
  <si>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</si>
  <si>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</si>
  <si>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</si>
  <si>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</si>
  <si>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</si>
  <si>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</si>
  <si>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</si>
  <si>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</si>
  <si>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</si>
  <si>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</si>
  <si>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</si>
  <si>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</si>
  <si>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</si>
  <si>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</si>
  <si>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</si>
  <si>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</si>
  <si>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</si>
  <si>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</si>
  <si>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</si>
  <si>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</si>
  <si>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</si>
  <si>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</si>
  <si>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</si>
  <si>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</si>
  <si>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</si>
  <si>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</si>
  <si>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</si>
  <si>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</si>
  <si>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</si>
  <si>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</si>
  <si>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</si>
  <si>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</si>
  <si>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</si>
  <si>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</si>
  <si>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</si>
  <si>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</si>
  <si>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</si>
  <si>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</si>
  <si>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</si>
  <si>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</si>
  <si>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</si>
  <si>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</si>
  <si>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</si>
  <si>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</si>
  <si>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</si>
  <si>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</si>
  <si>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</si>
  <si>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</si>
  <si>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</si>
  <si>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</si>
  <si>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</si>
  <si>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</si>
  <si>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</si>
  <si>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</si>
  <si>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</si>
  <si>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</si>
  <si>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</si>
  <si>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</si>
  <si>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</si>
  <si>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</si>
  <si>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</si>
  <si>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</si>
  <si>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</si>
  <si>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</si>
  <si>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</si>
  <si>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</si>
  <si>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</si>
  <si>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</si>
  <si>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</si>
  <si>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</si>
  <si>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</si>
  <si>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</si>
  <si>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</si>
  <si>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</si>
  <si>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</si>
  <si>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</si>
  <si>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</si>
  <si>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</si>
  <si>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</si>
  <si>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</si>
  <si>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</si>
  <si>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</si>
  <si>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</si>
  <si>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</si>
  <si>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</si>
  <si>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</si>
  <si>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</si>
  <si>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</si>
  <si>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</si>
  <si>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</si>
  <si>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</si>
  <si>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</si>
  <si>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</si>
  <si>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</si>
  <si>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</si>
  <si>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</si>
  <si>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</si>
  <si>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</si>
  <si>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</si>
  <si>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</si>
  <si>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</si>
  <si>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</si>
  <si>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</si>
  <si>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</si>
  <si>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</si>
  <si>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</si>
  <si>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</si>
  <si>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</si>
  <si>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</si>
  <si>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</si>
  <si>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</si>
  <si>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</si>
  <si>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</si>
  <si>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</si>
  <si>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</si>
  <si>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</si>
  <si>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</si>
  <si>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</si>
  <si>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</si>
  <si>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</si>
  <si>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</si>
  <si>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</si>
  <si>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</si>
  <si>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</si>
  <si>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</si>
  <si>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</si>
  <si>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</si>
  <si>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</si>
  <si>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</si>
  <si>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</si>
  <si>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</si>
  <si>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</si>
  <si>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</si>
  <si>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</si>
  <si>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</si>
  <si>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</si>
  <si>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</si>
  <si>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</si>
  <si>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</si>
  <si>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</si>
  <si>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</si>
  <si>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</si>
  <si>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</si>
  <si>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</si>
  <si>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</si>
  <si>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</si>
  <si>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</si>
  <si>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</si>
  <si>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</si>
  <si>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</si>
  <si>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</si>
  <si>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</si>
  <si>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</si>
  <si>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</si>
  <si>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</si>
  <si>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</si>
  <si>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</si>
  <si>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</si>
  <si>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</si>
  <si>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</si>
  <si>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</si>
  <si>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</si>
  <si>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</si>
  <si>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</si>
  <si>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</si>
  <si>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</si>
  <si>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</si>
  <si>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</si>
  <si>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</si>
  <si>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</si>
  <si>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</si>
  <si>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</si>
  <si>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</si>
  <si>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</si>
  <si>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</si>
  <si>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</si>
  <si>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</si>
  <si>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</si>
  <si>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</si>
  <si>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</si>
  <si>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</si>
  <si>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</si>
  <si>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</si>
  <si>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</si>
  <si>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</si>
  <si>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</si>
  <si>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</si>
  <si>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</si>
  <si>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</si>
  <si>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</si>
  <si>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</si>
  <si>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</si>
  <si>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</si>
  <si>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</si>
  <si>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</si>
  <si>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</si>
  <si>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</si>
  <si>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</si>
  <si>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</si>
  <si>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</si>
  <si>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</si>
  <si>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</si>
  <si>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</si>
  <si>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</si>
  <si>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</si>
  <si>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</si>
  <si>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</si>
  <si>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</si>
  <si>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</si>
  <si>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</si>
  <si>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</si>
  <si>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</si>
  <si>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</si>
  <si>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</si>
  <si>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</si>
  <si>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</si>
  <si>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</si>
  <si>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</si>
  <si>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</si>
  <si>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</si>
  <si>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</si>
  <si>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</si>
  <si>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</si>
  <si>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</si>
  <si>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</si>
  <si>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</si>
  <si>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</si>
  <si>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</si>
  <si>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</si>
  <si>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</si>
  <si>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</si>
  <si>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</si>
  <si>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</si>
  <si>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</si>
  <si>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</si>
  <si>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</si>
  <si>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</si>
  <si>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</si>
  <si>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</si>
  <si>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</si>
  <si>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</si>
  <si>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</si>
  <si>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</si>
  <si>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</si>
  <si>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</si>
  <si>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</si>
  <si>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</si>
  <si>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</si>
  <si>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</si>
  <si>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</si>
  <si>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</si>
  <si>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</si>
  <si>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</si>
  <si>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</si>
  <si>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</si>
  <si>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</si>
  <si>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</si>
  <si>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</si>
  <si>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</si>
  <si>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</si>
  <si>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</si>
  <si>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</si>
  <si>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</si>
  <si>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</si>
  <si>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</si>
  <si>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</si>
  <si>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</si>
  <si>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</si>
  <si>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</si>
  <si>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</si>
  <si>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</si>
  <si>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</si>
  <si>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</si>
  <si>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</si>
  <si>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</si>
  <si>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</si>
  <si>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</si>
  <si>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</si>
  <si>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</si>
  <si>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</si>
  <si>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</si>
  <si>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</si>
  <si>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</si>
  <si>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</si>
  <si>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</si>
  <si>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</si>
  <si>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</si>
  <si>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</si>
  <si>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</si>
  <si>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</si>
  <si>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</si>
  <si>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</si>
  <si>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</si>
  <si>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</si>
  <si>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</si>
  <si>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</si>
  <si>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</si>
  <si>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</si>
  <si>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</si>
  <si>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</si>
  <si>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</si>
  <si>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</si>
  <si>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</si>
  <si>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</si>
  <si>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</si>
  <si>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</si>
  <si>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</si>
  <si>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</si>
  <si>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</si>
  <si>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</si>
  <si>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</si>
  <si>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</si>
  <si>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</si>
  <si>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</si>
  <si>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</si>
  <si>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</si>
  <si>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</si>
  <si>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</si>
  <si>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</si>
  <si>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</si>
  <si>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</si>
  <si>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</si>
  <si>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</si>
  <si>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</si>
  <si>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</si>
  <si>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</si>
  <si>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</si>
  <si>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</si>
  <si>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</si>
  <si>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</si>
  <si>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</si>
  <si>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</si>
  <si>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</si>
  <si>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</si>
  <si>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</si>
  <si>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</si>
  <si>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</si>
  <si>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</si>
  <si>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</si>
  <si>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</si>
  <si>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</si>
  <si>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</si>
  <si>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</si>
  <si>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</si>
  <si>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</si>
  <si>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</si>
  <si>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</si>
  <si>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</si>
  <si>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</si>
  <si>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</si>
  <si>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</si>
  <si>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</si>
  <si>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</si>
  <si>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</si>
  <si>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</si>
  <si>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</si>
  <si>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</si>
  <si>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</si>
  <si>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</si>
  <si>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</si>
  <si>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</si>
  <si>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</si>
  <si>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</si>
  <si>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</si>
  <si>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</si>
  <si>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</si>
  <si>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</si>
  <si>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</si>
  <si>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</si>
  <si>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</si>
  <si>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</si>
  <si>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</si>
  <si>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</si>
  <si>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</si>
  <si>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</si>
  <si>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</si>
  <si>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</si>
  <si>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</si>
  <si>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</si>
  <si>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</si>
  <si>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</si>
  <si>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</si>
  <si>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</si>
  <si>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</si>
  <si>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</si>
  <si>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</si>
  <si>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</si>
  <si>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</si>
  <si>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</si>
  <si>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</si>
  <si>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</si>
  <si>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</si>
  <si>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</si>
  <si>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</si>
  <si>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</si>
  <si>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</si>
  <si>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</si>
  <si>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</si>
  <si>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</si>
  <si>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</si>
  <si>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</si>
  <si>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</si>
  <si>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</si>
  <si>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</si>
  <si>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</si>
  <si>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</si>
  <si>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</si>
  <si>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</si>
  <si>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</si>
  <si>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</si>
  <si>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</si>
  <si>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</si>
  <si>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</si>
  <si>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</si>
  <si>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</si>
  <si>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</si>
  <si>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</si>
  <si>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</si>
  <si>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</si>
  <si>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</si>
  <si>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</si>
  <si>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</si>
  <si>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</si>
  <si>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</si>
  <si>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</si>
  <si>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</si>
  <si>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</si>
  <si>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</si>
  <si>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</si>
  <si>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</si>
  <si>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</si>
  <si>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</si>
  <si>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</si>
  <si>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</si>
  <si>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</si>
  <si>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</si>
  <si>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</si>
  <si>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</si>
  <si>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</si>
  <si>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</si>
  <si>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</si>
  <si>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</si>
  <si>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</si>
  <si>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</si>
  <si>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</si>
  <si>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</si>
  <si>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</si>
  <si>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</si>
  <si>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</si>
  <si>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</si>
  <si>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</si>
  <si>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</si>
  <si>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</si>
  <si>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</si>
  <si>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</si>
  <si>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</si>
  <si>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</si>
  <si>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</si>
  <si>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</si>
  <si>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</si>
  <si>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</si>
  <si>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</si>
  <si>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</si>
  <si>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</si>
  <si>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</si>
  <si>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</si>
  <si>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</si>
  <si>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</si>
  <si>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</si>
  <si>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</si>
  <si>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</si>
  <si>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</si>
  <si>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</si>
  <si>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</si>
  <si>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</si>
  <si>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</si>
  <si>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</si>
  <si>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</si>
  <si>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</si>
  <si>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</si>
  <si>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</si>
  <si>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</si>
  <si>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</si>
  <si>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</si>
  <si>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</si>
  <si>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</si>
  <si>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</si>
  <si>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</si>
  <si>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</si>
  <si>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</si>
  <si>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</si>
  <si>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</si>
  <si>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</si>
  <si>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</si>
  <si>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</si>
  <si>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</si>
  <si>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</si>
  <si>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</si>
  <si>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</si>
  <si>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</si>
  <si>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</si>
  <si>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</si>
  <si>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</si>
  <si>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</si>
  <si>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</si>
  <si>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</si>
  <si>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</si>
  <si>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</si>
  <si>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</si>
  <si>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</si>
  <si>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</si>
  <si>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</si>
  <si>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</si>
  <si>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</si>
  <si>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</si>
  <si>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</si>
  <si>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</si>
  <si>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</si>
  <si>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</si>
  <si>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</si>
  <si>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</si>
  <si>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</si>
  <si>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</si>
  <si>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</si>
  <si>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</si>
  <si>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</si>
  <si>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</si>
  <si>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</si>
  <si>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</si>
  <si>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</si>
  <si>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</si>
  <si>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</si>
  <si>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</si>
  <si>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</si>
  <si>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</si>
  <si>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</si>
  <si>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</si>
  <si>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</si>
  <si>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</si>
  <si>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</si>
  <si>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</si>
  <si>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</si>
  <si>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</si>
  <si>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</si>
  <si>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</si>
  <si>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</si>
  <si>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</si>
  <si>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</si>
  <si>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</si>
  <si>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</si>
  <si>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</si>
  <si>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</si>
  <si>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</si>
  <si>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</si>
  <si>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</si>
  <si>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</si>
  <si>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</si>
  <si>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</si>
  <si>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</si>
  <si>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</si>
  <si>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</si>
  <si>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</si>
  <si>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</si>
  <si>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</si>
  <si>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</si>
  <si>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</si>
  <si>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</si>
  <si>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</si>
  <si>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</si>
  <si>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</si>
  <si>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</si>
  <si>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</si>
  <si>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</si>
  <si>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</si>
  <si>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</si>
  <si>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</si>
  <si>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</si>
  <si>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</si>
  <si>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</si>
  <si>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</si>
  <si>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</si>
  <si>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</si>
  <si>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</si>
  <si>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</si>
  <si>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</si>
  <si>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</si>
  <si>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</si>
  <si>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</si>
  <si>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</si>
  <si>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</si>
  <si>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</si>
  <si>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</si>
  <si>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</si>
  <si>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</si>
  <si>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</si>
  <si>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</si>
  <si>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</si>
  <si>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</si>
  <si>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</si>
  <si>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</si>
  <si>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</si>
  <si>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</si>
  <si>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</si>
  <si>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</si>
  <si>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</si>
  <si>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</si>
  <si>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</si>
  <si>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</si>
  <si>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</si>
  <si>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</si>
  <si>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</si>
  <si>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</si>
  <si>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</si>
  <si>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</si>
  <si>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</si>
  <si>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</si>
  <si>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</si>
  <si>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</si>
  <si>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</si>
  <si>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</si>
  <si>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</si>
  <si>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</si>
  <si>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</si>
  <si>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</si>
  <si>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</si>
  <si>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</si>
  <si>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</si>
  <si>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</si>
  <si>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</si>
  <si>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</si>
  <si>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</si>
  <si>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</si>
  <si>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</si>
  <si>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</si>
  <si>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</si>
  <si>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</si>
  <si>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</si>
  <si>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</si>
  <si>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</si>
  <si>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</si>
  <si>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</si>
  <si>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</si>
  <si>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</si>
  <si>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</si>
  <si>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</si>
  <si>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</si>
  <si>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</si>
  <si>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</si>
  <si>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</si>
  <si>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</si>
  <si>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</si>
  <si>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</si>
  <si>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</si>
  <si>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</si>
  <si>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</si>
  <si>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</si>
  <si>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</si>
  <si>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</si>
  <si>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</si>
  <si>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</si>
  <si>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</si>
  <si>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</si>
  <si>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</si>
  <si>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</si>
  <si>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</si>
  <si>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</si>
  <si>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</si>
  <si>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</si>
  <si>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</si>
  <si>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</si>
  <si>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</si>
  <si>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</si>
  <si>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</si>
  <si>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</si>
  <si>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</si>
  <si>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</si>
  <si>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</si>
  <si>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</si>
  <si>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</si>
  <si>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</si>
  <si>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</si>
  <si>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</si>
  <si>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</si>
  <si>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</si>
  <si>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</si>
  <si>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</si>
  <si>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</si>
  <si>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</si>
  <si>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</si>
  <si>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</si>
  <si>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</si>
  <si>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</si>
  <si>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</si>
  <si>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</si>
  <si>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</si>
  <si>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</si>
  <si>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</si>
  <si>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</si>
  <si>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</si>
  <si>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</si>
  <si>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</si>
  <si>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</si>
  <si>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</si>
  <si>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</si>
  <si>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</si>
  <si>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</si>
  <si>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</si>
  <si>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</si>
  <si>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</si>
  <si>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</si>
  <si>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</si>
  <si>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</si>
  <si>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</si>
  <si>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</si>
  <si>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</si>
  <si>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</si>
  <si>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</si>
  <si>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</si>
  <si>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</si>
  <si>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</si>
  <si>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</si>
  <si>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</si>
  <si>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</si>
  <si>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</si>
  <si>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</si>
  <si>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</si>
  <si>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</si>
  <si>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</si>
  <si>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</si>
  <si>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</si>
  <si>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</si>
  <si>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</si>
  <si>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</si>
  <si>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</si>
  <si>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</si>
  <si>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</si>
  <si>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</si>
  <si>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</si>
  <si>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</si>
  <si>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</si>
  <si>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</si>
  <si>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</si>
  <si>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</si>
  <si>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</si>
  <si>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</si>
  <si>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</si>
  <si>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</si>
  <si>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</si>
  <si>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</si>
  <si>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</si>
  <si>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</si>
  <si>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</si>
  <si>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</si>
  <si>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</si>
  <si>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</si>
  <si>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</si>
  <si>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</si>
  <si>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</si>
  <si>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</si>
  <si>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</si>
  <si>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</si>
  <si>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</si>
  <si>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</si>
  <si>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</si>
  <si>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</si>
  <si>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</si>
  <si>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</si>
  <si>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</si>
  <si>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</si>
  <si>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</si>
  <si>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</si>
  <si>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</si>
  <si>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</si>
  <si>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</si>
  <si>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</si>
  <si>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</si>
  <si>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</si>
  <si>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</si>
  <si>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</si>
  <si>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</si>
  <si>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</si>
  <si>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</si>
  <si>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</si>
  <si>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</si>
  <si>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</si>
  <si>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</si>
  <si>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</si>
  <si>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</si>
  <si>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</si>
  <si>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</si>
  <si>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</si>
  <si>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</si>
  <si>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</si>
  <si>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</si>
  <si>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</si>
  <si>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</si>
  <si>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</si>
  <si>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</si>
  <si>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</si>
  <si>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</si>
  <si>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</si>
  <si>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</si>
  <si>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</si>
  <si>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</si>
  <si>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</si>
  <si>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</si>
  <si>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</si>
  <si>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</si>
  <si>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</si>
  <si>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</si>
  <si>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</si>
  <si>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</si>
  <si>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</si>
  <si>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</si>
  <si>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</si>
  <si>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</si>
  <si>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</si>
  <si>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</si>
  <si>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</si>
  <si>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</si>
  <si>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</si>
  <si>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</si>
  <si>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</si>
  <si>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</si>
  <si>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</si>
  <si>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</si>
  <si>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</si>
  <si>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</si>
  <si>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</si>
  <si>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</si>
  <si>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</si>
  <si>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</si>
  <si>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</si>
  <si>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</si>
  <si>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</si>
  <si>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</si>
  <si>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</si>
  <si>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</si>
  <si>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</si>
  <si>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</si>
  <si>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</si>
  <si>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</si>
  <si>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</si>
  <si>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</si>
  <si>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</si>
  <si>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</si>
  <si>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</si>
  <si>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</si>
  <si>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</si>
  <si>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</si>
  <si>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</si>
  <si>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</si>
  <si>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</si>
  <si>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</si>
  <si>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</si>
  <si>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</si>
  <si>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</si>
  <si>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</si>
  <si>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</si>
  <si>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</si>
  <si>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</si>
  <si>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</si>
  <si>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</si>
  <si>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</si>
  <si>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</si>
  <si>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</si>
  <si>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</si>
  <si>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</si>
  <si>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</si>
  <si>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</si>
  <si>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</si>
  <si>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</si>
  <si>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</si>
  <si>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</si>
  <si>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</si>
  <si>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</si>
  <si>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</si>
  <si>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</si>
  <si>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</si>
  <si>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</si>
  <si>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</si>
  <si>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</si>
  <si>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</si>
  <si>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</si>
  <si>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</si>
  <si>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</si>
  <si>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</si>
  <si>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</si>
  <si>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</si>
  <si>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</si>
  <si>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</si>
  <si>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</si>
  <si>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</si>
  <si>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</si>
  <si>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</si>
  <si>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</si>
  <si>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</si>
  <si>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</si>
  <si>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</si>
  <si>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</si>
  <si>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</si>
  <si>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</si>
  <si>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</si>
  <si>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</si>
  <si>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</si>
  <si>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</si>
  <si>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</si>
  <si>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</si>
  <si>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</si>
  <si>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</si>
  <si>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</si>
  <si>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</si>
  <si>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</si>
  <si>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</si>
  <si>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</si>
  <si>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</si>
  <si>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</si>
  <si>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</si>
  <si>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</si>
  <si>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</si>
  <si>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</si>
  <si>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</si>
  <si>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</si>
  <si>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</si>
  <si>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</si>
  <si>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</si>
  <si>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</si>
  <si>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</si>
  <si>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</si>
  <si>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</si>
  <si>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</si>
  <si>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</si>
  <si>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</si>
  <si>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</si>
  <si>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</si>
  <si>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</si>
  <si>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</si>
  <si>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</si>
  <si>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</si>
  <si>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</si>
  <si>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</si>
  <si>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</si>
  <si>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</si>
  <si>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</si>
  <si>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</si>
  <si>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</si>
  <si>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</si>
  <si>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</si>
  <si>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</si>
  <si>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</si>
  <si>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</si>
  <si>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</si>
  <si>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</si>
  <si>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</si>
  <si>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</si>
  <si>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</si>
  <si>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</si>
  <si>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</si>
  <si>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</si>
  <si>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</si>
  <si>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</si>
  <si>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</si>
  <si>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</si>
  <si>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</si>
  <si>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</si>
  <si>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</si>
  <si>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</si>
  <si>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</si>
  <si>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</si>
  <si>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</si>
  <si>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</si>
  <si>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</si>
  <si>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</si>
  <si>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</si>
  <si>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</si>
  <si>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</si>
  <si>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</si>
  <si>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</si>
  <si>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</si>
  <si>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</si>
  <si>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</si>
  <si>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</si>
  <si>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</si>
  <si>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</si>
  <si>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</si>
  <si>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</si>
  <si>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</si>
  <si>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</si>
  <si>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</si>
  <si>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</si>
  <si>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</si>
  <si>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</si>
  <si>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</si>
  <si>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</si>
  <si>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</si>
  <si>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</si>
  <si>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</si>
  <si>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</si>
  <si>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</si>
  <si>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</si>
  <si>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</si>
  <si>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</si>
  <si>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</si>
  <si>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</si>
  <si>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</si>
  <si>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</si>
  <si>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</si>
  <si>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</si>
  <si>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</si>
  <si>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</si>
  <si>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</si>
  <si>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</si>
  <si>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</si>
  <si>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</si>
  <si>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</si>
  <si>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</si>
  <si>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</si>
  <si>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</si>
  <si>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</si>
  <si>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</si>
  <si>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</si>
  <si>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</si>
  <si>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</si>
  <si>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</si>
  <si>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</si>
  <si>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</si>
  <si>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</si>
  <si>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</si>
  <si>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</si>
  <si>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</si>
  <si>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</si>
  <si>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</si>
  <si>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</si>
  <si>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</si>
  <si>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</si>
  <si>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</si>
  <si>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</si>
  <si>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</si>
  <si>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</si>
  <si>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</si>
  <si>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</si>
  <si>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</si>
  <si>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</si>
  <si>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</si>
  <si>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</si>
  <si>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</si>
  <si>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</si>
  <si>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</si>
  <si>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</si>
  <si>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</si>
  <si>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</si>
  <si>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</si>
  <si>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</si>
  <si>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</si>
  <si>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</si>
  <si>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</si>
  <si>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</si>
  <si>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</si>
  <si>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</si>
  <si>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</si>
  <si>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</si>
  <si>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</si>
  <si>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</si>
  <si>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</si>
  <si>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</si>
  <si>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</si>
  <si>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</si>
  <si>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</si>
  <si>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</si>
  <si>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</si>
  <si>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</si>
  <si>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</si>
  <si>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</si>
  <si>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</si>
  <si>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</si>
  <si>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</si>
  <si>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</si>
  <si>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</si>
  <si>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</si>
  <si>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</si>
  <si>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</si>
  <si>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</si>
  <si>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</si>
  <si>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</si>
  <si>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</si>
  <si>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</si>
  <si>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</si>
  <si>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</si>
  <si>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</si>
  <si>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</si>
  <si>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</si>
  <si>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</si>
  <si>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</si>
  <si>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</si>
  <si>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</si>
  <si>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</si>
  <si>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</si>
  <si>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</si>
  <si>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</si>
  <si>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</si>
  <si>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</si>
  <si>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</si>
  <si>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</si>
  <si>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</si>
  <si>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</si>
  <si>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</si>
  <si>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</si>
  <si>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</si>
  <si>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</si>
  <si>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</si>
  <si>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</si>
  <si>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</si>
  <si>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</si>
  <si>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</si>
  <si>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</si>
  <si>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</si>
  <si>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</si>
  <si>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</si>
  <si>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</si>
  <si>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</si>
  <si>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</si>
  <si>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</si>
  <si>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</si>
  <si>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</si>
  <si>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</si>
  <si>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</si>
  <si>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</si>
  <si>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</si>
  <si>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</si>
  <si>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</si>
  <si>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</si>
  <si>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</si>
  <si>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</si>
  <si>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</si>
  <si>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</si>
  <si>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</si>
  <si>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</si>
  <si>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</si>
  <si>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</si>
  <si>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</si>
  <si>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</si>
  <si>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</si>
  <si>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</si>
  <si>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</si>
  <si>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</si>
  <si>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</si>
  <si>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</si>
  <si>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</si>
  <si>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</si>
  <si>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</si>
  <si>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</si>
  <si>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</si>
  <si>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</si>
  <si>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</si>
  <si>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</si>
  <si>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</si>
  <si>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</si>
  <si>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</si>
  <si>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</si>
  <si>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</si>
  <si>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</si>
  <si>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</si>
  <si>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</si>
  <si>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</si>
  <si>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</si>
  <si>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</si>
  <si>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</si>
  <si>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</si>
  <si>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</si>
  <si>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</si>
  <si>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</si>
  <si>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</si>
  <si>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</si>
  <si>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</si>
  <si>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</si>
  <si>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</si>
  <si>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</si>
  <si>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</si>
  <si>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</si>
  <si>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</si>
  <si>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</si>
  <si>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</si>
  <si>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</si>
  <si>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</si>
  <si>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</si>
  <si>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</si>
  <si>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</si>
  <si>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</si>
  <si>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</si>
  <si>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</si>
  <si>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</si>
  <si>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</si>
  <si>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</si>
  <si>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</si>
  <si>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</si>
  <si>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</si>
  <si>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</si>
  <si>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</si>
  <si>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</si>
  <si>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</si>
  <si>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</si>
  <si>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</si>
  <si>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</si>
  <si>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</si>
  <si>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</si>
  <si>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</si>
  <si>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</si>
  <si>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</si>
  <si>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</si>
  <si>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</si>
  <si>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</si>
  <si>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</si>
  <si>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</si>
  <si>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</si>
  <si>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</si>
  <si>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</si>
  <si>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</si>
  <si>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</si>
  <si>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</si>
  <si>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</si>
  <si>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</si>
  <si>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</si>
  <si>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</si>
  <si>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</si>
  <si>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</si>
  <si>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</si>
  <si>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</si>
  <si>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</si>
  <si>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</si>
  <si>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</si>
  <si>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</si>
  <si>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</si>
  <si>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</si>
  <si>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</si>
  <si>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</si>
  <si>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</si>
  <si>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</si>
  <si>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</si>
  <si>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</si>
  <si>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</si>
  <si>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</si>
  <si>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</si>
  <si>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</si>
  <si>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</si>
  <si>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</si>
  <si>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</si>
  <si>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</si>
  <si>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</si>
  <si>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</si>
  <si>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</si>
  <si>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</si>
  <si>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</si>
  <si>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</si>
  <si>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</si>
  <si>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</si>
  <si>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</si>
  <si>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</si>
  <si>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</si>
  <si>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</si>
  <si>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</si>
  <si>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</si>
  <si>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</si>
  <si>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</si>
  <si>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</si>
  <si>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</si>
  <si>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</si>
  <si>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</si>
  <si>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</si>
  <si>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</si>
  <si>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</si>
  <si>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</si>
  <si>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</si>
  <si>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</si>
  <si>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</si>
  <si>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</si>
  <si>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</si>
  <si>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</si>
  <si>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</si>
  <si>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</si>
  <si>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</si>
  <si>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</si>
  <si>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</si>
  <si>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</si>
  <si>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</si>
  <si>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</si>
  <si>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</si>
  <si>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</si>
  <si>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</si>
  <si>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</si>
  <si>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</si>
  <si>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</si>
  <si>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</si>
  <si>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</si>
  <si>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</si>
  <si>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</si>
  <si>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</si>
  <si>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</si>
  <si>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</si>
  <si>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</si>
  <si>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</si>
  <si>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</si>
  <si>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</si>
  <si>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</si>
  <si>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</si>
  <si>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</si>
  <si>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</si>
  <si>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</si>
  <si>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</si>
  <si>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</si>
  <si>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</si>
  <si>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</si>
  <si>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</si>
  <si>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</si>
  <si>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</si>
  <si>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</si>
  <si>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</si>
  <si>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</si>
  <si>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</si>
  <si>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</si>
  <si>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</si>
  <si>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</si>
  <si>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</si>
  <si>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</si>
  <si>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</si>
  <si>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</si>
  <si>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</si>
  <si>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</si>
  <si>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</si>
  <si>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</si>
  <si>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</si>
  <si>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</si>
  <si>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</si>
  <si>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</si>
  <si>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</si>
  <si>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</si>
  <si>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</si>
  <si>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</si>
  <si>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</si>
  <si>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</si>
  <si>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</si>
  <si>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</si>
  <si>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</si>
  <si>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</si>
  <si>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</si>
  <si>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</si>
  <si>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</si>
  <si>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</si>
  <si>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</si>
  <si>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</si>
  <si>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</si>
  <si>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</si>
  <si>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</si>
  <si>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</si>
  <si>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</si>
  <si>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</si>
  <si>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</si>
  <si>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</si>
  <si>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</si>
  <si>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</si>
  <si>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</si>
  <si>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</si>
  <si>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</si>
  <si>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</si>
  <si>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</si>
  <si>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</si>
  <si>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</si>
  <si>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</si>
  <si>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</si>
  <si>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</si>
  <si>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</si>
  <si>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</si>
  <si>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</si>
  <si>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</si>
  <si>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</si>
  <si>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</si>
  <si>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</si>
  <si>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</si>
  <si>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</si>
  <si>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</si>
  <si>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</si>
  <si>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</si>
  <si>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</si>
  <si>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</si>
  <si>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</si>
  <si>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</si>
  <si>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</si>
  <si>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</si>
  <si>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</si>
  <si>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</si>
  <si>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</si>
  <si>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</si>
  <si>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</si>
  <si>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</si>
  <si>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</si>
  <si>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</si>
  <si>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</si>
  <si>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</si>
  <si>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</si>
  <si>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</si>
  <si>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</si>
  <si>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</si>
  <si>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</si>
  <si>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</si>
  <si>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</si>
  <si>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</si>
  <si>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</si>
  <si>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</si>
  <si>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</si>
  <si>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</si>
  <si>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</si>
  <si>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</si>
  <si>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</si>
  <si>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</si>
  <si>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</si>
  <si>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</si>
  <si>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</si>
  <si>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</si>
  <si>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</si>
  <si>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</si>
  <si>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</si>
  <si>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</si>
  <si>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</si>
  <si>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</si>
  <si>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</si>
  <si>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</si>
  <si>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</si>
  <si>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</si>
  <si>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</si>
  <si>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</si>
  <si>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</si>
  <si>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</si>
  <si>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</si>
  <si>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</si>
  <si>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</si>
  <si>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</si>
  <si>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</si>
  <si>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</si>
  <si>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</si>
  <si>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</si>
  <si>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</si>
  <si>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</si>
  <si>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</si>
  <si>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</si>
  <si>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</si>
  <si>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</si>
  <si>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</si>
  <si>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</si>
  <si>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</si>
  <si>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</si>
  <si>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</si>
  <si>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</si>
  <si>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</si>
  <si>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</si>
  <si>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</si>
  <si>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</si>
  <si>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</si>
  <si>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</si>
  <si>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</si>
  <si>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</si>
  <si>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</si>
  <si>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</si>
  <si>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</si>
  <si>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</si>
  <si>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</si>
  <si>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</si>
  <si>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</si>
  <si>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</si>
  <si>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</si>
  <si>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</si>
  <si>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</si>
  <si>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</si>
  <si>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</si>
  <si>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</si>
  <si>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</si>
  <si>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</si>
  <si>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</si>
  <si>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</si>
  <si>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</si>
  <si>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</si>
  <si>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</si>
  <si>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</si>
  <si>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</si>
  <si>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</si>
  <si>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</si>
  <si>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</si>
  <si>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</si>
  <si>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</si>
  <si>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</si>
  <si>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</si>
  <si>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</si>
  <si>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</si>
  <si>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</si>
  <si>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</si>
  <si>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</si>
  <si>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</si>
  <si>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</si>
  <si>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</si>
  <si>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</si>
  <si>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</si>
  <si>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</si>
  <si>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</si>
  <si>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</si>
  <si>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</si>
  <si>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</si>
  <si>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</si>
  <si>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</si>
  <si>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</si>
  <si>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</si>
  <si>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</si>
  <si>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</si>
  <si>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</si>
  <si>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</si>
  <si>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</si>
  <si>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</si>
  <si>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</si>
  <si>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</si>
  <si>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</si>
  <si>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</si>
  <si>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</si>
  <si>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</si>
  <si>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</si>
  <si>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</si>
  <si>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</si>
  <si>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</si>
  <si>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</si>
  <si>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</si>
  <si>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Sub_Category</t>
  </si>
  <si>
    <t>Average_Donations</t>
  </si>
  <si>
    <t>Percent_Funded</t>
  </si>
  <si>
    <t>film &amp; video</t>
  </si>
  <si>
    <t>Row Labels</t>
  </si>
  <si>
    <t>Grand Total</t>
  </si>
  <si>
    <t>food</t>
  </si>
  <si>
    <t>photography</t>
  </si>
  <si>
    <t>music</t>
  </si>
  <si>
    <t>world music</t>
  </si>
  <si>
    <t>rock</t>
  </si>
  <si>
    <t>theater</t>
  </si>
  <si>
    <t>technology</t>
  </si>
  <si>
    <t>publishing</t>
  </si>
  <si>
    <t>pop</t>
  </si>
  <si>
    <t>faith</t>
  </si>
  <si>
    <t>games</t>
  </si>
  <si>
    <t>indie rock</t>
  </si>
  <si>
    <t>electronic music</t>
  </si>
  <si>
    <t>classical music</t>
  </si>
  <si>
    <t>Column Labels</t>
  </si>
  <si>
    <t>journalism</t>
  </si>
  <si>
    <t>(All)</t>
  </si>
  <si>
    <t>jazz</t>
  </si>
  <si>
    <t>metal</t>
  </si>
  <si>
    <t>Outcome</t>
  </si>
  <si>
    <t>Count of Outcome</t>
  </si>
  <si>
    <t>Date_ended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</si>
  <si>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</si>
  <si>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</si>
  <si>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</si>
  <si>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</si>
  <si>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</si>
  <si>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</si>
  <si>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</si>
  <si>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</si>
  <si>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</si>
  <si>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</si>
  <si>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</si>
  <si>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</si>
  <si>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</si>
  <si>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</si>
  <si>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</si>
  <si>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</si>
  <si>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</si>
  <si>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</si>
  <si>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Failed</t>
  </si>
  <si>
    <t>Percentage Canceled.</t>
  </si>
  <si>
    <t>Goal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</si>
  <si>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</si>
  <si>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</si>
  <si>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</si>
  <si>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</si>
  <si>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</si>
  <si>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</si>
  <si>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</si>
  <si>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</si>
  <si>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</si>
  <si>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</si>
  <si>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</si>
  <si>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Check Count</t>
  </si>
  <si>
    <t>Number Live</t>
  </si>
  <si>
    <t>Chart Count + live</t>
  </si>
  <si>
    <t>Mean Number of Backer</t>
  </si>
  <si>
    <t>Median Number of Backers</t>
  </si>
  <si>
    <t>Minimum Number of Backers</t>
  </si>
  <si>
    <t>Variance of The Number of Backers</t>
  </si>
  <si>
    <t>Standard Deviation of the number of Backers</t>
  </si>
  <si>
    <t>Failed</t>
  </si>
  <si>
    <t>Percentage successful</t>
  </si>
  <si>
    <t>50000 and greater</t>
  </si>
  <si>
    <t>Funding Mix</t>
  </si>
  <si>
    <t>Average successful Goal</t>
  </si>
  <si>
    <t>Success Percentage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</si>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</sst>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0" xfId="0" applyAlignment="1">
      <alignment vertical="center" wrapText="1"/>
    </xf>
    <xf numFmtId="9" fontId="0" fillId="0" borderId="0" xfId="2" applyFont="1"/>
    <xf numFmtId="0" fontId="1" fillId="0" borderId="1" xfId="0" applyFont="1" applyFill="1" applyBorder="1" applyAlignment="1">
      <alignment horizontal="center" vertical="center" wrapText="1"/>
    </xf>
    <xf numFmtId="9" fontId="1" fillId="0" borderId="1" xfId="2" applyFont="1" applyFill="1" applyBorder="1" applyAlignment="1">
      <alignment horizontal="center" vertical="center" wrapText="1"/>
    </xf>
    <xf numFmtId="9" fontId="0" fillId="0" borderId="1" xfId="2" applyFont="1" applyBorder="1"/>
    <xf numFmtId="44" fontId="0" fillId="0" borderId="1" xfId="1" applyFont="1" applyBorder="1"/>
    <xf numFmtId="164" fontId="0" fillId="0" borderId="1" xfId="1" applyNumberFormat="1" applyFont="1" applyBorder="1"/>
    <xf numFmtId="164" fontId="0" fillId="0" borderId="0" xfId="1" applyNumberFormat="1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1" xfId="1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horizontal="center"/>
    </xf>
    <xf numFmtId="2" fontId="0" fillId="0" borderId="5" xfId="0" applyNumberFormat="1" applyBorder="1" applyAlignment="1">
      <alignment horizontal="right" vertical="center"/>
    </xf>
    <xf numFmtId="2" fontId="0" fillId="0" borderId="5" xfId="0" applyNumberFormat="1" applyBorder="1" applyAlignment="1">
      <alignment horizontal="right"/>
    </xf>
    <xf numFmtId="2" fontId="0" fillId="0" borderId="7" xfId="0" applyNumberFormat="1" applyBorder="1" applyAlignment="1">
      <alignment horizontal="right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2" xfId="0" applyBorder="1" applyAlignment="1">
      <alignment horizontal="center"/>
    </xf>
    <xf numFmtId="166" fontId="0" fillId="0" borderId="4" xfId="0" applyNumberFormat="1" applyBorder="1" applyAlignment="1">
      <alignment horizontal="right" vertical="center"/>
    </xf>
    <xf numFmtId="166" fontId="0" fillId="0" borderId="4" xfId="0" applyNumberFormat="1" applyBorder="1" applyAlignment="1">
      <alignment horizontal="right"/>
    </xf>
    <xf numFmtId="165" fontId="0" fillId="0" borderId="6" xfId="0" applyNumberFormat="1" applyBorder="1" applyAlignment="1">
      <alignment horizontal="right"/>
    </xf>
    <xf numFmtId="10" fontId="0" fillId="0" borderId="0" xfId="2" applyNumberFormat="1" applyFont="1"/>
    <xf numFmtId="44" fontId="0" fillId="0" borderId="0" xfId="1" applyFont="1"/>
    <xf numFmtId="1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rgb="FFFF5D5D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rgb="FFFF5D5D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rgb="FFFF5D5D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BA8CDC"/>
      <color rgb="FFC7090E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A6-48F1-BD93-EF5CA088D49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A6-48F1-BD93-EF5CA088D49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A6-48F1-BD93-EF5CA088D49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A6-48F1-BD93-EF5CA088D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002232"/>
        <c:axId val="563002560"/>
      </c:barChart>
      <c:catAx>
        <c:axId val="56300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02560"/>
        <c:crosses val="autoZero"/>
        <c:auto val="1"/>
        <c:lblAlgn val="ctr"/>
        <c:lblOffset val="100"/>
        <c:noMultiLvlLbl val="0"/>
      </c:catAx>
      <c:valAx>
        <c:axId val="5630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0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[StarterBook.xlsx]Piviot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223674490256439E-2"/>
          <c:y val="8.3048475983920081E-2"/>
          <c:w val="0.86628776590246104"/>
          <c:h val="0.737155716805399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'Piviot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'Piviot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'Piviot 2'!$B$6:$B$15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7C-4FED-9925-EB794C5DD125}"/>
            </c:ext>
          </c:extLst>
        </c:ser>
        <c:ser>
          <c:idx val="1"/>
          <c:order val="1"/>
          <c:tx>
            <c:strRef>
              <c:f>'Piviot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'Piviot 2'!$C$6:$C$15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7C-4FED-9925-EB794C5DD125}"/>
            </c:ext>
          </c:extLst>
        </c:ser>
        <c:ser>
          <c:idx val="2"/>
          <c:order val="2"/>
          <c:tx>
            <c:strRef>
              <c:f>'Piviot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'Piviot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'Piviot 2'!$D$6:$D$15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7C-4FED-9925-EB794C5DD125}"/>
            </c:ext>
          </c:extLst>
        </c:ser>
        <c:ser>
          <c:idx val="3"/>
          <c:order val="3"/>
          <c:tx>
            <c:strRef>
              <c:f>'Piviot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 2'!$A$6:$A$15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'Piviot 2'!$E$6:$E$15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37C-4FED-9925-EB794C5DD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773368"/>
        <c:axId val="569775008"/>
      </c:barChart>
      <c:catAx>
        <c:axId val="569773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75008"/>
        <c:crosses val="autoZero"/>
        <c:auto val="1"/>
        <c:lblAlgn val="ctr"/>
        <c:lblOffset val="100"/>
        <c:noMultiLvlLbl val="0"/>
      </c:catAx>
      <c:valAx>
        <c:axId val="56977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73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05525365667319E-2"/>
          <c:y val="8.8222629398796562E-2"/>
          <c:w val="0.82180355624561019"/>
          <c:h val="0.83349022963114139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0-406E-AD2A-73724FB0CE71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109</c:v>
                </c:pt>
                <c:pt idx="3">
                  <c:v>104</c:v>
                </c:pt>
                <c:pt idx="4">
                  <c:v>125</c:v>
                </c:pt>
                <c:pt idx="5">
                  <c:v>148</c:v>
                </c:pt>
                <c:pt idx="6">
                  <c:v>149</c:v>
                </c:pt>
                <c:pt idx="7">
                  <c:v>134</c:v>
                </c:pt>
                <c:pt idx="8">
                  <c:v>126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0-406E-AD2A-73724FB0CE71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0-406E-AD2A-73724FB0C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04528"/>
        <c:axId val="563004856"/>
      </c:lineChart>
      <c:catAx>
        <c:axId val="56300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04856"/>
        <c:crosses val="autoZero"/>
        <c:auto val="1"/>
        <c:lblAlgn val="ctr"/>
        <c:lblOffset val="100"/>
        <c:noMultiLvlLbl val="0"/>
      </c:catAx>
      <c:valAx>
        <c:axId val="56300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0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C-49ED-87DA-BADFFBFC340A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3C-49ED-87DA-BADFFBFC340A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3C-49ED-87DA-BADFFBFC3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079360"/>
        <c:axId val="645078704"/>
      </c:lineChart>
      <c:catAx>
        <c:axId val="64507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78704"/>
        <c:crosses val="autoZero"/>
        <c:auto val="1"/>
        <c:lblAlgn val="ctr"/>
        <c:lblOffset val="100"/>
        <c:noMultiLvlLbl val="0"/>
      </c:catAx>
      <c:valAx>
        <c:axId val="6450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7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mix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47F-4889-88F8-17379564F9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47F-4889-88F8-17379564F9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47F-4889-88F8-17379564F9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47F-4889-88F8-17379564F9E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47F-4889-88F8-17379564F9E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47F-4889-88F8-17379564F9E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47F-4889-88F8-17379564F9E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47F-4889-88F8-17379564F9E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47F-4889-88F8-17379564F9E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A47F-4889-88F8-17379564F9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1'!$A$26:$A$35</c:f>
              <c:strCache>
                <c:ptCount val="10"/>
                <c:pt idx="0">
                  <c:v>Funding Mix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'Pivot 1'!$B$26:$B$35</c:f>
              <c:numCache>
                <c:formatCode>0.00%</c:formatCode>
                <c:ptCount val="10"/>
                <c:pt idx="1">
                  <c:v>0.12639766650461837</c:v>
                </c:pt>
                <c:pt idx="2">
                  <c:v>4.8614487117160911E-2</c:v>
                </c:pt>
                <c:pt idx="3">
                  <c:v>5.3475935828877004E-2</c:v>
                </c:pt>
                <c:pt idx="4">
                  <c:v>5.8337384540593099E-3</c:v>
                </c:pt>
                <c:pt idx="5">
                  <c:v>0.17015070491006321</c:v>
                </c:pt>
                <c:pt idx="6">
                  <c:v>5.3475935828877004E-2</c:v>
                </c:pt>
                <c:pt idx="7">
                  <c:v>5.7608167233835682E-2</c:v>
                </c:pt>
                <c:pt idx="8">
                  <c:v>0.14584346135148274</c:v>
                </c:pt>
                <c:pt idx="9">
                  <c:v>0.33859990277102575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47F-4889-88F8-17379564F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to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 Graphs'!$B$1</c:f>
              <c:strCache>
                <c:ptCount val="1"/>
                <c:pt idx="0">
                  <c:v>Average successful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 Graphs'!$A$2:$A$10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 Graphs'!$B$2:$B$10</c:f>
              <c:numCache>
                <c:formatCode>_("$"* #,##0.00_);_("$"* \(#,##0.00\);_("$"* "-"??_);_(@_)</c:formatCode>
                <c:ptCount val="9"/>
                <c:pt idx="0">
                  <c:v>14998.25</c:v>
                </c:pt>
                <c:pt idx="1">
                  <c:v>14379.411764705883</c:v>
                </c:pt>
                <c:pt idx="2">
                  <c:v>8405.3250000000007</c:v>
                </c:pt>
                <c:pt idx="3">
                  <c:v>0</c:v>
                </c:pt>
                <c:pt idx="4">
                  <c:v>4695.8018888888892</c:v>
                </c:pt>
                <c:pt idx="5">
                  <c:v>14338.184466019418</c:v>
                </c:pt>
                <c:pt idx="6">
                  <c:v>9047.2000000000007</c:v>
                </c:pt>
                <c:pt idx="7">
                  <c:v>32129.994210526314</c:v>
                </c:pt>
                <c:pt idx="8">
                  <c:v>5300.4195470798568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D-437F-954E-FE4C2A7B3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816600"/>
        <c:axId val="674808728"/>
      </c:barChart>
      <c:lineChart>
        <c:grouping val="standard"/>
        <c:varyColors val="0"/>
        <c:ser>
          <c:idx val="1"/>
          <c:order val="1"/>
          <c:tx>
            <c:strRef>
              <c:f>'Additiona Graphs'!$C$1</c:f>
              <c:strCache>
                <c:ptCount val="1"/>
                <c:pt idx="0">
                  <c:v>Success 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'Additiona Graphs'!$A$2:$A$10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 Graphs'!$C$2:$C$10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0.4681818181818182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D-437F-954E-FE4C2A7B3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811024"/>
        <c:axId val="674811352"/>
      </c:lineChart>
      <c:catAx>
        <c:axId val="67481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08728"/>
        <c:crosses val="autoZero"/>
        <c:auto val="1"/>
        <c:lblAlgn val="ctr"/>
        <c:lblOffset val="100"/>
        <c:noMultiLvlLbl val="0"/>
      </c:catAx>
      <c:valAx>
        <c:axId val="67480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6600"/>
        <c:crosses val="autoZero"/>
        <c:crossBetween val="between"/>
      </c:valAx>
      <c:valAx>
        <c:axId val="67481135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1024"/>
        <c:crosses val="max"/>
        <c:crossBetween val="between"/>
      </c:valAx>
      <c:catAx>
        <c:axId val="6748110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48113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3'!$B$19</c:f>
              <c:strCache>
                <c:ptCount val="1"/>
                <c:pt idx="0">
                  <c:v>Success 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3'!$A$20:$A$31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3'!$B$20:$B$31</c:f>
              <c:numCache>
                <c:formatCode>0.00%</c:formatCode>
                <c:ptCount val="12"/>
                <c:pt idx="0">
                  <c:v>0.50274725274725274</c:v>
                </c:pt>
                <c:pt idx="1">
                  <c:v>0.60298507462686568</c:v>
                </c:pt>
                <c:pt idx="2">
                  <c:v>0.56645569620253167</c:v>
                </c:pt>
                <c:pt idx="3">
                  <c:v>0.59567901234567899</c:v>
                </c:pt>
                <c:pt idx="4">
                  <c:v>0.60677083333333337</c:v>
                </c:pt>
                <c:pt idx="5">
                  <c:v>0.5489690721649485</c:v>
                </c:pt>
                <c:pt idx="6">
                  <c:v>0.4987012987012987</c:v>
                </c:pt>
                <c:pt idx="7">
                  <c:v>0.50150150150150152</c:v>
                </c:pt>
                <c:pt idx="8">
                  <c:v>0.49664429530201343</c:v>
                </c:pt>
                <c:pt idx="9">
                  <c:v>0.51977401129943501</c:v>
                </c:pt>
                <c:pt idx="10">
                  <c:v>0.54545454545454541</c:v>
                </c:pt>
                <c:pt idx="11">
                  <c:v>0.43873517786561267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F-426D-8EC9-A67CCD1A4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2348808"/>
        <c:axId val="682349792"/>
      </c:lineChart>
      <c:catAx>
        <c:axId val="68234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49792"/>
        <c:crosses val="autoZero"/>
        <c:auto val="1"/>
        <c:lblAlgn val="ctr"/>
        <c:lblOffset val="100"/>
        <c:noMultiLvlLbl val="0"/>
      </c:catAx>
      <c:valAx>
        <c:axId val="682349792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48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981075</xdr:colOff>
      <xdr:row>2</xdr:row>
      <xdr:rowOff>4761</xdr:rowOff>
    </xdr:from>
    <xdr:to>
      <xdr:col>15</xdr:col>
      <xdr:colOff>876300</xdr:colOff>
      <xdr:row>36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DEA59-26FB-42B0-BE0F-E35253508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3</xdr:row>
      <xdr:rowOff>23812</xdr:rowOff>
    </xdr:from>
    <xdr:to>
      <xdr:col>22</xdr:col>
      <xdr:colOff>219074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7C642-1C9E-4310-A4D6-48B6ED09B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</xdr:colOff>
      <xdr:row>0</xdr:row>
      <xdr:rowOff>28575</xdr:rowOff>
    </xdr:from>
    <xdr:to>
      <xdr:col>21</xdr:col>
      <xdr:colOff>314324</xdr:colOff>
      <xdr:row>37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0BAE1-27D9-4628-B218-849D8086F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76199</xdr:colOff>
      <xdr:row>0</xdr:row>
      <xdr:rowOff>52387</xdr:rowOff>
    </xdr:from>
    <xdr:to>
      <xdr:col>24</xdr:col>
      <xdr:colOff>352425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5453D-6433-4F9C-9C8E-30B96840E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209550</xdr:colOff>
      <xdr:row>1</xdr:row>
      <xdr:rowOff>9525</xdr:rowOff>
    </xdr:from>
    <xdr:to>
      <xdr:col>23</xdr:col>
      <xdr:colOff>514350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C6606-7F1A-4CA0-B6F0-F4445A0E0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581025</xdr:colOff>
      <xdr:row>0</xdr:row>
      <xdr:rowOff>52386</xdr:rowOff>
    </xdr:from>
    <xdr:to>
      <xdr:col>15</xdr:col>
      <xdr:colOff>238125</xdr:colOff>
      <xdr:row>21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82FF02-1EB0-4238-83FE-BD2A781AE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266700</xdr:colOff>
      <xdr:row>18</xdr:row>
      <xdr:rowOff>66675</xdr:rowOff>
    </xdr:from>
    <xdr:to>
      <xdr:col>23</xdr:col>
      <xdr:colOff>571500</xdr:colOff>
      <xdr:row>32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B942C3-00A9-4888-A34E-F50472B2B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Lindner" refreshedDate="43619.40917175926" createdVersion="6" refreshedVersion="6" minRefreshableVersion="3" recordCount="4114" xr:uid="{486976EB-8613-4BDE-9E75-A7D23C95087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s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Lindner" refreshedDate="43619.421171412039" createdVersion="6" refreshedVersion="6" minRefreshableVersion="3" recordCount="4114" xr:uid="{0BE09AA6-919F-41E8-A8FA-34E2048C13D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s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7FC7D-DBCE-4A07-BB39-2CBA4179F3E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7143E-DF59-47FD-8C91-1A7B9197346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DA206-84F4-4B9B-8870-84B0B47EEFD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1767" sqref="M1767"/>
    </sheetView>
  </sheetViews>
  <sheetFormatPr defaultRowHeight="15" x14ac:dyDescent="0.25"/>
  <cols>
    <col min="1" max="1" width="7.42578125" style="14" customWidth="1"/>
    <col min="2" max="2" width="19.42578125" style="1" customWidth="1"/>
    <col min="3" max="3" width="23.85546875" style="1" customWidth="1"/>
    <col min="5" max="5" width="14.28515625" style="12" bestFit="1" customWidth="1"/>
    <col min="6" max="6" width="10.7109375" bestFit="1" customWidth="1"/>
    <col min="7" max="7" width="7.7109375" bestFit="1" customWidth="1"/>
    <col min="8" max="8" width="8.5703125" bestFit="1" customWidth="1"/>
    <col min="9" max="10" width="13.42578125" customWidth="1"/>
    <col min="11" max="11" width="9.5703125" bestFit="1" customWidth="1"/>
    <col min="12" max="12" width="13.85546875" bestFit="1" customWidth="1"/>
    <col min="13" max="13" width="14.5703125" customWidth="1"/>
    <col min="14" max="14" width="28" bestFit="1" customWidth="1"/>
    <col min="15" max="15" width="13.42578125" style="6" customWidth="1"/>
    <col min="16" max="16" width="13" customWidth="1"/>
    <col min="17" max="17" width="11.85546875" bestFit="1" customWidth="1"/>
    <col min="18" max="18" width="15" customWidth="1"/>
    <col min="19" max="19" width="13.28515625" style="14" bestFit="1" customWidth="1"/>
    <col min="20" max="20" width="11.85546875" style="14" bestFit="1" customWidth="1"/>
  </cols>
  <sheetData>
    <row r="1" spans="1:20" s="5" customFormat="1" ht="30" x14ac:dyDescent="0.25">
      <c r="A1" s="7" t="s">
        <v>0</v>
      </c>
      <c r="B1" s="7" t="s">
        <v>1</v>
      </c>
      <c r="C1" s="7" t="s">
        <v>4110</v>
      </c>
      <c r="D1" s="7" t="s">
        <v>8216</v>
      </c>
      <c r="E1" s="18" t="s">
        <v>8217</v>
      </c>
      <c r="F1" s="7" t="s">
        <v>8331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8263</v>
      </c>
      <c r="O1" s="8" t="s">
        <v>8308</v>
      </c>
      <c r="P1" s="7" t="s">
        <v>8307</v>
      </c>
      <c r="Q1" s="19" t="s">
        <v>8305</v>
      </c>
      <c r="R1" s="19" t="s">
        <v>8306</v>
      </c>
      <c r="S1" s="20" t="s">
        <v>8334</v>
      </c>
      <c r="T1" s="20" t="s">
        <v>8333</v>
      </c>
    </row>
    <row r="2" spans="1:20" ht="90" hidden="1" x14ac:dyDescent="0.25">
      <c r="A2" s="13">
        <v>0</v>
      </c>
      <c r="B2" s="3" t="s">
        <v>2</v>
      </c>
      <c r="C2" s="3" t="s">
        <v>4111</v>
      </c>
      <c r="D2" s="2">
        <v>8500</v>
      </c>
      <c r="E2" s="11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8264</v>
      </c>
      <c r="O2" s="9">
        <f t="shared" ref="O2:O65" si="0">E2/D2</f>
        <v>1.3685882352941177</v>
      </c>
      <c r="P2" s="10">
        <f t="shared" ref="P2:P65" si="1">IF(E2=0,0,E2/L2)</f>
        <v>63.917582417582416</v>
      </c>
      <c r="Q2" s="2" t="str">
        <f t="shared" ref="Q2:Q65" si="2">LEFT(N2,SEARCH("/",N2,1)-1)</f>
        <v>film &amp; video</v>
      </c>
      <c r="R2" s="2" t="str">
        <f t="shared" ref="R2:R65" si="3">RIGHT(N2,LEN(N2)-SEARCH("/",N2))</f>
        <v>television</v>
      </c>
      <c r="S2" s="21">
        <f t="shared" ref="S2:S65" si="4">(((J2/60)/60)/24)+DATE(1970,1,1)+(-5/24)</f>
        <v>42176.798738425925</v>
      </c>
      <c r="T2" s="21">
        <f t="shared" ref="T2:T65" si="5">(((I2/60)/60)/24)+DATE(1970,1,1)+(-5/24)</f>
        <v>42207.916666666664</v>
      </c>
    </row>
    <row r="3" spans="1:20" ht="45" hidden="1" x14ac:dyDescent="0.25">
      <c r="A3" s="13">
        <v>1</v>
      </c>
      <c r="B3" s="3" t="s">
        <v>3</v>
      </c>
      <c r="C3" s="3" t="s">
        <v>4112</v>
      </c>
      <c r="D3" s="2">
        <v>10275</v>
      </c>
      <c r="E3" s="11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8264</v>
      </c>
      <c r="O3" s="9">
        <f t="shared" si="0"/>
        <v>1.4260827250608272</v>
      </c>
      <c r="P3" s="10">
        <f t="shared" si="1"/>
        <v>185.48101265822785</v>
      </c>
      <c r="Q3" s="2" t="str">
        <f t="shared" si="2"/>
        <v>film &amp; video</v>
      </c>
      <c r="R3" s="2" t="str">
        <f t="shared" si="3"/>
        <v>television</v>
      </c>
      <c r="S3" s="21">
        <f t="shared" si="4"/>
        <v>42766.392164351848</v>
      </c>
      <c r="T3" s="21">
        <f t="shared" si="5"/>
        <v>42796.392164351848</v>
      </c>
    </row>
    <row r="4" spans="1:20" ht="75" hidden="1" x14ac:dyDescent="0.25">
      <c r="A4" s="13">
        <v>2</v>
      </c>
      <c r="B4" s="3" t="s">
        <v>4</v>
      </c>
      <c r="C4" s="3" t="s">
        <v>4113</v>
      </c>
      <c r="D4" s="2">
        <v>500</v>
      </c>
      <c r="E4" s="11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8264</v>
      </c>
      <c r="O4" s="9">
        <f t="shared" si="0"/>
        <v>1.05</v>
      </c>
      <c r="P4" s="10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21">
        <f t="shared" si="4"/>
        <v>42405.494016203702</v>
      </c>
      <c r="T4" s="21">
        <f t="shared" si="5"/>
        <v>42415.494016203702</v>
      </c>
    </row>
    <row r="5" spans="1:20" ht="60" hidden="1" x14ac:dyDescent="0.25">
      <c r="A5" s="13">
        <v>3</v>
      </c>
      <c r="B5" s="3" t="s">
        <v>5</v>
      </c>
      <c r="C5" s="3" t="s">
        <v>4114</v>
      </c>
      <c r="D5" s="2">
        <v>10000</v>
      </c>
      <c r="E5" s="11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8264</v>
      </c>
      <c r="O5" s="9">
        <f t="shared" si="0"/>
        <v>1.0389999999999999</v>
      </c>
      <c r="P5" s="10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21">
        <f t="shared" si="4"/>
        <v>41828.306793981479</v>
      </c>
      <c r="T5" s="21">
        <f t="shared" si="5"/>
        <v>41858.306793981479</v>
      </c>
    </row>
    <row r="6" spans="1:20" ht="105" hidden="1" x14ac:dyDescent="0.25">
      <c r="A6" s="13">
        <v>4</v>
      </c>
      <c r="B6" s="3" t="s">
        <v>6</v>
      </c>
      <c r="C6" s="3" t="s">
        <v>4115</v>
      </c>
      <c r="D6" s="2">
        <v>44000</v>
      </c>
      <c r="E6" s="11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8264</v>
      </c>
      <c r="O6" s="9">
        <f t="shared" si="0"/>
        <v>1.2299154545454545</v>
      </c>
      <c r="P6" s="10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21">
        <f t="shared" si="4"/>
        <v>42327.625914351847</v>
      </c>
      <c r="T6" s="21">
        <f t="shared" si="5"/>
        <v>42357.625914351847</v>
      </c>
    </row>
    <row r="7" spans="1:20" ht="90" hidden="1" x14ac:dyDescent="0.25">
      <c r="A7" s="13">
        <v>5</v>
      </c>
      <c r="B7" s="3" t="s">
        <v>7</v>
      </c>
      <c r="C7" s="3" t="s">
        <v>4116</v>
      </c>
      <c r="D7" s="2">
        <v>3999</v>
      </c>
      <c r="E7" s="11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8264</v>
      </c>
      <c r="O7" s="9">
        <f t="shared" si="0"/>
        <v>1.0977744436109027</v>
      </c>
      <c r="P7" s="10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21">
        <f t="shared" si="4"/>
        <v>42563.724618055552</v>
      </c>
      <c r="T7" s="21">
        <f t="shared" si="5"/>
        <v>42580.024305555555</v>
      </c>
    </row>
    <row r="8" spans="1:20" ht="90" hidden="1" x14ac:dyDescent="0.25">
      <c r="A8" s="13">
        <v>6</v>
      </c>
      <c r="B8" s="3" t="s">
        <v>8</v>
      </c>
      <c r="C8" s="3" t="s">
        <v>4117</v>
      </c>
      <c r="D8" s="2">
        <v>8000</v>
      </c>
      <c r="E8" s="11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8264</v>
      </c>
      <c r="O8" s="9">
        <f t="shared" si="0"/>
        <v>1.064875</v>
      </c>
      <c r="P8" s="10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21">
        <f t="shared" si="4"/>
        <v>41793.864004629628</v>
      </c>
      <c r="T8" s="21">
        <f t="shared" si="5"/>
        <v>41803.864004629628</v>
      </c>
    </row>
    <row r="9" spans="1:20" ht="105" hidden="1" x14ac:dyDescent="0.25">
      <c r="A9" s="13">
        <v>7</v>
      </c>
      <c r="B9" s="3" t="s">
        <v>9</v>
      </c>
      <c r="C9" s="3" t="s">
        <v>4118</v>
      </c>
      <c r="D9" s="2">
        <v>9000</v>
      </c>
      <c r="E9" s="11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8264</v>
      </c>
      <c r="O9" s="9">
        <f t="shared" si="0"/>
        <v>1.0122222222222221</v>
      </c>
      <c r="P9" s="10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21">
        <f t="shared" si="4"/>
        <v>42515.838738425926</v>
      </c>
      <c r="T9" s="21">
        <f t="shared" si="5"/>
        <v>42555.838738425926</v>
      </c>
    </row>
    <row r="10" spans="1:20" ht="30" hidden="1" x14ac:dyDescent="0.25">
      <c r="A10" s="13">
        <v>8</v>
      </c>
      <c r="B10" s="3" t="s">
        <v>10</v>
      </c>
      <c r="C10" s="3" t="s">
        <v>4119</v>
      </c>
      <c r="D10" s="2">
        <v>3500</v>
      </c>
      <c r="E10" s="11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8264</v>
      </c>
      <c r="O10" s="9">
        <f t="shared" si="0"/>
        <v>1.0004342857142856</v>
      </c>
      <c r="P10" s="10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21">
        <f t="shared" si="4"/>
        <v>42468.736249999994</v>
      </c>
      <c r="T10" s="21">
        <f t="shared" si="5"/>
        <v>42475.666666666664</v>
      </c>
    </row>
    <row r="11" spans="1:20" ht="90" hidden="1" x14ac:dyDescent="0.25">
      <c r="A11" s="13">
        <v>9</v>
      </c>
      <c r="B11" s="3" t="s">
        <v>11</v>
      </c>
      <c r="C11" s="3" t="s">
        <v>4120</v>
      </c>
      <c r="D11" s="2">
        <v>500</v>
      </c>
      <c r="E11" s="11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8264</v>
      </c>
      <c r="O11" s="9">
        <f t="shared" si="0"/>
        <v>1.2599800000000001</v>
      </c>
      <c r="P11" s="10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21">
        <f t="shared" si="4"/>
        <v>42446.895185185182</v>
      </c>
      <c r="T11" s="21">
        <f t="shared" si="5"/>
        <v>42476.895185185182</v>
      </c>
    </row>
    <row r="12" spans="1:20" ht="90" hidden="1" x14ac:dyDescent="0.25">
      <c r="A12" s="13">
        <v>10</v>
      </c>
      <c r="B12" s="3" t="s">
        <v>12</v>
      </c>
      <c r="C12" s="3" t="s">
        <v>4121</v>
      </c>
      <c r="D12" s="2">
        <v>3000</v>
      </c>
      <c r="E12" s="11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8264</v>
      </c>
      <c r="O12" s="9">
        <f t="shared" si="0"/>
        <v>1.0049999999999999</v>
      </c>
      <c r="P12" s="10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21">
        <f t="shared" si="4"/>
        <v>41779.859710648147</v>
      </c>
      <c r="T12" s="21">
        <f t="shared" si="5"/>
        <v>41814.859710648147</v>
      </c>
    </row>
    <row r="13" spans="1:20" ht="105" hidden="1" x14ac:dyDescent="0.25">
      <c r="A13" s="13">
        <v>11</v>
      </c>
      <c r="B13" s="3" t="s">
        <v>13</v>
      </c>
      <c r="C13" s="3" t="s">
        <v>4122</v>
      </c>
      <c r="D13" s="2">
        <v>5000</v>
      </c>
      <c r="E13" s="11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8264</v>
      </c>
      <c r="O13" s="9">
        <f t="shared" si="0"/>
        <v>1.2050000000000001</v>
      </c>
      <c r="P13" s="10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21">
        <f t="shared" si="4"/>
        <v>42572.570162037031</v>
      </c>
      <c r="T13" s="21">
        <f t="shared" si="5"/>
        <v>42603.916666666664</v>
      </c>
    </row>
    <row r="14" spans="1:20" ht="105" hidden="1" x14ac:dyDescent="0.25">
      <c r="A14" s="13">
        <v>12</v>
      </c>
      <c r="B14" s="3" t="s">
        <v>14</v>
      </c>
      <c r="C14" s="3" t="s">
        <v>4123</v>
      </c>
      <c r="D14" s="2">
        <v>30000</v>
      </c>
      <c r="E14" s="11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8264</v>
      </c>
      <c r="O14" s="9">
        <f t="shared" si="0"/>
        <v>1.6529333333333334</v>
      </c>
      <c r="P14" s="10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21">
        <f t="shared" si="4"/>
        <v>41791.504918981482</v>
      </c>
      <c r="T14" s="21">
        <f t="shared" si="5"/>
        <v>41835.916666666664</v>
      </c>
    </row>
    <row r="15" spans="1:20" ht="75" hidden="1" x14ac:dyDescent="0.25">
      <c r="A15" s="13">
        <v>13</v>
      </c>
      <c r="B15" s="3" t="s">
        <v>15</v>
      </c>
      <c r="C15" s="3" t="s">
        <v>4124</v>
      </c>
      <c r="D15" s="2">
        <v>3500</v>
      </c>
      <c r="E15" s="11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8264</v>
      </c>
      <c r="O15" s="9">
        <f t="shared" si="0"/>
        <v>1.5997142857142856</v>
      </c>
      <c r="P15" s="10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21">
        <f t="shared" si="4"/>
        <v>42508.468854166662</v>
      </c>
      <c r="T15" s="21">
        <f t="shared" si="5"/>
        <v>42544.643749999996</v>
      </c>
    </row>
    <row r="16" spans="1:20" ht="45" hidden="1" x14ac:dyDescent="0.25">
      <c r="A16" s="13">
        <v>14</v>
      </c>
      <c r="B16" s="3" t="s">
        <v>16</v>
      </c>
      <c r="C16" s="3" t="s">
        <v>4125</v>
      </c>
      <c r="D16" s="2">
        <v>6000</v>
      </c>
      <c r="E16" s="11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8264</v>
      </c>
      <c r="O16" s="9">
        <f t="shared" si="0"/>
        <v>1.0093333333333334</v>
      </c>
      <c r="P16" s="10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21">
        <f t="shared" si="4"/>
        <v>41807.818148148144</v>
      </c>
      <c r="T16" s="21">
        <f t="shared" si="5"/>
        <v>41833.374305555553</v>
      </c>
    </row>
    <row r="17" spans="1:20" ht="90" hidden="1" x14ac:dyDescent="0.25">
      <c r="A17" s="13">
        <v>15</v>
      </c>
      <c r="B17" s="3" t="s">
        <v>17</v>
      </c>
      <c r="C17" s="3" t="s">
        <v>4126</v>
      </c>
      <c r="D17" s="2">
        <v>2000</v>
      </c>
      <c r="E17" s="11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8264</v>
      </c>
      <c r="O17" s="9">
        <f t="shared" si="0"/>
        <v>1.0660000000000001</v>
      </c>
      <c r="P17" s="10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21">
        <f t="shared" si="4"/>
        <v>42256.183541666665</v>
      </c>
      <c r="T17" s="21">
        <f t="shared" si="5"/>
        <v>42274.634722222218</v>
      </c>
    </row>
    <row r="18" spans="1:20" ht="90" hidden="1" x14ac:dyDescent="0.25">
      <c r="A18" s="13">
        <v>16</v>
      </c>
      <c r="B18" s="3" t="s">
        <v>18</v>
      </c>
      <c r="C18" s="3" t="s">
        <v>4127</v>
      </c>
      <c r="D18" s="2">
        <v>12000</v>
      </c>
      <c r="E18" s="11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8264</v>
      </c>
      <c r="O18" s="9">
        <f t="shared" si="0"/>
        <v>1.0024166666666667</v>
      </c>
      <c r="P18" s="10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21">
        <f t="shared" si="4"/>
        <v>41760.588090277779</v>
      </c>
      <c r="T18" s="21">
        <f t="shared" si="5"/>
        <v>41806.020833333328</v>
      </c>
    </row>
    <row r="19" spans="1:20" ht="90" hidden="1" x14ac:dyDescent="0.25">
      <c r="A19" s="13">
        <v>17</v>
      </c>
      <c r="B19" s="3" t="s">
        <v>19</v>
      </c>
      <c r="C19" s="3" t="s">
        <v>4128</v>
      </c>
      <c r="D19" s="2">
        <v>1500</v>
      </c>
      <c r="E19" s="11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8264</v>
      </c>
      <c r="O19" s="9">
        <f t="shared" si="0"/>
        <v>1.0066666666666666</v>
      </c>
      <c r="P19" s="10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21">
        <f t="shared" si="4"/>
        <v>41917.523402777777</v>
      </c>
      <c r="T19" s="21">
        <f t="shared" si="5"/>
        <v>41947.565069444441</v>
      </c>
    </row>
    <row r="20" spans="1:20" ht="75" hidden="1" x14ac:dyDescent="0.25">
      <c r="A20" s="13">
        <v>18</v>
      </c>
      <c r="B20" s="3" t="s">
        <v>20</v>
      </c>
      <c r="C20" s="3" t="s">
        <v>4129</v>
      </c>
      <c r="D20" s="2">
        <v>30000</v>
      </c>
      <c r="E20" s="11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8264</v>
      </c>
      <c r="O20" s="9">
        <f t="shared" si="0"/>
        <v>1.0632110000000001</v>
      </c>
      <c r="P20" s="10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21">
        <f t="shared" si="4"/>
        <v>41869.333981481483</v>
      </c>
      <c r="T20" s="21">
        <f t="shared" si="5"/>
        <v>41899.333981481483</v>
      </c>
    </row>
    <row r="21" spans="1:20" ht="90" hidden="1" x14ac:dyDescent="0.25">
      <c r="A21" s="13">
        <v>19</v>
      </c>
      <c r="B21" s="3" t="s">
        <v>21</v>
      </c>
      <c r="C21" s="3" t="s">
        <v>4130</v>
      </c>
      <c r="D21" s="2">
        <v>850</v>
      </c>
      <c r="E21" s="11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8264</v>
      </c>
      <c r="O21" s="9">
        <f t="shared" si="0"/>
        <v>1.4529411764705882</v>
      </c>
      <c r="P21" s="10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21">
        <f t="shared" si="4"/>
        <v>42175.608032407406</v>
      </c>
      <c r="T21" s="21">
        <f t="shared" si="5"/>
        <v>42205.608032407406</v>
      </c>
    </row>
    <row r="22" spans="1:20" ht="75" hidden="1" x14ac:dyDescent="0.25">
      <c r="A22" s="13">
        <v>20</v>
      </c>
      <c r="B22" s="3" t="s">
        <v>22</v>
      </c>
      <c r="C22" s="3" t="s">
        <v>4131</v>
      </c>
      <c r="D22" s="2">
        <v>2000</v>
      </c>
      <c r="E22" s="11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8264</v>
      </c>
      <c r="O22" s="9">
        <f t="shared" si="0"/>
        <v>1.002</v>
      </c>
      <c r="P22" s="10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21">
        <f t="shared" si="4"/>
        <v>42200.549907407411</v>
      </c>
      <c r="T22" s="21">
        <f t="shared" si="5"/>
        <v>42260.549907407411</v>
      </c>
    </row>
    <row r="23" spans="1:20" ht="90" hidden="1" x14ac:dyDescent="0.25">
      <c r="A23" s="13">
        <v>21</v>
      </c>
      <c r="B23" s="3" t="s">
        <v>23</v>
      </c>
      <c r="C23" s="3" t="s">
        <v>4132</v>
      </c>
      <c r="D23" s="2">
        <v>18500</v>
      </c>
      <c r="E23" s="11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8264</v>
      </c>
      <c r="O23" s="9">
        <f t="shared" si="0"/>
        <v>1.0913513513513513</v>
      </c>
      <c r="P23" s="10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21">
        <f t="shared" si="4"/>
        <v>41878.418854166666</v>
      </c>
      <c r="T23" s="21">
        <f t="shared" si="5"/>
        <v>41908.418854166666</v>
      </c>
    </row>
    <row r="24" spans="1:20" ht="60" hidden="1" x14ac:dyDescent="0.25">
      <c r="A24" s="13">
        <v>22</v>
      </c>
      <c r="B24" s="3" t="s">
        <v>24</v>
      </c>
      <c r="C24" s="3" t="s">
        <v>4133</v>
      </c>
      <c r="D24" s="2">
        <v>350</v>
      </c>
      <c r="E24" s="11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8264</v>
      </c>
      <c r="O24" s="9">
        <f t="shared" si="0"/>
        <v>1.1714285714285715</v>
      </c>
      <c r="P24" s="10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21">
        <f t="shared" si="4"/>
        <v>41989.703009259254</v>
      </c>
      <c r="T24" s="21">
        <f t="shared" si="5"/>
        <v>42005.124305555553</v>
      </c>
    </row>
    <row r="25" spans="1:20" ht="75" hidden="1" x14ac:dyDescent="0.25">
      <c r="A25" s="13">
        <v>23</v>
      </c>
      <c r="B25" s="3" t="s">
        <v>25</v>
      </c>
      <c r="C25" s="3" t="s">
        <v>4134</v>
      </c>
      <c r="D25" s="2">
        <v>2000</v>
      </c>
      <c r="E25" s="11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8264</v>
      </c>
      <c r="O25" s="9">
        <f t="shared" si="0"/>
        <v>1.1850000000000001</v>
      </c>
      <c r="P25" s="10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21">
        <f t="shared" si="4"/>
        <v>42097.570613425924</v>
      </c>
      <c r="T25" s="21">
        <f t="shared" si="5"/>
        <v>42124.430555555555</v>
      </c>
    </row>
    <row r="26" spans="1:20" ht="60" hidden="1" x14ac:dyDescent="0.25">
      <c r="A26" s="13">
        <v>24</v>
      </c>
      <c r="B26" s="3" t="s">
        <v>26</v>
      </c>
      <c r="C26" s="3" t="s">
        <v>4135</v>
      </c>
      <c r="D26" s="2">
        <v>35000</v>
      </c>
      <c r="E26" s="11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8264</v>
      </c>
      <c r="O26" s="9">
        <f t="shared" si="0"/>
        <v>1.0880768571428572</v>
      </c>
      <c r="P26" s="10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21">
        <f t="shared" si="4"/>
        <v>42229.611840277772</v>
      </c>
      <c r="T26" s="21">
        <f t="shared" si="5"/>
        <v>42262.61041666667</v>
      </c>
    </row>
    <row r="27" spans="1:20" ht="105" hidden="1" x14ac:dyDescent="0.25">
      <c r="A27" s="13">
        <v>25</v>
      </c>
      <c r="B27" s="3" t="s">
        <v>27</v>
      </c>
      <c r="C27" s="3" t="s">
        <v>4136</v>
      </c>
      <c r="D27" s="2">
        <v>600</v>
      </c>
      <c r="E27" s="11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8264</v>
      </c>
      <c r="O27" s="9">
        <f t="shared" si="0"/>
        <v>1.3333333333333333</v>
      </c>
      <c r="P27" s="10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21">
        <f t="shared" si="4"/>
        <v>42317.816678240742</v>
      </c>
      <c r="T27" s="21">
        <f t="shared" si="5"/>
        <v>42377.816678240742</v>
      </c>
    </row>
    <row r="28" spans="1:20" ht="75" hidden="1" x14ac:dyDescent="0.25">
      <c r="A28" s="13">
        <v>26</v>
      </c>
      <c r="B28" s="3" t="s">
        <v>28</v>
      </c>
      <c r="C28" s="3" t="s">
        <v>4137</v>
      </c>
      <c r="D28" s="2">
        <v>1250</v>
      </c>
      <c r="E28" s="11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8264</v>
      </c>
      <c r="O28" s="9">
        <f t="shared" si="0"/>
        <v>1.552</v>
      </c>
      <c r="P28" s="10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21">
        <f t="shared" si="4"/>
        <v>41828.307222222218</v>
      </c>
      <c r="T28" s="21">
        <f t="shared" si="5"/>
        <v>41868.307222222218</v>
      </c>
    </row>
    <row r="29" spans="1:20" ht="75" hidden="1" x14ac:dyDescent="0.25">
      <c r="A29" s="13">
        <v>27</v>
      </c>
      <c r="B29" s="3" t="s">
        <v>29</v>
      </c>
      <c r="C29" s="3" t="s">
        <v>4138</v>
      </c>
      <c r="D29" s="2">
        <v>20000</v>
      </c>
      <c r="E29" s="11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8264</v>
      </c>
      <c r="O29" s="9">
        <f t="shared" si="0"/>
        <v>1.1172500000000001</v>
      </c>
      <c r="P29" s="10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21">
        <f t="shared" si="4"/>
        <v>41928.956400462957</v>
      </c>
      <c r="T29" s="21">
        <f t="shared" si="5"/>
        <v>41958.998067129629</v>
      </c>
    </row>
    <row r="30" spans="1:20" ht="60" hidden="1" x14ac:dyDescent="0.25">
      <c r="A30" s="13">
        <v>28</v>
      </c>
      <c r="B30" s="3" t="s">
        <v>30</v>
      </c>
      <c r="C30" s="3" t="s">
        <v>4139</v>
      </c>
      <c r="D30" s="2">
        <v>12000</v>
      </c>
      <c r="E30" s="11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8264</v>
      </c>
      <c r="O30" s="9">
        <f t="shared" si="0"/>
        <v>1.0035000000000001</v>
      </c>
      <c r="P30" s="10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21">
        <f t="shared" si="4"/>
        <v>42324.755601851844</v>
      </c>
      <c r="T30" s="21">
        <f t="shared" si="5"/>
        <v>42354.755601851844</v>
      </c>
    </row>
    <row r="31" spans="1:20" ht="90" hidden="1" x14ac:dyDescent="0.25">
      <c r="A31" s="13">
        <v>29</v>
      </c>
      <c r="B31" s="3" t="s">
        <v>31</v>
      </c>
      <c r="C31" s="3" t="s">
        <v>4140</v>
      </c>
      <c r="D31" s="2">
        <v>3000</v>
      </c>
      <c r="E31" s="11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8264</v>
      </c>
      <c r="O31" s="9">
        <f t="shared" si="0"/>
        <v>1.2333333333333334</v>
      </c>
      <c r="P31" s="10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21">
        <f t="shared" si="4"/>
        <v>41812.464907407404</v>
      </c>
      <c r="T31" s="21">
        <f t="shared" si="5"/>
        <v>41842.464907407404</v>
      </c>
    </row>
    <row r="32" spans="1:20" ht="90" hidden="1" x14ac:dyDescent="0.25">
      <c r="A32" s="13">
        <v>30</v>
      </c>
      <c r="B32" s="3" t="s">
        <v>32</v>
      </c>
      <c r="C32" s="3" t="s">
        <v>4141</v>
      </c>
      <c r="D32" s="2">
        <v>4000</v>
      </c>
      <c r="E32" s="11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8264</v>
      </c>
      <c r="O32" s="9">
        <f t="shared" si="0"/>
        <v>1.0129975</v>
      </c>
      <c r="P32" s="10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21">
        <f t="shared" si="4"/>
        <v>41842.084664351853</v>
      </c>
      <c r="T32" s="21">
        <f t="shared" si="5"/>
        <v>41872.084664351853</v>
      </c>
    </row>
    <row r="33" spans="1:20" ht="90" hidden="1" x14ac:dyDescent="0.25">
      <c r="A33" s="13">
        <v>31</v>
      </c>
      <c r="B33" s="3" t="s">
        <v>33</v>
      </c>
      <c r="C33" s="3" t="s">
        <v>4142</v>
      </c>
      <c r="D33" s="2">
        <v>13</v>
      </c>
      <c r="E33" s="11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8264</v>
      </c>
      <c r="O33" s="9">
        <f t="shared" si="0"/>
        <v>1</v>
      </c>
      <c r="P33" s="10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21">
        <f t="shared" si="4"/>
        <v>42376.583726851844</v>
      </c>
      <c r="T33" s="21">
        <f t="shared" si="5"/>
        <v>42394.583726851844</v>
      </c>
    </row>
    <row r="34" spans="1:20" ht="90" hidden="1" x14ac:dyDescent="0.25">
      <c r="A34" s="13">
        <v>32</v>
      </c>
      <c r="B34" s="3" t="s">
        <v>34</v>
      </c>
      <c r="C34" s="3" t="s">
        <v>4143</v>
      </c>
      <c r="D34" s="2">
        <v>28450</v>
      </c>
      <c r="E34" s="11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8264</v>
      </c>
      <c r="O34" s="9">
        <f t="shared" si="0"/>
        <v>1.0024604569420035</v>
      </c>
      <c r="P34" s="10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21">
        <f t="shared" si="4"/>
        <v>42461.419178240736</v>
      </c>
      <c r="T34" s="21">
        <f t="shared" si="5"/>
        <v>42502.957638888889</v>
      </c>
    </row>
    <row r="35" spans="1:20" ht="90" hidden="1" x14ac:dyDescent="0.25">
      <c r="A35" s="13">
        <v>33</v>
      </c>
      <c r="B35" s="3" t="s">
        <v>35</v>
      </c>
      <c r="C35" s="3" t="s">
        <v>4144</v>
      </c>
      <c r="D35" s="2">
        <v>5250</v>
      </c>
      <c r="E35" s="11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8264</v>
      </c>
      <c r="O35" s="9">
        <f t="shared" si="0"/>
        <v>1.0209523809523811</v>
      </c>
      <c r="P35" s="10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21">
        <f t="shared" si="4"/>
        <v>42286.452557870369</v>
      </c>
      <c r="T35" s="21">
        <f t="shared" si="5"/>
        <v>42316.49422453704</v>
      </c>
    </row>
    <row r="36" spans="1:20" ht="90" hidden="1" x14ac:dyDescent="0.25">
      <c r="A36" s="13">
        <v>34</v>
      </c>
      <c r="B36" s="3" t="s">
        <v>36</v>
      </c>
      <c r="C36" s="3" t="s">
        <v>4145</v>
      </c>
      <c r="D36" s="2">
        <v>2600</v>
      </c>
      <c r="E36" s="11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8264</v>
      </c>
      <c r="O36" s="9">
        <f t="shared" si="0"/>
        <v>1.3046153846153845</v>
      </c>
      <c r="P36" s="10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21">
        <f t="shared" si="4"/>
        <v>41841.113437499997</v>
      </c>
      <c r="T36" s="21">
        <f t="shared" si="5"/>
        <v>41856.113437499997</v>
      </c>
    </row>
    <row r="37" spans="1:20" ht="75" hidden="1" x14ac:dyDescent="0.25">
      <c r="A37" s="13">
        <v>35</v>
      </c>
      <c r="B37" s="3" t="s">
        <v>37</v>
      </c>
      <c r="C37" s="3" t="s">
        <v>4146</v>
      </c>
      <c r="D37" s="2">
        <v>1000</v>
      </c>
      <c r="E37" s="11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8264</v>
      </c>
      <c r="O37" s="9">
        <f t="shared" si="0"/>
        <v>1.665</v>
      </c>
      <c r="P37" s="10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21">
        <f t="shared" si="4"/>
        <v>42098.083495370367</v>
      </c>
      <c r="T37" s="21">
        <f t="shared" si="5"/>
        <v>42121.791666666664</v>
      </c>
    </row>
    <row r="38" spans="1:20" ht="60" hidden="1" x14ac:dyDescent="0.25">
      <c r="A38" s="13">
        <v>36</v>
      </c>
      <c r="B38" s="3" t="s">
        <v>38</v>
      </c>
      <c r="C38" s="3" t="s">
        <v>4147</v>
      </c>
      <c r="D38" s="2">
        <v>6000</v>
      </c>
      <c r="E38" s="11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8264</v>
      </c>
      <c r="O38" s="9">
        <f t="shared" si="0"/>
        <v>1.4215</v>
      </c>
      <c r="P38" s="10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21">
        <f t="shared" si="4"/>
        <v>42068.098668981482</v>
      </c>
      <c r="T38" s="21">
        <f t="shared" si="5"/>
        <v>42098.05700231481</v>
      </c>
    </row>
    <row r="39" spans="1:20" ht="90" hidden="1" x14ac:dyDescent="0.25">
      <c r="A39" s="13">
        <v>37</v>
      </c>
      <c r="B39" s="3" t="s">
        <v>39</v>
      </c>
      <c r="C39" s="3" t="s">
        <v>4148</v>
      </c>
      <c r="D39" s="2">
        <v>22000</v>
      </c>
      <c r="E39" s="11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8264</v>
      </c>
      <c r="O39" s="9">
        <f t="shared" si="0"/>
        <v>1.8344090909090909</v>
      </c>
      <c r="P39" s="10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21">
        <f t="shared" si="4"/>
        <v>42032.484710648147</v>
      </c>
      <c r="T39" s="21">
        <f t="shared" si="5"/>
        <v>42062.484710648147</v>
      </c>
    </row>
    <row r="40" spans="1:20" ht="90" hidden="1" x14ac:dyDescent="0.25">
      <c r="A40" s="13">
        <v>38</v>
      </c>
      <c r="B40" s="3" t="s">
        <v>40</v>
      </c>
      <c r="C40" s="3" t="s">
        <v>4149</v>
      </c>
      <c r="D40" s="2">
        <v>2500</v>
      </c>
      <c r="E40" s="11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8264</v>
      </c>
      <c r="O40" s="9">
        <f t="shared" si="0"/>
        <v>1.1004</v>
      </c>
      <c r="P40" s="10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21">
        <f t="shared" si="4"/>
        <v>41374.848888888882</v>
      </c>
      <c r="T40" s="21">
        <f t="shared" si="5"/>
        <v>41404.848888888882</v>
      </c>
    </row>
    <row r="41" spans="1:20" ht="105" hidden="1" x14ac:dyDescent="0.25">
      <c r="A41" s="13">
        <v>39</v>
      </c>
      <c r="B41" s="3" t="s">
        <v>41</v>
      </c>
      <c r="C41" s="3" t="s">
        <v>4150</v>
      </c>
      <c r="D41" s="2">
        <v>25000</v>
      </c>
      <c r="E41" s="11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8264</v>
      </c>
      <c r="O41" s="9">
        <f t="shared" si="0"/>
        <v>1.3098000000000001</v>
      </c>
      <c r="P41" s="10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21">
        <f t="shared" si="4"/>
        <v>41753.838749999995</v>
      </c>
      <c r="T41" s="21">
        <f t="shared" si="5"/>
        <v>41784.749305555553</v>
      </c>
    </row>
    <row r="42" spans="1:20" ht="90" hidden="1" x14ac:dyDescent="0.25">
      <c r="A42" s="13">
        <v>40</v>
      </c>
      <c r="B42" s="3" t="s">
        <v>42</v>
      </c>
      <c r="C42" s="3" t="s">
        <v>4151</v>
      </c>
      <c r="D42" s="2">
        <v>2000</v>
      </c>
      <c r="E42" s="11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8264</v>
      </c>
      <c r="O42" s="9">
        <f t="shared" si="0"/>
        <v>1.0135000000000001</v>
      </c>
      <c r="P42" s="10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21">
        <f t="shared" si="4"/>
        <v>41789.005648148144</v>
      </c>
      <c r="T42" s="21">
        <f t="shared" si="5"/>
        <v>41808.958333333328</v>
      </c>
    </row>
    <row r="43" spans="1:20" ht="90" hidden="1" x14ac:dyDescent="0.25">
      <c r="A43" s="13">
        <v>41</v>
      </c>
      <c r="B43" s="3" t="s">
        <v>43</v>
      </c>
      <c r="C43" s="3" t="s">
        <v>4152</v>
      </c>
      <c r="D43" s="2">
        <v>2000</v>
      </c>
      <c r="E43" s="11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8264</v>
      </c>
      <c r="O43" s="9">
        <f t="shared" si="0"/>
        <v>1</v>
      </c>
      <c r="P43" s="10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21">
        <f t="shared" si="4"/>
        <v>41887.360578703701</v>
      </c>
      <c r="T43" s="21">
        <f t="shared" si="5"/>
        <v>41917.360578703701</v>
      </c>
    </row>
    <row r="44" spans="1:20" ht="90" hidden="1" x14ac:dyDescent="0.25">
      <c r="A44" s="13">
        <v>42</v>
      </c>
      <c r="B44" s="3" t="s">
        <v>44</v>
      </c>
      <c r="C44" s="3" t="s">
        <v>4153</v>
      </c>
      <c r="D44" s="2">
        <v>14000</v>
      </c>
      <c r="E44" s="11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8264</v>
      </c>
      <c r="O44" s="9">
        <f t="shared" si="0"/>
        <v>1.4185714285714286</v>
      </c>
      <c r="P44" s="10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21">
        <f t="shared" si="4"/>
        <v>41971.430856481478</v>
      </c>
      <c r="T44" s="21">
        <f t="shared" si="5"/>
        <v>42001.430856481478</v>
      </c>
    </row>
    <row r="45" spans="1:20" ht="90" hidden="1" x14ac:dyDescent="0.25">
      <c r="A45" s="13">
        <v>43</v>
      </c>
      <c r="B45" s="3" t="s">
        <v>45</v>
      </c>
      <c r="C45" s="3" t="s">
        <v>4154</v>
      </c>
      <c r="D45" s="2">
        <v>10000</v>
      </c>
      <c r="E45" s="11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8264</v>
      </c>
      <c r="O45" s="9">
        <f t="shared" si="0"/>
        <v>3.0865999999999998</v>
      </c>
      <c r="P45" s="10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21">
        <f t="shared" si="4"/>
        <v>41802.582013888888</v>
      </c>
      <c r="T45" s="21">
        <f t="shared" si="5"/>
        <v>41832.791666666664</v>
      </c>
    </row>
    <row r="46" spans="1:20" ht="90" hidden="1" x14ac:dyDescent="0.25">
      <c r="A46" s="13">
        <v>44</v>
      </c>
      <c r="B46" s="3" t="s">
        <v>46</v>
      </c>
      <c r="C46" s="3" t="s">
        <v>4155</v>
      </c>
      <c r="D46" s="2">
        <v>2000</v>
      </c>
      <c r="E46" s="11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8264</v>
      </c>
      <c r="O46" s="9">
        <f t="shared" si="0"/>
        <v>1</v>
      </c>
      <c r="P46" s="10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21">
        <f t="shared" si="4"/>
        <v>41873.890474537038</v>
      </c>
      <c r="T46" s="21">
        <f t="shared" si="5"/>
        <v>41918.890474537038</v>
      </c>
    </row>
    <row r="47" spans="1:20" ht="90" hidden="1" x14ac:dyDescent="0.25">
      <c r="A47" s="13">
        <v>45</v>
      </c>
      <c r="B47" s="3" t="s">
        <v>47</v>
      </c>
      <c r="C47" s="3" t="s">
        <v>4156</v>
      </c>
      <c r="D47" s="2">
        <v>5000</v>
      </c>
      <c r="E47" s="11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8264</v>
      </c>
      <c r="O47" s="9">
        <f t="shared" si="0"/>
        <v>1.2</v>
      </c>
      <c r="P47" s="10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21">
        <f t="shared" si="4"/>
        <v>42457.415590277778</v>
      </c>
      <c r="T47" s="21">
        <f t="shared" si="5"/>
        <v>42487.415590277778</v>
      </c>
    </row>
    <row r="48" spans="1:20" ht="90" hidden="1" x14ac:dyDescent="0.25">
      <c r="A48" s="13">
        <v>46</v>
      </c>
      <c r="B48" s="3" t="s">
        <v>48</v>
      </c>
      <c r="C48" s="3" t="s">
        <v>4157</v>
      </c>
      <c r="D48" s="2">
        <v>8400</v>
      </c>
      <c r="E48" s="11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8264</v>
      </c>
      <c r="O48" s="9">
        <f t="shared" si="0"/>
        <v>1.0416666666666667</v>
      </c>
      <c r="P48" s="10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21">
        <f t="shared" si="4"/>
        <v>42323.756643518522</v>
      </c>
      <c r="T48" s="21">
        <f t="shared" si="5"/>
        <v>42353.756643518522</v>
      </c>
    </row>
    <row r="49" spans="1:20" ht="105" hidden="1" x14ac:dyDescent="0.25">
      <c r="A49" s="13">
        <v>47</v>
      </c>
      <c r="B49" s="3" t="s">
        <v>49</v>
      </c>
      <c r="C49" s="3" t="s">
        <v>4158</v>
      </c>
      <c r="D49" s="2">
        <v>5000</v>
      </c>
      <c r="E49" s="11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8264</v>
      </c>
      <c r="O49" s="9">
        <f t="shared" si="0"/>
        <v>1.0761100000000001</v>
      </c>
      <c r="P49" s="10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21">
        <f t="shared" si="4"/>
        <v>41932.611192129625</v>
      </c>
      <c r="T49" s="21">
        <f t="shared" si="5"/>
        <v>41992.652858796289</v>
      </c>
    </row>
    <row r="50" spans="1:20" ht="90" hidden="1" x14ac:dyDescent="0.25">
      <c r="A50" s="13">
        <v>48</v>
      </c>
      <c r="B50" s="3" t="s">
        <v>50</v>
      </c>
      <c r="C50" s="3" t="s">
        <v>4159</v>
      </c>
      <c r="D50" s="2">
        <v>2000</v>
      </c>
      <c r="E50" s="11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8264</v>
      </c>
      <c r="O50" s="9">
        <f t="shared" si="0"/>
        <v>1.0794999999999999</v>
      </c>
      <c r="P50" s="10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21">
        <f t="shared" si="4"/>
        <v>42033.308564814812</v>
      </c>
      <c r="T50" s="21">
        <f t="shared" si="5"/>
        <v>42064.291666666664</v>
      </c>
    </row>
    <row r="51" spans="1:20" ht="45" hidden="1" x14ac:dyDescent="0.25">
      <c r="A51" s="13">
        <v>49</v>
      </c>
      <c r="B51" s="3" t="s">
        <v>51</v>
      </c>
      <c r="C51" s="3" t="s">
        <v>4160</v>
      </c>
      <c r="D51" s="2">
        <v>12000</v>
      </c>
      <c r="E51" s="11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8264</v>
      </c>
      <c r="O51" s="9">
        <f t="shared" si="0"/>
        <v>1</v>
      </c>
      <c r="P51" s="10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21">
        <f t="shared" si="4"/>
        <v>42270.968113425923</v>
      </c>
      <c r="T51" s="21">
        <f t="shared" si="5"/>
        <v>42300.968113425923</v>
      </c>
    </row>
    <row r="52" spans="1:20" ht="75" hidden="1" x14ac:dyDescent="0.25">
      <c r="A52" s="13">
        <v>50</v>
      </c>
      <c r="B52" s="3" t="s">
        <v>52</v>
      </c>
      <c r="C52" s="3" t="s">
        <v>4161</v>
      </c>
      <c r="D52" s="2">
        <v>600</v>
      </c>
      <c r="E52" s="11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8264</v>
      </c>
      <c r="O52" s="9">
        <f t="shared" si="0"/>
        <v>1</v>
      </c>
      <c r="P52" s="10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21">
        <f t="shared" si="4"/>
        <v>41995.544652777775</v>
      </c>
      <c r="T52" s="21">
        <f t="shared" si="5"/>
        <v>42034.499999999993</v>
      </c>
    </row>
    <row r="53" spans="1:20" ht="90" hidden="1" x14ac:dyDescent="0.25">
      <c r="A53" s="13">
        <v>51</v>
      </c>
      <c r="B53" s="3" t="s">
        <v>53</v>
      </c>
      <c r="C53" s="3" t="s">
        <v>4162</v>
      </c>
      <c r="D53" s="2">
        <v>11000</v>
      </c>
      <c r="E53" s="11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8264</v>
      </c>
      <c r="O53" s="9">
        <f t="shared" si="0"/>
        <v>1.2801818181818181</v>
      </c>
      <c r="P53" s="10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21">
        <f t="shared" si="4"/>
        <v>42196.720335648148</v>
      </c>
      <c r="T53" s="21">
        <f t="shared" si="5"/>
        <v>42226.720335648148</v>
      </c>
    </row>
    <row r="54" spans="1:20" ht="90" hidden="1" x14ac:dyDescent="0.25">
      <c r="A54" s="13">
        <v>52</v>
      </c>
      <c r="B54" s="3" t="s">
        <v>54</v>
      </c>
      <c r="C54" s="3" t="s">
        <v>4163</v>
      </c>
      <c r="D54" s="2">
        <v>10000</v>
      </c>
      <c r="E54" s="11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8264</v>
      </c>
      <c r="O54" s="9">
        <f t="shared" si="0"/>
        <v>1.1620999999999999</v>
      </c>
      <c r="P54" s="10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21">
        <f t="shared" si="4"/>
        <v>41807.493587962963</v>
      </c>
      <c r="T54" s="21">
        <f t="shared" si="5"/>
        <v>41837.493587962963</v>
      </c>
    </row>
    <row r="55" spans="1:20" ht="60" hidden="1" x14ac:dyDescent="0.25">
      <c r="A55" s="13">
        <v>53</v>
      </c>
      <c r="B55" s="3" t="s">
        <v>55</v>
      </c>
      <c r="C55" s="3" t="s">
        <v>4164</v>
      </c>
      <c r="D55" s="2">
        <v>3000</v>
      </c>
      <c r="E55" s="11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8264</v>
      </c>
      <c r="O55" s="9">
        <f t="shared" si="0"/>
        <v>1.0963333333333334</v>
      </c>
      <c r="P55" s="10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21">
        <f t="shared" si="4"/>
        <v>41719.340798611105</v>
      </c>
      <c r="T55" s="21">
        <f t="shared" si="5"/>
        <v>41733.708333333328</v>
      </c>
    </row>
    <row r="56" spans="1:20" ht="90" hidden="1" x14ac:dyDescent="0.25">
      <c r="A56" s="13">
        <v>54</v>
      </c>
      <c r="B56" s="3" t="s">
        <v>56</v>
      </c>
      <c r="C56" s="3" t="s">
        <v>4165</v>
      </c>
      <c r="D56" s="2">
        <v>10000</v>
      </c>
      <c r="E56" s="11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8264</v>
      </c>
      <c r="O56" s="9">
        <f t="shared" si="0"/>
        <v>1.01</v>
      </c>
      <c r="P56" s="10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21">
        <f t="shared" si="4"/>
        <v>42333.504872685182</v>
      </c>
      <c r="T56" s="21">
        <f t="shared" si="5"/>
        <v>42363.504872685182</v>
      </c>
    </row>
    <row r="57" spans="1:20" ht="90" hidden="1" x14ac:dyDescent="0.25">
      <c r="A57" s="13">
        <v>55</v>
      </c>
      <c r="B57" s="3" t="s">
        <v>57</v>
      </c>
      <c r="C57" s="3" t="s">
        <v>4166</v>
      </c>
      <c r="D57" s="2">
        <v>8600</v>
      </c>
      <c r="E57" s="11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8264</v>
      </c>
      <c r="O57" s="9">
        <f t="shared" si="0"/>
        <v>1.2895348837209302</v>
      </c>
      <c r="P57" s="10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21">
        <f t="shared" si="4"/>
        <v>42496.760601851849</v>
      </c>
      <c r="T57" s="21">
        <f t="shared" si="5"/>
        <v>42517.760601851849</v>
      </c>
    </row>
    <row r="58" spans="1:20" ht="60" hidden="1" x14ac:dyDescent="0.25">
      <c r="A58" s="13">
        <v>56</v>
      </c>
      <c r="B58" s="3" t="s">
        <v>58</v>
      </c>
      <c r="C58" s="3" t="s">
        <v>4167</v>
      </c>
      <c r="D58" s="2">
        <v>8000</v>
      </c>
      <c r="E58" s="11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8264</v>
      </c>
      <c r="O58" s="9">
        <f t="shared" si="0"/>
        <v>1.0726249999999999</v>
      </c>
      <c r="P58" s="10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21">
        <f t="shared" si="4"/>
        <v>42149.340555555551</v>
      </c>
      <c r="T58" s="21">
        <f t="shared" si="5"/>
        <v>42163.458333333336</v>
      </c>
    </row>
    <row r="59" spans="1:20" ht="90" hidden="1" x14ac:dyDescent="0.25">
      <c r="A59" s="13">
        <v>57</v>
      </c>
      <c r="B59" s="3" t="s">
        <v>59</v>
      </c>
      <c r="C59" s="3" t="s">
        <v>4168</v>
      </c>
      <c r="D59" s="2">
        <v>15000</v>
      </c>
      <c r="E59" s="11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8264</v>
      </c>
      <c r="O59" s="9">
        <f t="shared" si="0"/>
        <v>1.0189999999999999</v>
      </c>
      <c r="P59" s="10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21">
        <f t="shared" si="4"/>
        <v>42089.624560185184</v>
      </c>
      <c r="T59" s="21">
        <f t="shared" si="5"/>
        <v>42119.624560185184</v>
      </c>
    </row>
    <row r="60" spans="1:20" ht="75" hidden="1" x14ac:dyDescent="0.25">
      <c r="A60" s="13">
        <v>58</v>
      </c>
      <c r="B60" s="3" t="s">
        <v>60</v>
      </c>
      <c r="C60" s="3" t="s">
        <v>4169</v>
      </c>
      <c r="D60" s="2">
        <v>10000</v>
      </c>
      <c r="E60" s="11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8264</v>
      </c>
      <c r="O60" s="9">
        <f t="shared" si="0"/>
        <v>1.0290999999999999</v>
      </c>
      <c r="P60" s="10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21">
        <f t="shared" si="4"/>
        <v>41932.536712962959</v>
      </c>
      <c r="T60" s="21">
        <f t="shared" si="5"/>
        <v>41962.578379629624</v>
      </c>
    </row>
    <row r="61" spans="1:20" ht="90" hidden="1" x14ac:dyDescent="0.25">
      <c r="A61" s="13">
        <v>59</v>
      </c>
      <c r="B61" s="3" t="s">
        <v>61</v>
      </c>
      <c r="C61" s="3" t="s">
        <v>4170</v>
      </c>
      <c r="D61" s="2">
        <v>20000</v>
      </c>
      <c r="E61" s="11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8264</v>
      </c>
      <c r="O61" s="9">
        <f t="shared" si="0"/>
        <v>1.0012570000000001</v>
      </c>
      <c r="P61" s="10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21">
        <f t="shared" si="4"/>
        <v>42230.027500000004</v>
      </c>
      <c r="T61" s="21">
        <f t="shared" si="5"/>
        <v>42261.666666666664</v>
      </c>
    </row>
    <row r="62" spans="1:20" ht="75" hidden="1" x14ac:dyDescent="0.25">
      <c r="A62" s="13">
        <v>60</v>
      </c>
      <c r="B62" s="3" t="s">
        <v>62</v>
      </c>
      <c r="C62" s="3" t="s">
        <v>4171</v>
      </c>
      <c r="D62" s="2">
        <v>4500</v>
      </c>
      <c r="E62" s="11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8265</v>
      </c>
      <c r="O62" s="9">
        <f t="shared" si="0"/>
        <v>1.0329622222222221</v>
      </c>
      <c r="P62" s="10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21">
        <f t="shared" si="4"/>
        <v>41701.693483796291</v>
      </c>
      <c r="T62" s="21">
        <f t="shared" si="5"/>
        <v>41720.791666666664</v>
      </c>
    </row>
    <row r="63" spans="1:20" ht="90" hidden="1" x14ac:dyDescent="0.25">
      <c r="A63" s="13">
        <v>61</v>
      </c>
      <c r="B63" s="3" t="s">
        <v>63</v>
      </c>
      <c r="C63" s="3" t="s">
        <v>4172</v>
      </c>
      <c r="D63" s="2">
        <v>5000</v>
      </c>
      <c r="E63" s="11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8265</v>
      </c>
      <c r="O63" s="9">
        <f t="shared" si="0"/>
        <v>1.4830000000000001</v>
      </c>
      <c r="P63" s="10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21">
        <f t="shared" si="4"/>
        <v>41409.605983796297</v>
      </c>
      <c r="T63" s="21">
        <f t="shared" si="5"/>
        <v>41431.605983796297</v>
      </c>
    </row>
    <row r="64" spans="1:20" ht="90" hidden="1" x14ac:dyDescent="0.25">
      <c r="A64" s="13">
        <v>62</v>
      </c>
      <c r="B64" s="3" t="s">
        <v>64</v>
      </c>
      <c r="C64" s="3" t="s">
        <v>4173</v>
      </c>
      <c r="D64" s="2">
        <v>3000</v>
      </c>
      <c r="E64" s="11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8265</v>
      </c>
      <c r="O64" s="9">
        <f t="shared" si="0"/>
        <v>1.5473333333333332</v>
      </c>
      <c r="P64" s="10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21">
        <f t="shared" si="4"/>
        <v>41311.591180555552</v>
      </c>
      <c r="T64" s="21">
        <f t="shared" si="5"/>
        <v>41336.591180555552</v>
      </c>
    </row>
    <row r="65" spans="1:20" ht="75" hidden="1" x14ac:dyDescent="0.25">
      <c r="A65" s="13">
        <v>63</v>
      </c>
      <c r="B65" s="3" t="s">
        <v>65</v>
      </c>
      <c r="C65" s="3" t="s">
        <v>4174</v>
      </c>
      <c r="D65" s="2">
        <v>2000</v>
      </c>
      <c r="E65" s="11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8265</v>
      </c>
      <c r="O65" s="9">
        <f t="shared" si="0"/>
        <v>1.1351849999999999</v>
      </c>
      <c r="P65" s="10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21">
        <f t="shared" si="4"/>
        <v>41612.703854166662</v>
      </c>
      <c r="T65" s="21">
        <f t="shared" si="5"/>
        <v>41635.999305555553</v>
      </c>
    </row>
    <row r="66" spans="1:20" ht="90" hidden="1" x14ac:dyDescent="0.25">
      <c r="A66" s="13">
        <v>64</v>
      </c>
      <c r="B66" s="3" t="s">
        <v>66</v>
      </c>
      <c r="C66" s="3" t="s">
        <v>4175</v>
      </c>
      <c r="D66" s="2">
        <v>1200</v>
      </c>
      <c r="E66" s="11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8265</v>
      </c>
      <c r="O66" s="9">
        <f t="shared" ref="O66:O129" si="6">E66/D66</f>
        <v>1.7333333333333334</v>
      </c>
      <c r="P66" s="10">
        <f t="shared" ref="P66:P129" si="7">IF(E66=0,0,E66/L66)</f>
        <v>86.666666666666671</v>
      </c>
      <c r="Q66" s="2" t="str">
        <f t="shared" ref="Q66:Q129" si="8">LEFT(N66,SEARCH("/",N66,1)-1)</f>
        <v>film &amp; video</v>
      </c>
      <c r="R66" s="2" t="str">
        <f t="shared" ref="R66:R129" si="9">RIGHT(N66,LEN(N66)-SEARCH("/",N66))</f>
        <v>shorts</v>
      </c>
      <c r="S66" s="21">
        <f t="shared" ref="S66:S129" si="10">(((J66/60)/60)/24)+DATE(1970,1,1)+(-5/24)</f>
        <v>41432.809965277775</v>
      </c>
      <c r="T66" s="21">
        <f t="shared" ref="T66:T129" si="11">(((I66/60)/60)/24)+DATE(1970,1,1)+(-5/24)</f>
        <v>41462.809965277775</v>
      </c>
    </row>
    <row r="67" spans="1:20" ht="60" hidden="1" x14ac:dyDescent="0.25">
      <c r="A67" s="13">
        <v>65</v>
      </c>
      <c r="B67" s="3" t="s">
        <v>67</v>
      </c>
      <c r="C67" s="3" t="s">
        <v>4176</v>
      </c>
      <c r="D67" s="2">
        <v>7000</v>
      </c>
      <c r="E67" s="11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8265</v>
      </c>
      <c r="O67" s="9">
        <f t="shared" si="6"/>
        <v>1.0752857142857142</v>
      </c>
      <c r="P67" s="10">
        <f t="shared" si="7"/>
        <v>132.05263157894737</v>
      </c>
      <c r="Q67" s="2" t="str">
        <f t="shared" si="8"/>
        <v>film &amp; video</v>
      </c>
      <c r="R67" s="2" t="str">
        <f t="shared" si="9"/>
        <v>shorts</v>
      </c>
      <c r="S67" s="21">
        <f t="shared" si="10"/>
        <v>41835.612893518519</v>
      </c>
      <c r="T67" s="21">
        <f t="shared" si="11"/>
        <v>41862.040972222218</v>
      </c>
    </row>
    <row r="68" spans="1:20" ht="60" hidden="1" x14ac:dyDescent="0.25">
      <c r="A68" s="13">
        <v>66</v>
      </c>
      <c r="B68" s="3" t="s">
        <v>68</v>
      </c>
      <c r="C68" s="3" t="s">
        <v>4177</v>
      </c>
      <c r="D68" s="2">
        <v>2000</v>
      </c>
      <c r="E68" s="11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8265</v>
      </c>
      <c r="O68" s="9">
        <f t="shared" si="6"/>
        <v>1.1859999999999999</v>
      </c>
      <c r="P68" s="10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21">
        <f t="shared" si="10"/>
        <v>42539.641435185178</v>
      </c>
      <c r="T68" s="21">
        <f t="shared" si="11"/>
        <v>42569.641435185178</v>
      </c>
    </row>
    <row r="69" spans="1:20" ht="90" hidden="1" x14ac:dyDescent="0.25">
      <c r="A69" s="13">
        <v>67</v>
      </c>
      <c r="B69" s="3" t="s">
        <v>69</v>
      </c>
      <c r="C69" s="3" t="s">
        <v>4178</v>
      </c>
      <c r="D69" s="2">
        <v>2000</v>
      </c>
      <c r="E69" s="11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8265</v>
      </c>
      <c r="O69" s="9">
        <f t="shared" si="6"/>
        <v>1.1625000000000001</v>
      </c>
      <c r="P69" s="10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21">
        <f t="shared" si="10"/>
        <v>41075.375046296293</v>
      </c>
      <c r="T69" s="21">
        <f t="shared" si="11"/>
        <v>41105.375046296293</v>
      </c>
    </row>
    <row r="70" spans="1:20" ht="105" hidden="1" x14ac:dyDescent="0.25">
      <c r="A70" s="13">
        <v>68</v>
      </c>
      <c r="B70" s="3" t="s">
        <v>70</v>
      </c>
      <c r="C70" s="3" t="s">
        <v>4179</v>
      </c>
      <c r="D70" s="2">
        <v>600</v>
      </c>
      <c r="E70" s="11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8265</v>
      </c>
      <c r="O70" s="9">
        <f t="shared" si="6"/>
        <v>1.2716666666666667</v>
      </c>
      <c r="P70" s="10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21">
        <f t="shared" si="10"/>
        <v>41663.36100694444</v>
      </c>
      <c r="T70" s="21">
        <f t="shared" si="11"/>
        <v>41693.36100694444</v>
      </c>
    </row>
    <row r="71" spans="1:20" ht="105" hidden="1" x14ac:dyDescent="0.25">
      <c r="A71" s="13">
        <v>69</v>
      </c>
      <c r="B71" s="3" t="s">
        <v>71</v>
      </c>
      <c r="C71" s="3" t="s">
        <v>4180</v>
      </c>
      <c r="D71" s="2">
        <v>10000</v>
      </c>
      <c r="E71" s="11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8265</v>
      </c>
      <c r="O71" s="9">
        <f t="shared" si="6"/>
        <v>1.109423</v>
      </c>
      <c r="P71" s="10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21">
        <f t="shared" si="10"/>
        <v>40785.979456018518</v>
      </c>
      <c r="T71" s="21">
        <f t="shared" si="11"/>
        <v>40818.082638888889</v>
      </c>
    </row>
    <row r="72" spans="1:20" ht="90" hidden="1" x14ac:dyDescent="0.25">
      <c r="A72" s="13">
        <v>70</v>
      </c>
      <c r="B72" s="3" t="s">
        <v>72</v>
      </c>
      <c r="C72" s="3" t="s">
        <v>4181</v>
      </c>
      <c r="D72" s="2">
        <v>500</v>
      </c>
      <c r="E72" s="11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8265</v>
      </c>
      <c r="O72" s="9">
        <f t="shared" si="6"/>
        <v>1.272</v>
      </c>
      <c r="P72" s="10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21">
        <f t="shared" si="10"/>
        <v>40730.688020833331</v>
      </c>
      <c r="T72" s="21">
        <f t="shared" si="11"/>
        <v>40790.688020833331</v>
      </c>
    </row>
    <row r="73" spans="1:20" ht="90" hidden="1" x14ac:dyDescent="0.25">
      <c r="A73" s="13">
        <v>71</v>
      </c>
      <c r="B73" s="3" t="s">
        <v>73</v>
      </c>
      <c r="C73" s="3" t="s">
        <v>4182</v>
      </c>
      <c r="D73" s="2">
        <v>1800</v>
      </c>
      <c r="E73" s="11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8265</v>
      </c>
      <c r="O73" s="9">
        <f t="shared" si="6"/>
        <v>1.2394444444444443</v>
      </c>
      <c r="P73" s="10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21">
        <f t="shared" si="10"/>
        <v>40997.063159722216</v>
      </c>
      <c r="T73" s="21">
        <f t="shared" si="11"/>
        <v>41057.063159722216</v>
      </c>
    </row>
    <row r="74" spans="1:20" ht="90" hidden="1" x14ac:dyDescent="0.25">
      <c r="A74" s="13">
        <v>72</v>
      </c>
      <c r="B74" s="3" t="s">
        <v>74</v>
      </c>
      <c r="C74" s="3" t="s">
        <v>4183</v>
      </c>
      <c r="D74" s="2">
        <v>2200</v>
      </c>
      <c r="E74" s="11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8265</v>
      </c>
      <c r="O74" s="9">
        <f t="shared" si="6"/>
        <v>1.084090909090909</v>
      </c>
      <c r="P74" s="10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21">
        <f t="shared" si="10"/>
        <v>41207.801863425921</v>
      </c>
      <c r="T74" s="21">
        <f t="shared" si="11"/>
        <v>41227.791666666664</v>
      </c>
    </row>
    <row r="75" spans="1:20" ht="90" hidden="1" x14ac:dyDescent="0.25">
      <c r="A75" s="13">
        <v>73</v>
      </c>
      <c r="B75" s="3" t="s">
        <v>75</v>
      </c>
      <c r="C75" s="3" t="s">
        <v>4184</v>
      </c>
      <c r="D75" s="2">
        <v>900</v>
      </c>
      <c r="E75" s="11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8265</v>
      </c>
      <c r="O75" s="9">
        <f t="shared" si="6"/>
        <v>1</v>
      </c>
      <c r="P75" s="10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21">
        <f t="shared" si="10"/>
        <v>40587.548425925925</v>
      </c>
      <c r="T75" s="21">
        <f t="shared" si="11"/>
        <v>40665.957638888889</v>
      </c>
    </row>
    <row r="76" spans="1:20" ht="90" hidden="1" x14ac:dyDescent="0.25">
      <c r="A76" s="13">
        <v>74</v>
      </c>
      <c r="B76" s="3" t="s">
        <v>76</v>
      </c>
      <c r="C76" s="3" t="s">
        <v>4185</v>
      </c>
      <c r="D76" s="2">
        <v>500</v>
      </c>
      <c r="E76" s="11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8265</v>
      </c>
      <c r="O76" s="9">
        <f t="shared" si="6"/>
        <v>1.1293199999999999</v>
      </c>
      <c r="P76" s="10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21">
        <f t="shared" si="10"/>
        <v>42360.278877314813</v>
      </c>
      <c r="T76" s="21">
        <f t="shared" si="11"/>
        <v>42390.278877314813</v>
      </c>
    </row>
    <row r="77" spans="1:20" ht="90" hidden="1" x14ac:dyDescent="0.25">
      <c r="A77" s="13">
        <v>75</v>
      </c>
      <c r="B77" s="3" t="s">
        <v>77</v>
      </c>
      <c r="C77" s="3" t="s">
        <v>4186</v>
      </c>
      <c r="D77" s="2">
        <v>3500</v>
      </c>
      <c r="E77" s="11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8265</v>
      </c>
      <c r="O77" s="9">
        <f t="shared" si="6"/>
        <v>1.1542857142857144</v>
      </c>
      <c r="P77" s="10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21">
        <f t="shared" si="10"/>
        <v>41357.000833333332</v>
      </c>
      <c r="T77" s="21">
        <f t="shared" si="11"/>
        <v>41387.000833333332</v>
      </c>
    </row>
    <row r="78" spans="1:20" ht="90" hidden="1" x14ac:dyDescent="0.25">
      <c r="A78" s="13">
        <v>76</v>
      </c>
      <c r="B78" s="3" t="s">
        <v>78</v>
      </c>
      <c r="C78" s="3" t="s">
        <v>4187</v>
      </c>
      <c r="D78" s="2">
        <v>300</v>
      </c>
      <c r="E78" s="11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8265</v>
      </c>
      <c r="O78" s="9">
        <f t="shared" si="6"/>
        <v>1.5333333333333334</v>
      </c>
      <c r="P78" s="10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21">
        <f t="shared" si="10"/>
        <v>40844.483310185184</v>
      </c>
      <c r="T78" s="21">
        <f t="shared" si="11"/>
        <v>40904.524976851848</v>
      </c>
    </row>
    <row r="79" spans="1:20" ht="75" hidden="1" x14ac:dyDescent="0.25">
      <c r="A79" s="13">
        <v>77</v>
      </c>
      <c r="B79" s="3" t="s">
        <v>79</v>
      </c>
      <c r="C79" s="3" t="s">
        <v>4188</v>
      </c>
      <c r="D79" s="2">
        <v>400</v>
      </c>
      <c r="E79" s="11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8265</v>
      </c>
      <c r="O79" s="9">
        <f t="shared" si="6"/>
        <v>3.9249999999999998</v>
      </c>
      <c r="P79" s="10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21">
        <f t="shared" si="10"/>
        <v>40996.936539351853</v>
      </c>
      <c r="T79" s="21">
        <f t="shared" si="11"/>
        <v>41049.915972222218</v>
      </c>
    </row>
    <row r="80" spans="1:20" ht="150" hidden="1" x14ac:dyDescent="0.25">
      <c r="A80" s="13">
        <v>78</v>
      </c>
      <c r="B80" s="3" t="s">
        <v>80</v>
      </c>
      <c r="C80" s="3" t="s">
        <v>4189</v>
      </c>
      <c r="D80" s="2">
        <v>50</v>
      </c>
      <c r="E80" s="11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8265</v>
      </c>
      <c r="O80" s="9">
        <f t="shared" si="6"/>
        <v>27.02</v>
      </c>
      <c r="P80" s="10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21">
        <f t="shared" si="10"/>
        <v>42604.522233796299</v>
      </c>
      <c r="T80" s="21">
        <f t="shared" si="11"/>
        <v>42614.522233796299</v>
      </c>
    </row>
    <row r="81" spans="1:20" ht="75" hidden="1" x14ac:dyDescent="0.25">
      <c r="A81" s="13">
        <v>79</v>
      </c>
      <c r="B81" s="3" t="s">
        <v>81</v>
      </c>
      <c r="C81" s="3" t="s">
        <v>4190</v>
      </c>
      <c r="D81" s="2">
        <v>1300</v>
      </c>
      <c r="E81" s="11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8265</v>
      </c>
      <c r="O81" s="9">
        <f t="shared" si="6"/>
        <v>1.27</v>
      </c>
      <c r="P81" s="10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21">
        <f t="shared" si="10"/>
        <v>41724.568206018514</v>
      </c>
      <c r="T81" s="21">
        <f t="shared" si="11"/>
        <v>41754.568206018514</v>
      </c>
    </row>
    <row r="82" spans="1:20" ht="75" hidden="1" x14ac:dyDescent="0.25">
      <c r="A82" s="13">
        <v>80</v>
      </c>
      <c r="B82" s="3" t="s">
        <v>82</v>
      </c>
      <c r="C82" s="3" t="s">
        <v>4191</v>
      </c>
      <c r="D82" s="2">
        <v>12000</v>
      </c>
      <c r="E82" s="11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8265</v>
      </c>
      <c r="O82" s="9">
        <f t="shared" si="6"/>
        <v>1.0725</v>
      </c>
      <c r="P82" s="10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21">
        <f t="shared" si="10"/>
        <v>41582.875648148147</v>
      </c>
      <c r="T82" s="21">
        <f t="shared" si="11"/>
        <v>41617.875648148147</v>
      </c>
    </row>
    <row r="83" spans="1:20" ht="90" hidden="1" x14ac:dyDescent="0.25">
      <c r="A83" s="13">
        <v>81</v>
      </c>
      <c r="B83" s="3" t="s">
        <v>83</v>
      </c>
      <c r="C83" s="3" t="s">
        <v>4192</v>
      </c>
      <c r="D83" s="2">
        <v>750</v>
      </c>
      <c r="E83" s="11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8265</v>
      </c>
      <c r="O83" s="9">
        <f t="shared" si="6"/>
        <v>1.98</v>
      </c>
      <c r="P83" s="10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21">
        <f t="shared" si="10"/>
        <v>41099.950543981482</v>
      </c>
      <c r="T83" s="21">
        <f t="shared" si="11"/>
        <v>41103.91805555555</v>
      </c>
    </row>
    <row r="84" spans="1:20" ht="90" hidden="1" x14ac:dyDescent="0.25">
      <c r="A84" s="13">
        <v>82</v>
      </c>
      <c r="B84" s="3" t="s">
        <v>84</v>
      </c>
      <c r="C84" s="3" t="s">
        <v>4193</v>
      </c>
      <c r="D84" s="2">
        <v>4000</v>
      </c>
      <c r="E84" s="11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8265</v>
      </c>
      <c r="O84" s="9">
        <f t="shared" si="6"/>
        <v>1.0001249999999999</v>
      </c>
      <c r="P84" s="10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21">
        <f t="shared" si="10"/>
        <v>40795.611817129626</v>
      </c>
      <c r="T84" s="21">
        <f t="shared" si="11"/>
        <v>40825.611817129626</v>
      </c>
    </row>
    <row r="85" spans="1:20" ht="90" hidden="1" x14ac:dyDescent="0.25">
      <c r="A85" s="13">
        <v>83</v>
      </c>
      <c r="B85" s="3" t="s">
        <v>85</v>
      </c>
      <c r="C85" s="3" t="s">
        <v>4194</v>
      </c>
      <c r="D85" s="2">
        <v>200</v>
      </c>
      <c r="E85" s="11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8265</v>
      </c>
      <c r="O85" s="9">
        <f t="shared" si="6"/>
        <v>1.0249999999999999</v>
      </c>
      <c r="P85" s="10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21">
        <f t="shared" si="10"/>
        <v>42042.407280092586</v>
      </c>
      <c r="T85" s="21">
        <f t="shared" si="11"/>
        <v>42057.270833333336</v>
      </c>
    </row>
    <row r="86" spans="1:20" ht="75" hidden="1" x14ac:dyDescent="0.25">
      <c r="A86" s="13">
        <v>84</v>
      </c>
      <c r="B86" s="3" t="s">
        <v>86</v>
      </c>
      <c r="C86" s="3" t="s">
        <v>4195</v>
      </c>
      <c r="D86" s="2">
        <v>500</v>
      </c>
      <c r="E86" s="11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8265</v>
      </c>
      <c r="O86" s="9">
        <f t="shared" si="6"/>
        <v>1</v>
      </c>
      <c r="P86" s="10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21">
        <f t="shared" si="10"/>
        <v>40648.54960648148</v>
      </c>
      <c r="T86" s="21">
        <f t="shared" si="11"/>
        <v>40678.54960648148</v>
      </c>
    </row>
    <row r="87" spans="1:20" ht="90" hidden="1" x14ac:dyDescent="0.25">
      <c r="A87" s="13">
        <v>85</v>
      </c>
      <c r="B87" s="3" t="s">
        <v>87</v>
      </c>
      <c r="C87" s="3" t="s">
        <v>4196</v>
      </c>
      <c r="D87" s="2">
        <v>1200</v>
      </c>
      <c r="E87" s="11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8265</v>
      </c>
      <c r="O87" s="9">
        <f t="shared" si="6"/>
        <v>1.2549999999999999</v>
      </c>
      <c r="P87" s="10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21">
        <f t="shared" si="10"/>
        <v>40778.917094907403</v>
      </c>
      <c r="T87" s="21">
        <f t="shared" si="11"/>
        <v>40808.917094907403</v>
      </c>
    </row>
    <row r="88" spans="1:20" ht="105" hidden="1" x14ac:dyDescent="0.25">
      <c r="A88" s="13">
        <v>86</v>
      </c>
      <c r="B88" s="3" t="s">
        <v>88</v>
      </c>
      <c r="C88" s="3" t="s">
        <v>4197</v>
      </c>
      <c r="D88" s="2">
        <v>6000</v>
      </c>
      <c r="E88" s="11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8265</v>
      </c>
      <c r="O88" s="9">
        <f t="shared" si="6"/>
        <v>1.0646666666666667</v>
      </c>
      <c r="P88" s="10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21">
        <f t="shared" si="10"/>
        <v>42291.347743055558</v>
      </c>
      <c r="T88" s="21">
        <f t="shared" si="11"/>
        <v>42365.389409722215</v>
      </c>
    </row>
    <row r="89" spans="1:20" ht="90" hidden="1" x14ac:dyDescent="0.25">
      <c r="A89" s="13">
        <v>87</v>
      </c>
      <c r="B89" s="3" t="s">
        <v>89</v>
      </c>
      <c r="C89" s="3" t="s">
        <v>4198</v>
      </c>
      <c r="D89" s="2">
        <v>2500</v>
      </c>
      <c r="E89" s="11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8265</v>
      </c>
      <c r="O89" s="9">
        <f t="shared" si="6"/>
        <v>1.046</v>
      </c>
      <c r="P89" s="10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21">
        <f t="shared" si="10"/>
        <v>40322.331053240734</v>
      </c>
      <c r="T89" s="21">
        <f t="shared" si="11"/>
        <v>40331.861805555556</v>
      </c>
    </row>
    <row r="90" spans="1:20" ht="90" hidden="1" x14ac:dyDescent="0.25">
      <c r="A90" s="13">
        <v>88</v>
      </c>
      <c r="B90" s="3" t="s">
        <v>90</v>
      </c>
      <c r="C90" s="3" t="s">
        <v>4199</v>
      </c>
      <c r="D90" s="2">
        <v>3500</v>
      </c>
      <c r="E90" s="11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8265</v>
      </c>
      <c r="O90" s="9">
        <f t="shared" si="6"/>
        <v>1.0285714285714285</v>
      </c>
      <c r="P90" s="10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21">
        <f t="shared" si="10"/>
        <v>41786.450590277775</v>
      </c>
      <c r="T90" s="21">
        <f t="shared" si="11"/>
        <v>41812.450590277775</v>
      </c>
    </row>
    <row r="91" spans="1:20" ht="90" hidden="1" x14ac:dyDescent="0.25">
      <c r="A91" s="13">
        <v>89</v>
      </c>
      <c r="B91" s="3" t="s">
        <v>91</v>
      </c>
      <c r="C91" s="3" t="s">
        <v>4200</v>
      </c>
      <c r="D91" s="2">
        <v>6000</v>
      </c>
      <c r="E91" s="11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8265</v>
      </c>
      <c r="O91" s="9">
        <f t="shared" si="6"/>
        <v>1.1506666666666667</v>
      </c>
      <c r="P91" s="10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21">
        <f t="shared" si="10"/>
        <v>41402.543888888889</v>
      </c>
      <c r="T91" s="21">
        <f t="shared" si="11"/>
        <v>41427.543888888889</v>
      </c>
    </row>
    <row r="92" spans="1:20" ht="60" hidden="1" x14ac:dyDescent="0.25">
      <c r="A92" s="13">
        <v>90</v>
      </c>
      <c r="B92" s="3" t="s">
        <v>92</v>
      </c>
      <c r="C92" s="3" t="s">
        <v>4201</v>
      </c>
      <c r="D92" s="2">
        <v>500</v>
      </c>
      <c r="E92" s="11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8265</v>
      </c>
      <c r="O92" s="9">
        <f t="shared" si="6"/>
        <v>1.004</v>
      </c>
      <c r="P92" s="10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21">
        <f t="shared" si="10"/>
        <v>40706.089108796295</v>
      </c>
      <c r="T92" s="21">
        <f t="shared" si="11"/>
        <v>40736.089108796295</v>
      </c>
    </row>
    <row r="93" spans="1:20" ht="90" hidden="1" x14ac:dyDescent="0.25">
      <c r="A93" s="13">
        <v>91</v>
      </c>
      <c r="B93" s="3" t="s">
        <v>93</v>
      </c>
      <c r="C93" s="3" t="s">
        <v>4202</v>
      </c>
      <c r="D93" s="2">
        <v>3000</v>
      </c>
      <c r="E93" s="11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8265</v>
      </c>
      <c r="O93" s="9">
        <f t="shared" si="6"/>
        <v>1.2</v>
      </c>
      <c r="P93" s="10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21">
        <f t="shared" si="10"/>
        <v>40619.194027777776</v>
      </c>
      <c r="T93" s="21">
        <f t="shared" si="11"/>
        <v>40680.194027777776</v>
      </c>
    </row>
    <row r="94" spans="1:20" ht="90" hidden="1" x14ac:dyDescent="0.25">
      <c r="A94" s="13">
        <v>92</v>
      </c>
      <c r="B94" s="3" t="s">
        <v>94</v>
      </c>
      <c r="C94" s="3" t="s">
        <v>4203</v>
      </c>
      <c r="D94" s="2">
        <v>5000</v>
      </c>
      <c r="E94" s="11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8265</v>
      </c>
      <c r="O94" s="9">
        <f t="shared" si="6"/>
        <v>1.052</v>
      </c>
      <c r="P94" s="10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21">
        <f t="shared" si="10"/>
        <v>42720.990543981483</v>
      </c>
      <c r="T94" s="21">
        <f t="shared" si="11"/>
        <v>42767.124999999993</v>
      </c>
    </row>
    <row r="95" spans="1:20" ht="105" hidden="1" x14ac:dyDescent="0.25">
      <c r="A95" s="13">
        <v>93</v>
      </c>
      <c r="B95" s="3" t="s">
        <v>95</v>
      </c>
      <c r="C95" s="3" t="s">
        <v>4204</v>
      </c>
      <c r="D95" s="2">
        <v>1000</v>
      </c>
      <c r="E95" s="11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8265</v>
      </c>
      <c r="O95" s="9">
        <f t="shared" si="6"/>
        <v>1.1060000000000001</v>
      </c>
      <c r="P95" s="10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21">
        <f t="shared" si="10"/>
        <v>41065.649733796294</v>
      </c>
      <c r="T95" s="21">
        <f t="shared" si="11"/>
        <v>41093.666666666664</v>
      </c>
    </row>
    <row r="96" spans="1:20" ht="75" hidden="1" x14ac:dyDescent="0.25">
      <c r="A96" s="13">
        <v>94</v>
      </c>
      <c r="B96" s="3" t="s">
        <v>96</v>
      </c>
      <c r="C96" s="3" t="s">
        <v>4205</v>
      </c>
      <c r="D96" s="2">
        <v>250</v>
      </c>
      <c r="E96" s="11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8265</v>
      </c>
      <c r="O96" s="9">
        <f t="shared" si="6"/>
        <v>1.04</v>
      </c>
      <c r="P96" s="10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21">
        <f t="shared" si="10"/>
        <v>41716.509513888886</v>
      </c>
      <c r="T96" s="21">
        <f t="shared" si="11"/>
        <v>41736.509513888886</v>
      </c>
    </row>
    <row r="97" spans="1:20" ht="90" hidden="1" x14ac:dyDescent="0.25">
      <c r="A97" s="13">
        <v>95</v>
      </c>
      <c r="B97" s="3" t="s">
        <v>97</v>
      </c>
      <c r="C97" s="3" t="s">
        <v>4206</v>
      </c>
      <c r="D97" s="2">
        <v>350</v>
      </c>
      <c r="E97" s="11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8265</v>
      </c>
      <c r="O97" s="9">
        <f t="shared" si="6"/>
        <v>1.3142857142857143</v>
      </c>
      <c r="P97" s="10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21">
        <f t="shared" si="10"/>
        <v>40934.796770833331</v>
      </c>
      <c r="T97" s="21">
        <f t="shared" si="11"/>
        <v>40964.796770833331</v>
      </c>
    </row>
    <row r="98" spans="1:20" ht="105" hidden="1" x14ac:dyDescent="0.25">
      <c r="A98" s="13">
        <v>96</v>
      </c>
      <c r="B98" s="3" t="s">
        <v>98</v>
      </c>
      <c r="C98" s="3" t="s">
        <v>4207</v>
      </c>
      <c r="D98" s="2">
        <v>1500</v>
      </c>
      <c r="E98" s="11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8265</v>
      </c>
      <c r="O98" s="9">
        <f t="shared" si="6"/>
        <v>1.1466666666666667</v>
      </c>
      <c r="P98" s="10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21">
        <f t="shared" si="10"/>
        <v>40324.45417824074</v>
      </c>
      <c r="T98" s="21">
        <f t="shared" si="11"/>
        <v>40390.916666666664</v>
      </c>
    </row>
    <row r="99" spans="1:20" ht="90" hidden="1" x14ac:dyDescent="0.25">
      <c r="A99" s="13">
        <v>97</v>
      </c>
      <c r="B99" s="3" t="s">
        <v>99</v>
      </c>
      <c r="C99" s="3" t="s">
        <v>4208</v>
      </c>
      <c r="D99" s="2">
        <v>400</v>
      </c>
      <c r="E99" s="11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8265</v>
      </c>
      <c r="O99" s="9">
        <f t="shared" si="6"/>
        <v>1.0625</v>
      </c>
      <c r="P99" s="10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21">
        <f t="shared" si="10"/>
        <v>40705.926874999997</v>
      </c>
      <c r="T99" s="21">
        <f t="shared" si="11"/>
        <v>40735.926874999997</v>
      </c>
    </row>
    <row r="100" spans="1:20" ht="90" hidden="1" x14ac:dyDescent="0.25">
      <c r="A100" s="13">
        <v>98</v>
      </c>
      <c r="B100" s="3" t="s">
        <v>100</v>
      </c>
      <c r="C100" s="3" t="s">
        <v>4209</v>
      </c>
      <c r="D100" s="2">
        <v>3200</v>
      </c>
      <c r="E100" s="11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8265</v>
      </c>
      <c r="O100" s="9">
        <f t="shared" si="6"/>
        <v>1.0625</v>
      </c>
      <c r="P100" s="10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21">
        <f t="shared" si="10"/>
        <v>41214.586504629624</v>
      </c>
      <c r="T100" s="21">
        <f t="shared" si="11"/>
        <v>41250.770833333328</v>
      </c>
    </row>
    <row r="101" spans="1:20" ht="60" hidden="1" x14ac:dyDescent="0.25">
      <c r="A101" s="13">
        <v>99</v>
      </c>
      <c r="B101" s="3" t="s">
        <v>101</v>
      </c>
      <c r="C101" s="3" t="s">
        <v>4210</v>
      </c>
      <c r="D101" s="2">
        <v>1500</v>
      </c>
      <c r="E101" s="11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8265</v>
      </c>
      <c r="O101" s="9">
        <f t="shared" si="6"/>
        <v>1.0601933333333333</v>
      </c>
      <c r="P101" s="10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21">
        <f t="shared" si="10"/>
        <v>41631.694432870368</v>
      </c>
      <c r="T101" s="21">
        <f t="shared" si="11"/>
        <v>41661.694432870368</v>
      </c>
    </row>
    <row r="102" spans="1:20" ht="105" hidden="1" x14ac:dyDescent="0.25">
      <c r="A102" s="13">
        <v>100</v>
      </c>
      <c r="B102" s="3" t="s">
        <v>102</v>
      </c>
      <c r="C102" s="3" t="s">
        <v>4211</v>
      </c>
      <c r="D102" s="2">
        <v>5000</v>
      </c>
      <c r="E102" s="11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8265</v>
      </c>
      <c r="O102" s="9">
        <f t="shared" si="6"/>
        <v>1</v>
      </c>
      <c r="P102" s="10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21">
        <f t="shared" si="10"/>
        <v>41197.544976851852</v>
      </c>
      <c r="T102" s="21">
        <f t="shared" si="11"/>
        <v>41217.586643518516</v>
      </c>
    </row>
    <row r="103" spans="1:20" ht="90" hidden="1" x14ac:dyDescent="0.25">
      <c r="A103" s="13">
        <v>101</v>
      </c>
      <c r="B103" s="3" t="s">
        <v>103</v>
      </c>
      <c r="C103" s="3" t="s">
        <v>4212</v>
      </c>
      <c r="D103" s="2">
        <v>3500</v>
      </c>
      <c r="E103" s="11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8265</v>
      </c>
      <c r="O103" s="9">
        <f t="shared" si="6"/>
        <v>1</v>
      </c>
      <c r="P103" s="10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21">
        <f t="shared" si="10"/>
        <v>41274.568402777775</v>
      </c>
      <c r="T103" s="21">
        <f t="shared" si="11"/>
        <v>41298.568402777775</v>
      </c>
    </row>
    <row r="104" spans="1:20" ht="75" hidden="1" x14ac:dyDescent="0.25">
      <c r="A104" s="13">
        <v>102</v>
      </c>
      <c r="B104" s="3" t="s">
        <v>104</v>
      </c>
      <c r="C104" s="3" t="s">
        <v>4213</v>
      </c>
      <c r="D104" s="2">
        <v>6000</v>
      </c>
      <c r="E104" s="11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8265</v>
      </c>
      <c r="O104" s="9">
        <f t="shared" si="6"/>
        <v>1.2775000000000001</v>
      </c>
      <c r="P104" s="10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21">
        <f t="shared" si="10"/>
        <v>40504.922835648147</v>
      </c>
      <c r="T104" s="21">
        <f t="shared" si="11"/>
        <v>40534.922835648147</v>
      </c>
    </row>
    <row r="105" spans="1:20" ht="60" hidden="1" x14ac:dyDescent="0.25">
      <c r="A105" s="13">
        <v>103</v>
      </c>
      <c r="B105" s="3" t="s">
        <v>105</v>
      </c>
      <c r="C105" s="3" t="s">
        <v>4214</v>
      </c>
      <c r="D105" s="2">
        <v>1300</v>
      </c>
      <c r="E105" s="11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8265</v>
      </c>
      <c r="O105" s="9">
        <f t="shared" si="6"/>
        <v>1.0515384615384615</v>
      </c>
      <c r="P105" s="10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21">
        <f t="shared" si="10"/>
        <v>41682.597569444442</v>
      </c>
      <c r="T105" s="21">
        <f t="shared" si="11"/>
        <v>41705.597569444442</v>
      </c>
    </row>
    <row r="106" spans="1:20" ht="60" hidden="1" x14ac:dyDescent="0.25">
      <c r="A106" s="13">
        <v>104</v>
      </c>
      <c r="B106" s="3" t="s">
        <v>106</v>
      </c>
      <c r="C106" s="3" t="s">
        <v>4215</v>
      </c>
      <c r="D106" s="2">
        <v>500</v>
      </c>
      <c r="E106" s="11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8265</v>
      </c>
      <c r="O106" s="9">
        <f t="shared" si="6"/>
        <v>1.2</v>
      </c>
      <c r="P106" s="10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21">
        <f t="shared" si="10"/>
        <v>40612.486874999995</v>
      </c>
      <c r="T106" s="21">
        <f t="shared" si="11"/>
        <v>40635.833333333328</v>
      </c>
    </row>
    <row r="107" spans="1:20" ht="75" hidden="1" x14ac:dyDescent="0.25">
      <c r="A107" s="13">
        <v>105</v>
      </c>
      <c r="B107" s="3" t="s">
        <v>107</v>
      </c>
      <c r="C107" s="3" t="s">
        <v>4216</v>
      </c>
      <c r="D107" s="2">
        <v>2200</v>
      </c>
      <c r="E107" s="11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8265</v>
      </c>
      <c r="O107" s="9">
        <f t="shared" si="6"/>
        <v>1.074090909090909</v>
      </c>
      <c r="P107" s="10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21">
        <f t="shared" si="10"/>
        <v>42485.516435185178</v>
      </c>
      <c r="T107" s="21">
        <f t="shared" si="11"/>
        <v>42503.791666666664</v>
      </c>
    </row>
    <row r="108" spans="1:20" ht="30" hidden="1" x14ac:dyDescent="0.25">
      <c r="A108" s="13">
        <v>106</v>
      </c>
      <c r="B108" s="3" t="s">
        <v>108</v>
      </c>
      <c r="C108" s="3" t="s">
        <v>4217</v>
      </c>
      <c r="D108" s="2">
        <v>5000</v>
      </c>
      <c r="E108" s="11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8265</v>
      </c>
      <c r="O108" s="9">
        <f t="shared" si="6"/>
        <v>1.0049999999999999</v>
      </c>
      <c r="P108" s="10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21">
        <f t="shared" si="10"/>
        <v>40987.568298611113</v>
      </c>
      <c r="T108" s="21">
        <f t="shared" si="11"/>
        <v>41001.568298611113</v>
      </c>
    </row>
    <row r="109" spans="1:20" ht="90" hidden="1" x14ac:dyDescent="0.25">
      <c r="A109" s="13">
        <v>107</v>
      </c>
      <c r="B109" s="3" t="s">
        <v>109</v>
      </c>
      <c r="C109" s="3" t="s">
        <v>4218</v>
      </c>
      <c r="D109" s="2">
        <v>7500</v>
      </c>
      <c r="E109" s="11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8265</v>
      </c>
      <c r="O109" s="9">
        <f t="shared" si="6"/>
        <v>1.0246666666666666</v>
      </c>
      <c r="P109" s="10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21">
        <f t="shared" si="10"/>
        <v>40635.774155092593</v>
      </c>
      <c r="T109" s="21">
        <f t="shared" si="11"/>
        <v>40657.774155092593</v>
      </c>
    </row>
    <row r="110" spans="1:20" ht="75" hidden="1" x14ac:dyDescent="0.25">
      <c r="A110" s="13">
        <v>108</v>
      </c>
      <c r="B110" s="3" t="s">
        <v>110</v>
      </c>
      <c r="C110" s="3" t="s">
        <v>4219</v>
      </c>
      <c r="D110" s="2">
        <v>1500</v>
      </c>
      <c r="E110" s="11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8265</v>
      </c>
      <c r="O110" s="9">
        <f t="shared" si="6"/>
        <v>2.4666666666666668</v>
      </c>
      <c r="P110" s="10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21">
        <f t="shared" si="10"/>
        <v>41365.404745370368</v>
      </c>
      <c r="T110" s="21">
        <f t="shared" si="11"/>
        <v>41425.404745370368</v>
      </c>
    </row>
    <row r="111" spans="1:20" ht="90" hidden="1" x14ac:dyDescent="0.25">
      <c r="A111" s="13">
        <v>109</v>
      </c>
      <c r="B111" s="3" t="s">
        <v>111</v>
      </c>
      <c r="C111" s="3" t="s">
        <v>4220</v>
      </c>
      <c r="D111" s="2">
        <v>1000</v>
      </c>
      <c r="E111" s="11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8265</v>
      </c>
      <c r="O111" s="9">
        <f t="shared" si="6"/>
        <v>2.1949999999999998</v>
      </c>
      <c r="P111" s="10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21">
        <f t="shared" si="10"/>
        <v>40569.817476851851</v>
      </c>
      <c r="T111" s="21">
        <f t="shared" si="11"/>
        <v>40599.817476851851</v>
      </c>
    </row>
    <row r="112" spans="1:20" ht="90" hidden="1" x14ac:dyDescent="0.25">
      <c r="A112" s="13">
        <v>110</v>
      </c>
      <c r="B112" s="3" t="s">
        <v>112</v>
      </c>
      <c r="C112" s="3" t="s">
        <v>4221</v>
      </c>
      <c r="D112" s="2">
        <v>1300</v>
      </c>
      <c r="E112" s="11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8265</v>
      </c>
      <c r="O112" s="9">
        <f t="shared" si="6"/>
        <v>1.3076923076923077</v>
      </c>
      <c r="P112" s="10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21">
        <f t="shared" si="10"/>
        <v>41557.741354166668</v>
      </c>
      <c r="T112" s="21">
        <f t="shared" si="11"/>
        <v>41592.040972222218</v>
      </c>
    </row>
    <row r="113" spans="1:20" ht="75" hidden="1" x14ac:dyDescent="0.25">
      <c r="A113" s="13">
        <v>111</v>
      </c>
      <c r="B113" s="3" t="s">
        <v>113</v>
      </c>
      <c r="C113" s="3" t="s">
        <v>4222</v>
      </c>
      <c r="D113" s="2">
        <v>3500</v>
      </c>
      <c r="E113" s="11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8265</v>
      </c>
      <c r="O113" s="9">
        <f t="shared" si="6"/>
        <v>1.5457142857142858</v>
      </c>
      <c r="P113" s="10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21">
        <f t="shared" si="10"/>
        <v>42125.124849537031</v>
      </c>
      <c r="T113" s="21">
        <f t="shared" si="11"/>
        <v>42155.124849537031</v>
      </c>
    </row>
    <row r="114" spans="1:20" ht="90" hidden="1" x14ac:dyDescent="0.25">
      <c r="A114" s="13">
        <v>112</v>
      </c>
      <c r="B114" s="3" t="s">
        <v>114</v>
      </c>
      <c r="C114" s="3" t="s">
        <v>4223</v>
      </c>
      <c r="D114" s="2">
        <v>5000</v>
      </c>
      <c r="E114" s="11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8265</v>
      </c>
      <c r="O114" s="9">
        <f t="shared" si="6"/>
        <v>1.04</v>
      </c>
      <c r="P114" s="10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21">
        <f t="shared" si="10"/>
        <v>41717.834699074068</v>
      </c>
      <c r="T114" s="21">
        <f t="shared" si="11"/>
        <v>41741.875</v>
      </c>
    </row>
    <row r="115" spans="1:20" ht="45" hidden="1" x14ac:dyDescent="0.25">
      <c r="A115" s="13">
        <v>113</v>
      </c>
      <c r="B115" s="3" t="s">
        <v>115</v>
      </c>
      <c r="C115" s="3" t="s">
        <v>4224</v>
      </c>
      <c r="D115" s="2">
        <v>5000</v>
      </c>
      <c r="E115" s="11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8265</v>
      </c>
      <c r="O115" s="9">
        <f t="shared" si="6"/>
        <v>1.41</v>
      </c>
      <c r="P115" s="10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21">
        <f t="shared" si="10"/>
        <v>40753.550092592588</v>
      </c>
      <c r="T115" s="21">
        <f t="shared" si="11"/>
        <v>40761.416666666664</v>
      </c>
    </row>
    <row r="116" spans="1:20" ht="90" hidden="1" x14ac:dyDescent="0.25">
      <c r="A116" s="13">
        <v>114</v>
      </c>
      <c r="B116" s="3" t="s">
        <v>116</v>
      </c>
      <c r="C116" s="3" t="s">
        <v>4225</v>
      </c>
      <c r="D116" s="2">
        <v>3000</v>
      </c>
      <c r="E116" s="11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8265</v>
      </c>
      <c r="O116" s="9">
        <f t="shared" si="6"/>
        <v>1.0333333333333334</v>
      </c>
      <c r="P116" s="10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21">
        <f t="shared" si="10"/>
        <v>40861.065833333334</v>
      </c>
      <c r="T116" s="21">
        <f t="shared" si="11"/>
        <v>40921.065833333334</v>
      </c>
    </row>
    <row r="117" spans="1:20" ht="30" hidden="1" x14ac:dyDescent="0.25">
      <c r="A117" s="13">
        <v>115</v>
      </c>
      <c r="B117" s="3" t="s">
        <v>117</v>
      </c>
      <c r="C117" s="3" t="s">
        <v>4226</v>
      </c>
      <c r="D117" s="2">
        <v>450</v>
      </c>
      <c r="E117" s="11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8265</v>
      </c>
      <c r="O117" s="9">
        <f t="shared" si="6"/>
        <v>1.4044444444444444</v>
      </c>
      <c r="P117" s="10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21">
        <f t="shared" si="10"/>
        <v>40918.530601851846</v>
      </c>
      <c r="T117" s="21">
        <f t="shared" si="11"/>
        <v>40943.530601851846</v>
      </c>
    </row>
    <row r="118" spans="1:20" ht="90" hidden="1" x14ac:dyDescent="0.25">
      <c r="A118" s="13">
        <v>116</v>
      </c>
      <c r="B118" s="3" t="s">
        <v>118</v>
      </c>
      <c r="C118" s="3" t="s">
        <v>4227</v>
      </c>
      <c r="D118" s="2">
        <v>3500</v>
      </c>
      <c r="E118" s="11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8265</v>
      </c>
      <c r="O118" s="9">
        <f t="shared" si="6"/>
        <v>1.1365714285714286</v>
      </c>
      <c r="P118" s="10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21">
        <f t="shared" si="10"/>
        <v>40595.288831018515</v>
      </c>
      <c r="T118" s="21">
        <f t="shared" si="11"/>
        <v>40641.247164351851</v>
      </c>
    </row>
    <row r="119" spans="1:20" ht="105" hidden="1" x14ac:dyDescent="0.25">
      <c r="A119" s="13">
        <v>117</v>
      </c>
      <c r="B119" s="3" t="s">
        <v>119</v>
      </c>
      <c r="C119" s="3" t="s">
        <v>4228</v>
      </c>
      <c r="D119" s="2">
        <v>4500</v>
      </c>
      <c r="E119" s="11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8265</v>
      </c>
      <c r="O119" s="9">
        <f t="shared" si="6"/>
        <v>1.0049377777777779</v>
      </c>
      <c r="P119" s="10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21">
        <f t="shared" si="10"/>
        <v>40248.626666666663</v>
      </c>
      <c r="T119" s="21">
        <f t="shared" si="11"/>
        <v>40338.583333333328</v>
      </c>
    </row>
    <row r="120" spans="1:20" ht="60" hidden="1" x14ac:dyDescent="0.25">
      <c r="A120" s="13">
        <v>118</v>
      </c>
      <c r="B120" s="3" t="s">
        <v>120</v>
      </c>
      <c r="C120" s="3" t="s">
        <v>4229</v>
      </c>
      <c r="D120" s="2">
        <v>5000</v>
      </c>
      <c r="E120" s="11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8265</v>
      </c>
      <c r="O120" s="9">
        <f t="shared" si="6"/>
        <v>1.1303159999999999</v>
      </c>
      <c r="P120" s="10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21">
        <f t="shared" si="10"/>
        <v>40722.845324074071</v>
      </c>
      <c r="T120" s="21">
        <f t="shared" si="11"/>
        <v>40752.845324074071</v>
      </c>
    </row>
    <row r="121" spans="1:20" ht="90" hidden="1" x14ac:dyDescent="0.25">
      <c r="A121" s="13">
        <v>119</v>
      </c>
      <c r="B121" s="3" t="s">
        <v>121</v>
      </c>
      <c r="C121" s="3" t="s">
        <v>4230</v>
      </c>
      <c r="D121" s="2">
        <v>3250</v>
      </c>
      <c r="E121" s="11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8265</v>
      </c>
      <c r="O121" s="9">
        <f t="shared" si="6"/>
        <v>1.0455692307692308</v>
      </c>
      <c r="P121" s="10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21">
        <f t="shared" si="10"/>
        <v>40738.860949074071</v>
      </c>
      <c r="T121" s="21">
        <f t="shared" si="11"/>
        <v>40768.75</v>
      </c>
    </row>
    <row r="122" spans="1:20" ht="90" hidden="1" x14ac:dyDescent="0.25">
      <c r="A122" s="13">
        <v>120</v>
      </c>
      <c r="B122" s="3" t="s">
        <v>122</v>
      </c>
      <c r="C122" s="3" t="s">
        <v>4231</v>
      </c>
      <c r="D122" s="2">
        <v>70000</v>
      </c>
      <c r="E122" s="11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8266</v>
      </c>
      <c r="O122" s="9">
        <f t="shared" si="6"/>
        <v>1.4285714285714287E-4</v>
      </c>
      <c r="P122" s="10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21">
        <f t="shared" si="10"/>
        <v>42615.841516203705</v>
      </c>
      <c r="T122" s="21">
        <f t="shared" si="11"/>
        <v>42645.841516203705</v>
      </c>
    </row>
    <row r="123" spans="1:20" ht="105" hidden="1" x14ac:dyDescent="0.25">
      <c r="A123" s="13">
        <v>121</v>
      </c>
      <c r="B123" s="3" t="s">
        <v>123</v>
      </c>
      <c r="C123" s="3" t="s">
        <v>4232</v>
      </c>
      <c r="D123" s="2">
        <v>3000</v>
      </c>
      <c r="E123" s="11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8266</v>
      </c>
      <c r="O123" s="9">
        <f t="shared" si="6"/>
        <v>3.3333333333333332E-4</v>
      </c>
      <c r="P123" s="10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21">
        <f t="shared" si="10"/>
        <v>42096.496643518512</v>
      </c>
      <c r="T123" s="21">
        <f t="shared" si="11"/>
        <v>42112.219444444439</v>
      </c>
    </row>
    <row r="124" spans="1:20" ht="75" hidden="1" x14ac:dyDescent="0.25">
      <c r="A124" s="13">
        <v>122</v>
      </c>
      <c r="B124" s="3" t="s">
        <v>124</v>
      </c>
      <c r="C124" s="3" t="s">
        <v>4233</v>
      </c>
      <c r="D124" s="2">
        <v>100000000</v>
      </c>
      <c r="E124" s="11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8266</v>
      </c>
      <c r="O124" s="9">
        <f t="shared" si="6"/>
        <v>0</v>
      </c>
      <c r="P124" s="10">
        <f t="shared" si="7"/>
        <v>0</v>
      </c>
      <c r="Q124" s="2" t="str">
        <f t="shared" si="8"/>
        <v>film &amp; video</v>
      </c>
      <c r="R124" s="2" t="str">
        <f t="shared" si="9"/>
        <v>science fiction</v>
      </c>
      <c r="S124" s="21">
        <f t="shared" si="10"/>
        <v>42593.223460648143</v>
      </c>
      <c r="T124" s="21">
        <f t="shared" si="11"/>
        <v>42653.223460648143</v>
      </c>
    </row>
    <row r="125" spans="1:20" ht="90" hidden="1" x14ac:dyDescent="0.25">
      <c r="A125" s="13">
        <v>123</v>
      </c>
      <c r="B125" s="3" t="s">
        <v>125</v>
      </c>
      <c r="C125" s="3" t="s">
        <v>4234</v>
      </c>
      <c r="D125" s="2">
        <v>55000</v>
      </c>
      <c r="E125" s="11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8266</v>
      </c>
      <c r="O125" s="9">
        <f t="shared" si="6"/>
        <v>2.7454545454545453E-3</v>
      </c>
      <c r="P125" s="10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21">
        <f t="shared" si="10"/>
        <v>41904.573657407404</v>
      </c>
      <c r="T125" s="21">
        <f t="shared" si="11"/>
        <v>41940.708333333328</v>
      </c>
    </row>
    <row r="126" spans="1:20" ht="90" hidden="1" x14ac:dyDescent="0.25">
      <c r="A126" s="13">
        <v>124</v>
      </c>
      <c r="B126" s="3" t="s">
        <v>126</v>
      </c>
      <c r="C126" s="3" t="s">
        <v>4235</v>
      </c>
      <c r="D126" s="2">
        <v>4000</v>
      </c>
      <c r="E126" s="11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8266</v>
      </c>
      <c r="O126" s="9">
        <f t="shared" si="6"/>
        <v>0</v>
      </c>
      <c r="P126" s="10">
        <f t="shared" si="7"/>
        <v>0</v>
      </c>
      <c r="Q126" s="2" t="str">
        <f t="shared" si="8"/>
        <v>film &amp; video</v>
      </c>
      <c r="R126" s="2" t="str">
        <f t="shared" si="9"/>
        <v>science fiction</v>
      </c>
      <c r="S126" s="21">
        <f t="shared" si="10"/>
        <v>42114.720393518517</v>
      </c>
      <c r="T126" s="21">
        <f t="shared" si="11"/>
        <v>42139.720393518517</v>
      </c>
    </row>
    <row r="127" spans="1:20" ht="90" hidden="1" x14ac:dyDescent="0.25">
      <c r="A127" s="13">
        <v>125</v>
      </c>
      <c r="B127" s="3" t="s">
        <v>127</v>
      </c>
      <c r="C127" s="3" t="s">
        <v>4236</v>
      </c>
      <c r="D127" s="2">
        <v>500</v>
      </c>
      <c r="E127" s="11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8266</v>
      </c>
      <c r="O127" s="9">
        <f t="shared" si="6"/>
        <v>0.14000000000000001</v>
      </c>
      <c r="P127" s="10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21">
        <f t="shared" si="10"/>
        <v>42709.78564814815</v>
      </c>
      <c r="T127" s="21">
        <f t="shared" si="11"/>
        <v>42769.78564814815</v>
      </c>
    </row>
    <row r="128" spans="1:20" ht="105" hidden="1" x14ac:dyDescent="0.25">
      <c r="A128" s="13">
        <v>126</v>
      </c>
      <c r="B128" s="3" t="s">
        <v>128</v>
      </c>
      <c r="C128" s="3" t="s">
        <v>4237</v>
      </c>
      <c r="D128" s="2">
        <v>25000</v>
      </c>
      <c r="E128" s="11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8266</v>
      </c>
      <c r="O128" s="9">
        <f t="shared" si="6"/>
        <v>5.5480000000000002E-2</v>
      </c>
      <c r="P128" s="10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21">
        <f t="shared" si="10"/>
        <v>42135.381215277775</v>
      </c>
      <c r="T128" s="21">
        <f t="shared" si="11"/>
        <v>42165.874999999993</v>
      </c>
    </row>
    <row r="129" spans="1:20" ht="90" hidden="1" x14ac:dyDescent="0.25">
      <c r="A129" s="13">
        <v>127</v>
      </c>
      <c r="B129" s="3" t="s">
        <v>129</v>
      </c>
      <c r="C129" s="3" t="s">
        <v>4238</v>
      </c>
      <c r="D129" s="2">
        <v>8000</v>
      </c>
      <c r="E129" s="11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8266</v>
      </c>
      <c r="O129" s="9">
        <f t="shared" si="6"/>
        <v>2.375E-2</v>
      </c>
      <c r="P129" s="10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21">
        <f t="shared" si="10"/>
        <v>42067.415983796294</v>
      </c>
      <c r="T129" s="21">
        <f t="shared" si="11"/>
        <v>42097.37431712963</v>
      </c>
    </row>
    <row r="130" spans="1:20" ht="60" hidden="1" x14ac:dyDescent="0.25">
      <c r="A130" s="13">
        <v>128</v>
      </c>
      <c r="B130" s="3" t="s">
        <v>130</v>
      </c>
      <c r="C130" s="3" t="s">
        <v>4239</v>
      </c>
      <c r="D130" s="2">
        <v>100000</v>
      </c>
      <c r="E130" s="11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8266</v>
      </c>
      <c r="O130" s="9">
        <f t="shared" ref="O130:O193" si="12">E130/D130</f>
        <v>1.8669999999999999E-2</v>
      </c>
      <c r="P130" s="10">
        <f t="shared" ref="P130:P193" si="13">IF(E130=0,0,E130/L130)</f>
        <v>311.16666666666669</v>
      </c>
      <c r="Q130" s="2" t="str">
        <f t="shared" ref="Q130:Q193" si="14">LEFT(N130,SEARCH("/",N130,1)-1)</f>
        <v>film &amp; video</v>
      </c>
      <c r="R130" s="2" t="str">
        <f t="shared" ref="R130:R193" si="15">RIGHT(N130,LEN(N130)-SEARCH("/",N130))</f>
        <v>science fiction</v>
      </c>
      <c r="S130" s="21">
        <f t="shared" ref="S130:S193" si="16">(((J130/60)/60)/24)+DATE(1970,1,1)+(-5/24)</f>
        <v>42628.019594907404</v>
      </c>
      <c r="T130" s="21">
        <f t="shared" ref="T130:T193" si="17">(((I130/60)/60)/24)+DATE(1970,1,1)+(-5/24)</f>
        <v>42663.019594907404</v>
      </c>
    </row>
    <row r="131" spans="1:20" ht="90" hidden="1" x14ac:dyDescent="0.25">
      <c r="A131" s="13">
        <v>129</v>
      </c>
      <c r="B131" s="3" t="s">
        <v>131</v>
      </c>
      <c r="C131" s="3" t="s">
        <v>4240</v>
      </c>
      <c r="D131" s="2">
        <v>20000</v>
      </c>
      <c r="E131" s="11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8266</v>
      </c>
      <c r="O131" s="9">
        <f t="shared" si="12"/>
        <v>0</v>
      </c>
      <c r="P131" s="10">
        <f t="shared" si="13"/>
        <v>0</v>
      </c>
      <c r="Q131" s="2" t="str">
        <f t="shared" si="14"/>
        <v>film &amp; video</v>
      </c>
      <c r="R131" s="2" t="str">
        <f t="shared" si="15"/>
        <v>science fiction</v>
      </c>
      <c r="S131" s="21">
        <f t="shared" si="16"/>
        <v>41882.728969907403</v>
      </c>
      <c r="T131" s="21">
        <f t="shared" si="17"/>
        <v>41942.728969907403</v>
      </c>
    </row>
    <row r="132" spans="1:20" ht="105" hidden="1" x14ac:dyDescent="0.25">
      <c r="A132" s="13">
        <v>130</v>
      </c>
      <c r="B132" s="3" t="s">
        <v>132</v>
      </c>
      <c r="C132" s="3" t="s">
        <v>4241</v>
      </c>
      <c r="D132" s="2">
        <v>600</v>
      </c>
      <c r="E132" s="11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8266</v>
      </c>
      <c r="O132" s="9">
        <f t="shared" si="12"/>
        <v>0</v>
      </c>
      <c r="P132" s="10">
        <f t="shared" si="13"/>
        <v>0</v>
      </c>
      <c r="Q132" s="2" t="str">
        <f t="shared" si="14"/>
        <v>film &amp; video</v>
      </c>
      <c r="R132" s="2" t="str">
        <f t="shared" si="15"/>
        <v>science fiction</v>
      </c>
      <c r="S132" s="21">
        <f t="shared" si="16"/>
        <v>41778.707083333327</v>
      </c>
      <c r="T132" s="21">
        <f t="shared" si="17"/>
        <v>41806.636111111111</v>
      </c>
    </row>
    <row r="133" spans="1:20" hidden="1" x14ac:dyDescent="0.25">
      <c r="A133" s="13">
        <v>131</v>
      </c>
      <c r="B133" s="3" t="s">
        <v>133</v>
      </c>
      <c r="C133" s="3" t="s">
        <v>4242</v>
      </c>
      <c r="D133" s="2">
        <v>1200</v>
      </c>
      <c r="E133" s="11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8266</v>
      </c>
      <c r="O133" s="9">
        <f t="shared" si="12"/>
        <v>0</v>
      </c>
      <c r="P133" s="10">
        <f t="shared" si="13"/>
        <v>0</v>
      </c>
      <c r="Q133" s="2" t="str">
        <f t="shared" si="14"/>
        <v>film &amp; video</v>
      </c>
      <c r="R133" s="2" t="str">
        <f t="shared" si="15"/>
        <v>science fiction</v>
      </c>
      <c r="S133" s="21">
        <f t="shared" si="16"/>
        <v>42541.629178240742</v>
      </c>
      <c r="T133" s="21">
        <f t="shared" si="17"/>
        <v>42556.791666666664</v>
      </c>
    </row>
    <row r="134" spans="1:20" ht="90" hidden="1" x14ac:dyDescent="0.25">
      <c r="A134" s="13">
        <v>132</v>
      </c>
      <c r="B134" s="3" t="s">
        <v>134</v>
      </c>
      <c r="C134" s="3" t="s">
        <v>4243</v>
      </c>
      <c r="D134" s="2">
        <v>80000</v>
      </c>
      <c r="E134" s="11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8266</v>
      </c>
      <c r="O134" s="9">
        <f t="shared" si="12"/>
        <v>9.5687499999999995E-2</v>
      </c>
      <c r="P134" s="10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21">
        <f t="shared" si="16"/>
        <v>41905.60424768518</v>
      </c>
      <c r="T134" s="21">
        <f t="shared" si="17"/>
        <v>41950.645914351851</v>
      </c>
    </row>
    <row r="135" spans="1:20" ht="60" hidden="1" x14ac:dyDescent="0.25">
      <c r="A135" s="13">
        <v>133</v>
      </c>
      <c r="B135" s="3" t="s">
        <v>135</v>
      </c>
      <c r="C135" s="3" t="s">
        <v>4244</v>
      </c>
      <c r="D135" s="2">
        <v>71764</v>
      </c>
      <c r="E135" s="11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8266</v>
      </c>
      <c r="O135" s="9">
        <f t="shared" si="12"/>
        <v>0</v>
      </c>
      <c r="P135" s="10">
        <f t="shared" si="13"/>
        <v>0</v>
      </c>
      <c r="Q135" s="2" t="str">
        <f t="shared" si="14"/>
        <v>film &amp; video</v>
      </c>
      <c r="R135" s="2" t="str">
        <f t="shared" si="15"/>
        <v>science fiction</v>
      </c>
      <c r="S135" s="21">
        <f t="shared" si="16"/>
        <v>42491.599351851844</v>
      </c>
      <c r="T135" s="21">
        <f t="shared" si="17"/>
        <v>42521.521527777775</v>
      </c>
    </row>
    <row r="136" spans="1:20" ht="45" hidden="1" x14ac:dyDescent="0.25">
      <c r="A136" s="13">
        <v>134</v>
      </c>
      <c r="B136" s="3" t="s">
        <v>136</v>
      </c>
      <c r="C136" s="3" t="s">
        <v>4245</v>
      </c>
      <c r="D136" s="2">
        <v>5000</v>
      </c>
      <c r="E136" s="11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8266</v>
      </c>
      <c r="O136" s="9">
        <f t="shared" si="12"/>
        <v>0</v>
      </c>
      <c r="P136" s="10">
        <f t="shared" si="13"/>
        <v>0</v>
      </c>
      <c r="Q136" s="2" t="str">
        <f t="shared" si="14"/>
        <v>film &amp; video</v>
      </c>
      <c r="R136" s="2" t="str">
        <f t="shared" si="15"/>
        <v>science fiction</v>
      </c>
      <c r="S136" s="21">
        <f t="shared" si="16"/>
        <v>42221.701597222222</v>
      </c>
      <c r="T136" s="21">
        <f t="shared" si="17"/>
        <v>42251.499999999993</v>
      </c>
    </row>
    <row r="137" spans="1:20" ht="90" hidden="1" x14ac:dyDescent="0.25">
      <c r="A137" s="13">
        <v>135</v>
      </c>
      <c r="B137" s="3" t="s">
        <v>137</v>
      </c>
      <c r="C137" s="3" t="s">
        <v>4246</v>
      </c>
      <c r="D137" s="2">
        <v>3000</v>
      </c>
      <c r="E137" s="11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8266</v>
      </c>
      <c r="O137" s="9">
        <f t="shared" si="12"/>
        <v>0.13433333333333333</v>
      </c>
      <c r="P137" s="10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21">
        <f t="shared" si="16"/>
        <v>41788.173576388886</v>
      </c>
      <c r="T137" s="21">
        <f t="shared" si="17"/>
        <v>41821.583333333328</v>
      </c>
    </row>
    <row r="138" spans="1:20" ht="105" hidden="1" x14ac:dyDescent="0.25">
      <c r="A138" s="13">
        <v>136</v>
      </c>
      <c r="B138" s="3" t="s">
        <v>138</v>
      </c>
      <c r="C138" s="3" t="s">
        <v>4232</v>
      </c>
      <c r="D138" s="2">
        <v>3000</v>
      </c>
      <c r="E138" s="11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8266</v>
      </c>
      <c r="O138" s="9">
        <f t="shared" si="12"/>
        <v>0</v>
      </c>
      <c r="P138" s="10">
        <f t="shared" si="13"/>
        <v>0</v>
      </c>
      <c r="Q138" s="2" t="str">
        <f t="shared" si="14"/>
        <v>film &amp; video</v>
      </c>
      <c r="R138" s="2" t="str">
        <f t="shared" si="15"/>
        <v>science fiction</v>
      </c>
      <c r="S138" s="21">
        <f t="shared" si="16"/>
        <v>42096.201782407406</v>
      </c>
      <c r="T138" s="21">
        <f t="shared" si="17"/>
        <v>42140.219444444439</v>
      </c>
    </row>
    <row r="139" spans="1:20" ht="90" hidden="1" x14ac:dyDescent="0.25">
      <c r="A139" s="13">
        <v>137</v>
      </c>
      <c r="B139" s="3" t="s">
        <v>139</v>
      </c>
      <c r="C139" s="3" t="s">
        <v>4247</v>
      </c>
      <c r="D139" s="2">
        <v>55000</v>
      </c>
      <c r="E139" s="11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8266</v>
      </c>
      <c r="O139" s="9">
        <f t="shared" si="12"/>
        <v>0</v>
      </c>
      <c r="P139" s="10">
        <f t="shared" si="13"/>
        <v>0</v>
      </c>
      <c r="Q139" s="2" t="str">
        <f t="shared" si="14"/>
        <v>film &amp; video</v>
      </c>
      <c r="R139" s="2" t="str">
        <f t="shared" si="15"/>
        <v>science fiction</v>
      </c>
      <c r="S139" s="21">
        <f t="shared" si="16"/>
        <v>42239.365659722222</v>
      </c>
      <c r="T139" s="21">
        <f t="shared" si="17"/>
        <v>42289.365659722222</v>
      </c>
    </row>
    <row r="140" spans="1:20" ht="90" hidden="1" x14ac:dyDescent="0.25">
      <c r="A140" s="13">
        <v>138</v>
      </c>
      <c r="B140" s="3" t="s">
        <v>140</v>
      </c>
      <c r="C140" s="3" t="s">
        <v>4248</v>
      </c>
      <c r="D140" s="2">
        <v>150000</v>
      </c>
      <c r="E140" s="11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8266</v>
      </c>
      <c r="O140" s="9">
        <f t="shared" si="12"/>
        <v>3.1413333333333335E-2</v>
      </c>
      <c r="P140" s="10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21">
        <f t="shared" si="16"/>
        <v>42186.049085648141</v>
      </c>
      <c r="T140" s="21">
        <f t="shared" si="17"/>
        <v>42216.999305555553</v>
      </c>
    </row>
    <row r="141" spans="1:20" ht="75" hidden="1" x14ac:dyDescent="0.25">
      <c r="A141" s="13">
        <v>139</v>
      </c>
      <c r="B141" s="3" t="s">
        <v>141</v>
      </c>
      <c r="C141" s="3" t="s">
        <v>4249</v>
      </c>
      <c r="D141" s="2">
        <v>500</v>
      </c>
      <c r="E141" s="11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8266</v>
      </c>
      <c r="O141" s="9">
        <f t="shared" si="12"/>
        <v>1</v>
      </c>
      <c r="P141" s="10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21">
        <f t="shared" si="16"/>
        <v>42187.712638888886</v>
      </c>
      <c r="T141" s="21">
        <f t="shared" si="17"/>
        <v>42197.712638888886</v>
      </c>
    </row>
    <row r="142" spans="1:20" ht="90" hidden="1" x14ac:dyDescent="0.25">
      <c r="A142" s="13">
        <v>140</v>
      </c>
      <c r="B142" s="3" t="s">
        <v>142</v>
      </c>
      <c r="C142" s="3" t="s">
        <v>4250</v>
      </c>
      <c r="D142" s="2">
        <v>200000</v>
      </c>
      <c r="E142" s="11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8266</v>
      </c>
      <c r="O142" s="9">
        <f t="shared" si="12"/>
        <v>0</v>
      </c>
      <c r="P142" s="10">
        <f t="shared" si="13"/>
        <v>0</v>
      </c>
      <c r="Q142" s="2" t="str">
        <f t="shared" si="14"/>
        <v>film &amp; video</v>
      </c>
      <c r="R142" s="2" t="str">
        <f t="shared" si="15"/>
        <v>science fiction</v>
      </c>
      <c r="S142" s="21">
        <f t="shared" si="16"/>
        <v>42052.989953703705</v>
      </c>
      <c r="T142" s="21">
        <f t="shared" si="17"/>
        <v>42082.948287037034</v>
      </c>
    </row>
    <row r="143" spans="1:20" ht="75" hidden="1" x14ac:dyDescent="0.25">
      <c r="A143" s="13">
        <v>141</v>
      </c>
      <c r="B143" s="3" t="s">
        <v>143</v>
      </c>
      <c r="C143" s="3" t="s">
        <v>4251</v>
      </c>
      <c r="D143" s="2">
        <v>12000</v>
      </c>
      <c r="E143" s="11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8266</v>
      </c>
      <c r="O143" s="9">
        <f t="shared" si="12"/>
        <v>0.10775</v>
      </c>
      <c r="P143" s="10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21">
        <f t="shared" si="16"/>
        <v>42109.944710648146</v>
      </c>
      <c r="T143" s="21">
        <f t="shared" si="17"/>
        <v>42154.944710648146</v>
      </c>
    </row>
    <row r="144" spans="1:20" ht="90" hidden="1" x14ac:dyDescent="0.25">
      <c r="A144" s="13">
        <v>142</v>
      </c>
      <c r="B144" s="3" t="s">
        <v>144</v>
      </c>
      <c r="C144" s="3" t="s">
        <v>4252</v>
      </c>
      <c r="D144" s="2">
        <v>3000</v>
      </c>
      <c r="E144" s="11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8266</v>
      </c>
      <c r="O144" s="9">
        <f t="shared" si="12"/>
        <v>3.3333333333333335E-3</v>
      </c>
      <c r="P144" s="10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21">
        <f t="shared" si="16"/>
        <v>41938.684930555552</v>
      </c>
      <c r="T144" s="21">
        <f t="shared" si="17"/>
        <v>41959.726597222216</v>
      </c>
    </row>
    <row r="145" spans="1:20" ht="90" hidden="1" x14ac:dyDescent="0.25">
      <c r="A145" s="13">
        <v>143</v>
      </c>
      <c r="B145" s="3" t="s">
        <v>145</v>
      </c>
      <c r="C145" s="3" t="s">
        <v>4253</v>
      </c>
      <c r="D145" s="2">
        <v>5500</v>
      </c>
      <c r="E145" s="11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8266</v>
      </c>
      <c r="O145" s="9">
        <f t="shared" si="12"/>
        <v>0</v>
      </c>
      <c r="P145" s="10">
        <f t="shared" si="13"/>
        <v>0</v>
      </c>
      <c r="Q145" s="2" t="str">
        <f t="shared" si="14"/>
        <v>film &amp; video</v>
      </c>
      <c r="R145" s="2" t="str">
        <f t="shared" si="15"/>
        <v>science fiction</v>
      </c>
      <c r="S145" s="21">
        <f t="shared" si="16"/>
        <v>42558.855810185189</v>
      </c>
      <c r="T145" s="21">
        <f t="shared" si="17"/>
        <v>42616.038194444445</v>
      </c>
    </row>
    <row r="146" spans="1:20" ht="90" hidden="1" x14ac:dyDescent="0.25">
      <c r="A146" s="13">
        <v>144</v>
      </c>
      <c r="B146" s="3" t="s">
        <v>146</v>
      </c>
      <c r="C146" s="3" t="s">
        <v>4254</v>
      </c>
      <c r="D146" s="2">
        <v>7500</v>
      </c>
      <c r="E146" s="11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8266</v>
      </c>
      <c r="O146" s="9">
        <f t="shared" si="12"/>
        <v>0.27600000000000002</v>
      </c>
      <c r="P146" s="10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21">
        <f t="shared" si="16"/>
        <v>42047.554074074076</v>
      </c>
      <c r="T146" s="21">
        <f t="shared" si="17"/>
        <v>42107.512407407405</v>
      </c>
    </row>
    <row r="147" spans="1:20" ht="90" hidden="1" x14ac:dyDescent="0.25">
      <c r="A147" s="13">
        <v>145</v>
      </c>
      <c r="B147" s="3" t="s">
        <v>147</v>
      </c>
      <c r="C147" s="3" t="s">
        <v>4255</v>
      </c>
      <c r="D147" s="2">
        <v>4500</v>
      </c>
      <c r="E147" s="11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8266</v>
      </c>
      <c r="O147" s="9">
        <f t="shared" si="12"/>
        <v>7.5111111111111115E-2</v>
      </c>
      <c r="P147" s="10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21">
        <f t="shared" si="16"/>
        <v>42200.333935185183</v>
      </c>
      <c r="T147" s="21">
        <f t="shared" si="17"/>
        <v>42227.333935185183</v>
      </c>
    </row>
    <row r="148" spans="1:20" ht="90" hidden="1" x14ac:dyDescent="0.25">
      <c r="A148" s="13">
        <v>146</v>
      </c>
      <c r="B148" s="3" t="s">
        <v>148</v>
      </c>
      <c r="C148" s="3" t="s">
        <v>4256</v>
      </c>
      <c r="D148" s="2">
        <v>20000</v>
      </c>
      <c r="E148" s="11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8266</v>
      </c>
      <c r="O148" s="9">
        <f t="shared" si="12"/>
        <v>5.7499999999999999E-3</v>
      </c>
      <c r="P148" s="10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21">
        <f t="shared" si="16"/>
        <v>42692.807847222219</v>
      </c>
      <c r="T148" s="21">
        <f t="shared" si="17"/>
        <v>42752.807847222219</v>
      </c>
    </row>
    <row r="149" spans="1:20" ht="45" hidden="1" x14ac:dyDescent="0.25">
      <c r="A149" s="13">
        <v>147</v>
      </c>
      <c r="B149" s="3" t="s">
        <v>149</v>
      </c>
      <c r="C149" s="3" t="s">
        <v>4257</v>
      </c>
      <c r="D149" s="2">
        <v>7000</v>
      </c>
      <c r="E149" s="11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8266</v>
      </c>
      <c r="O149" s="9">
        <f t="shared" si="12"/>
        <v>0</v>
      </c>
      <c r="P149" s="10">
        <f t="shared" si="13"/>
        <v>0</v>
      </c>
      <c r="Q149" s="2" t="str">
        <f t="shared" si="14"/>
        <v>film &amp; video</v>
      </c>
      <c r="R149" s="2" t="str">
        <f t="shared" si="15"/>
        <v>science fiction</v>
      </c>
      <c r="S149" s="21">
        <f t="shared" si="16"/>
        <v>41969.559490740743</v>
      </c>
      <c r="T149" s="21">
        <f t="shared" si="17"/>
        <v>42012.554166666661</v>
      </c>
    </row>
    <row r="150" spans="1:20" ht="90" hidden="1" x14ac:dyDescent="0.25">
      <c r="A150" s="13">
        <v>148</v>
      </c>
      <c r="B150" s="3" t="s">
        <v>150</v>
      </c>
      <c r="C150" s="3" t="s">
        <v>4258</v>
      </c>
      <c r="D150" s="2">
        <v>50000</v>
      </c>
      <c r="E150" s="11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8266</v>
      </c>
      <c r="O150" s="9">
        <f t="shared" si="12"/>
        <v>8.0000000000000004E-4</v>
      </c>
      <c r="P150" s="10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21">
        <f t="shared" si="16"/>
        <v>42397.073333333326</v>
      </c>
      <c r="T150" s="21">
        <f t="shared" si="17"/>
        <v>42427.073333333326</v>
      </c>
    </row>
    <row r="151" spans="1:20" ht="90" hidden="1" x14ac:dyDescent="0.25">
      <c r="A151" s="13">
        <v>149</v>
      </c>
      <c r="B151" s="3" t="s">
        <v>151</v>
      </c>
      <c r="C151" s="3" t="s">
        <v>4259</v>
      </c>
      <c r="D151" s="2">
        <v>10000</v>
      </c>
      <c r="E151" s="11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8266</v>
      </c>
      <c r="O151" s="9">
        <f t="shared" si="12"/>
        <v>9.1999999999999998E-3</v>
      </c>
      <c r="P151" s="10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21">
        <f t="shared" si="16"/>
        <v>41967.963773148142</v>
      </c>
      <c r="T151" s="21">
        <f t="shared" si="17"/>
        <v>41998.124999999993</v>
      </c>
    </row>
    <row r="152" spans="1:20" ht="75" hidden="1" x14ac:dyDescent="0.25">
      <c r="A152" s="13">
        <v>150</v>
      </c>
      <c r="B152" s="3" t="s">
        <v>152</v>
      </c>
      <c r="C152" s="3" t="s">
        <v>4260</v>
      </c>
      <c r="D152" s="2">
        <v>130000</v>
      </c>
      <c r="E152" s="11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8266</v>
      </c>
      <c r="O152" s="9">
        <f t="shared" si="12"/>
        <v>0.23163076923076922</v>
      </c>
      <c r="P152" s="10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21">
        <f t="shared" si="16"/>
        <v>42089.95349537037</v>
      </c>
      <c r="T152" s="21">
        <f t="shared" si="17"/>
        <v>42149.95349537037</v>
      </c>
    </row>
    <row r="153" spans="1:20" ht="105" hidden="1" x14ac:dyDescent="0.25">
      <c r="A153" s="13">
        <v>151</v>
      </c>
      <c r="B153" s="3" t="s">
        <v>153</v>
      </c>
      <c r="C153" s="3" t="s">
        <v>4261</v>
      </c>
      <c r="D153" s="2">
        <v>250000</v>
      </c>
      <c r="E153" s="11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8266</v>
      </c>
      <c r="O153" s="9">
        <f t="shared" si="12"/>
        <v>5.5999999999999995E-4</v>
      </c>
      <c r="P153" s="10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21">
        <f t="shared" si="16"/>
        <v>42113.342488425922</v>
      </c>
      <c r="T153" s="21">
        <f t="shared" si="17"/>
        <v>42173.342488425922</v>
      </c>
    </row>
    <row r="154" spans="1:20" ht="60" hidden="1" x14ac:dyDescent="0.25">
      <c r="A154" s="13">
        <v>152</v>
      </c>
      <c r="B154" s="3" t="s">
        <v>154</v>
      </c>
      <c r="C154" s="3" t="s">
        <v>4262</v>
      </c>
      <c r="D154" s="2">
        <v>380000</v>
      </c>
      <c r="E154" s="11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8266</v>
      </c>
      <c r="O154" s="9">
        <f t="shared" si="12"/>
        <v>7.8947368421052633E-5</v>
      </c>
      <c r="P154" s="10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21">
        <f t="shared" si="16"/>
        <v>41874.869212962964</v>
      </c>
      <c r="T154" s="21">
        <f t="shared" si="17"/>
        <v>41904.869212962964</v>
      </c>
    </row>
    <row r="155" spans="1:20" ht="105" hidden="1" x14ac:dyDescent="0.25">
      <c r="A155" s="13">
        <v>153</v>
      </c>
      <c r="B155" s="3" t="s">
        <v>155</v>
      </c>
      <c r="C155" s="3" t="s">
        <v>4263</v>
      </c>
      <c r="D155" s="2">
        <v>50000</v>
      </c>
      <c r="E155" s="11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8266</v>
      </c>
      <c r="O155" s="9">
        <f t="shared" si="12"/>
        <v>7.1799999999999998E-3</v>
      </c>
      <c r="P155" s="10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21">
        <f t="shared" si="16"/>
        <v>41933.377824074072</v>
      </c>
      <c r="T155" s="21">
        <f t="shared" si="17"/>
        <v>41975.419490740744</v>
      </c>
    </row>
    <row r="156" spans="1:20" ht="60" hidden="1" x14ac:dyDescent="0.25">
      <c r="A156" s="13">
        <v>154</v>
      </c>
      <c r="B156" s="3" t="s">
        <v>156</v>
      </c>
      <c r="C156" s="3" t="s">
        <v>4264</v>
      </c>
      <c r="D156" s="2">
        <v>1500</v>
      </c>
      <c r="E156" s="11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8266</v>
      </c>
      <c r="O156" s="9">
        <f t="shared" si="12"/>
        <v>2.6666666666666668E-2</v>
      </c>
      <c r="P156" s="10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21">
        <f t="shared" si="16"/>
        <v>42115.339062499996</v>
      </c>
      <c r="T156" s="21">
        <f t="shared" si="17"/>
        <v>42158.339062499996</v>
      </c>
    </row>
    <row r="157" spans="1:20" ht="105" hidden="1" x14ac:dyDescent="0.25">
      <c r="A157" s="13">
        <v>155</v>
      </c>
      <c r="B157" s="3" t="s">
        <v>157</v>
      </c>
      <c r="C157" s="3" t="s">
        <v>4265</v>
      </c>
      <c r="D157" s="2">
        <v>1350000</v>
      </c>
      <c r="E157" s="11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8266</v>
      </c>
      <c r="O157" s="9">
        <f t="shared" si="12"/>
        <v>6.0000000000000002E-5</v>
      </c>
      <c r="P157" s="10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21">
        <f t="shared" si="16"/>
        <v>42168.351099537038</v>
      </c>
      <c r="T157" s="21">
        <f t="shared" si="17"/>
        <v>42208.351099537038</v>
      </c>
    </row>
    <row r="158" spans="1:20" ht="105" hidden="1" x14ac:dyDescent="0.25">
      <c r="A158" s="13">
        <v>156</v>
      </c>
      <c r="B158" s="3" t="s">
        <v>158</v>
      </c>
      <c r="C158" s="3" t="s">
        <v>4266</v>
      </c>
      <c r="D158" s="2">
        <v>35000</v>
      </c>
      <c r="E158" s="11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8266</v>
      </c>
      <c r="O158" s="9">
        <f t="shared" si="12"/>
        <v>5.0999999999999997E-2</v>
      </c>
      <c r="P158" s="10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21">
        <f t="shared" si="16"/>
        <v>41793.916620370372</v>
      </c>
      <c r="T158" s="21">
        <f t="shared" si="17"/>
        <v>41853.916620370372</v>
      </c>
    </row>
    <row r="159" spans="1:20" ht="75" hidden="1" x14ac:dyDescent="0.25">
      <c r="A159" s="13">
        <v>157</v>
      </c>
      <c r="B159" s="3" t="s">
        <v>159</v>
      </c>
      <c r="C159" s="3" t="s">
        <v>4267</v>
      </c>
      <c r="D159" s="2">
        <v>2995</v>
      </c>
      <c r="E159" s="11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8266</v>
      </c>
      <c r="O159" s="9">
        <f t="shared" si="12"/>
        <v>2.671118530884808E-3</v>
      </c>
      <c r="P159" s="10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21">
        <f t="shared" si="16"/>
        <v>42396.703379629624</v>
      </c>
      <c r="T159" s="21">
        <f t="shared" si="17"/>
        <v>42426.703379629624</v>
      </c>
    </row>
    <row r="160" spans="1:20" ht="90" hidden="1" x14ac:dyDescent="0.25">
      <c r="A160" s="13">
        <v>158</v>
      </c>
      <c r="B160" s="3" t="s">
        <v>160</v>
      </c>
      <c r="C160" s="3" t="s">
        <v>4268</v>
      </c>
      <c r="D160" s="2">
        <v>5000</v>
      </c>
      <c r="E160" s="11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8266</v>
      </c>
      <c r="O160" s="9">
        <f t="shared" si="12"/>
        <v>0</v>
      </c>
      <c r="P160" s="10">
        <f t="shared" si="13"/>
        <v>0</v>
      </c>
      <c r="Q160" s="2" t="str">
        <f t="shared" si="14"/>
        <v>film &amp; video</v>
      </c>
      <c r="R160" s="2" t="str">
        <f t="shared" si="15"/>
        <v>science fiction</v>
      </c>
      <c r="S160" s="21">
        <f t="shared" si="16"/>
        <v>41903.868379629625</v>
      </c>
      <c r="T160" s="21">
        <f t="shared" si="17"/>
        <v>41933.868379629625</v>
      </c>
    </row>
    <row r="161" spans="1:20" ht="105" hidden="1" x14ac:dyDescent="0.25">
      <c r="A161" s="13">
        <v>159</v>
      </c>
      <c r="B161" s="3" t="s">
        <v>161</v>
      </c>
      <c r="C161" s="3" t="s">
        <v>4269</v>
      </c>
      <c r="D161" s="2">
        <v>500000</v>
      </c>
      <c r="E161" s="11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8266</v>
      </c>
      <c r="O161" s="9">
        <f t="shared" si="12"/>
        <v>2.0000000000000002E-5</v>
      </c>
      <c r="P161" s="10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21">
        <f t="shared" si="16"/>
        <v>42514.226215277777</v>
      </c>
      <c r="T161" s="21">
        <f t="shared" si="17"/>
        <v>42554.226215277777</v>
      </c>
    </row>
    <row r="162" spans="1:20" ht="90" hidden="1" x14ac:dyDescent="0.25">
      <c r="A162" s="13">
        <v>160</v>
      </c>
      <c r="B162" s="3" t="s">
        <v>162</v>
      </c>
      <c r="C162" s="3" t="s">
        <v>4270</v>
      </c>
      <c r="D162" s="2">
        <v>5000</v>
      </c>
      <c r="E162" s="11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8267</v>
      </c>
      <c r="O162" s="9">
        <f t="shared" si="12"/>
        <v>0</v>
      </c>
      <c r="P162" s="10">
        <f t="shared" si="13"/>
        <v>0</v>
      </c>
      <c r="Q162" s="2" t="str">
        <f t="shared" si="14"/>
        <v>film &amp; video</v>
      </c>
      <c r="R162" s="2" t="str">
        <f t="shared" si="15"/>
        <v>drama</v>
      </c>
      <c r="S162" s="21">
        <f t="shared" si="16"/>
        <v>42171.704756944448</v>
      </c>
      <c r="T162" s="21">
        <f t="shared" si="17"/>
        <v>42231.704756944448</v>
      </c>
    </row>
    <row r="163" spans="1:20" ht="75" hidden="1" x14ac:dyDescent="0.25">
      <c r="A163" s="13">
        <v>161</v>
      </c>
      <c r="B163" s="3" t="s">
        <v>163</v>
      </c>
      <c r="C163" s="3" t="s">
        <v>4271</v>
      </c>
      <c r="D163" s="2">
        <v>50000</v>
      </c>
      <c r="E163" s="11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8267</v>
      </c>
      <c r="O163" s="9">
        <f t="shared" si="12"/>
        <v>1E-4</v>
      </c>
      <c r="P163" s="10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21">
        <f t="shared" si="16"/>
        <v>41792.479108796295</v>
      </c>
      <c r="T163" s="21">
        <f t="shared" si="17"/>
        <v>41822.479108796295</v>
      </c>
    </row>
    <row r="164" spans="1:20" ht="75" hidden="1" x14ac:dyDescent="0.25">
      <c r="A164" s="13">
        <v>162</v>
      </c>
      <c r="B164" s="3" t="s">
        <v>164</v>
      </c>
      <c r="C164" s="3" t="s">
        <v>4272</v>
      </c>
      <c r="D164" s="2">
        <v>2800</v>
      </c>
      <c r="E164" s="11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8267</v>
      </c>
      <c r="O164" s="9">
        <f t="shared" si="12"/>
        <v>0.15535714285714286</v>
      </c>
      <c r="P164" s="10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21">
        <f t="shared" si="16"/>
        <v>41834.91847222222</v>
      </c>
      <c r="T164" s="21">
        <f t="shared" si="17"/>
        <v>41867.779166666667</v>
      </c>
    </row>
    <row r="165" spans="1:20" ht="90" hidden="1" x14ac:dyDescent="0.25">
      <c r="A165" s="13">
        <v>163</v>
      </c>
      <c r="B165" s="3" t="s">
        <v>165</v>
      </c>
      <c r="C165" s="3" t="s">
        <v>4273</v>
      </c>
      <c r="D165" s="2">
        <v>2000000</v>
      </c>
      <c r="E165" s="11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8267</v>
      </c>
      <c r="O165" s="9">
        <f t="shared" si="12"/>
        <v>0</v>
      </c>
      <c r="P165" s="10">
        <f t="shared" si="13"/>
        <v>0</v>
      </c>
      <c r="Q165" s="2" t="str">
        <f t="shared" si="14"/>
        <v>film &amp; video</v>
      </c>
      <c r="R165" s="2" t="str">
        <f t="shared" si="15"/>
        <v>drama</v>
      </c>
      <c r="S165" s="21">
        <f t="shared" si="16"/>
        <v>42243.752939814811</v>
      </c>
      <c r="T165" s="21">
        <f t="shared" si="17"/>
        <v>42277.791666666664</v>
      </c>
    </row>
    <row r="166" spans="1:20" ht="90" hidden="1" x14ac:dyDescent="0.25">
      <c r="A166" s="13">
        <v>164</v>
      </c>
      <c r="B166" s="3" t="s">
        <v>166</v>
      </c>
      <c r="C166" s="3" t="s">
        <v>4274</v>
      </c>
      <c r="D166" s="2">
        <v>120000</v>
      </c>
      <c r="E166" s="11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8267</v>
      </c>
      <c r="O166" s="9">
        <f t="shared" si="12"/>
        <v>5.3333333333333332E-3</v>
      </c>
      <c r="P166" s="10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21">
        <f t="shared" si="16"/>
        <v>41841.554409722223</v>
      </c>
      <c r="T166" s="21">
        <f t="shared" si="17"/>
        <v>41901.554409722223</v>
      </c>
    </row>
    <row r="167" spans="1:20" ht="60" hidden="1" x14ac:dyDescent="0.25">
      <c r="A167" s="13">
        <v>165</v>
      </c>
      <c r="B167" s="3" t="s">
        <v>167</v>
      </c>
      <c r="C167" s="3" t="s">
        <v>4275</v>
      </c>
      <c r="D167" s="2">
        <v>17000</v>
      </c>
      <c r="E167" s="11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8267</v>
      </c>
      <c r="O167" s="9">
        <f t="shared" si="12"/>
        <v>0</v>
      </c>
      <c r="P167" s="10">
        <f t="shared" si="13"/>
        <v>0</v>
      </c>
      <c r="Q167" s="2" t="str">
        <f t="shared" si="14"/>
        <v>film &amp; video</v>
      </c>
      <c r="R167" s="2" t="str">
        <f t="shared" si="15"/>
        <v>drama</v>
      </c>
      <c r="S167" s="21">
        <f t="shared" si="16"/>
        <v>42351.450509259252</v>
      </c>
      <c r="T167" s="21">
        <f t="shared" si="17"/>
        <v>42381.450509259252</v>
      </c>
    </row>
    <row r="168" spans="1:20" ht="90" hidden="1" x14ac:dyDescent="0.25">
      <c r="A168" s="13">
        <v>166</v>
      </c>
      <c r="B168" s="3" t="s">
        <v>168</v>
      </c>
      <c r="C168" s="3" t="s">
        <v>4276</v>
      </c>
      <c r="D168" s="2">
        <v>5000</v>
      </c>
      <c r="E168" s="11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8267</v>
      </c>
      <c r="O168" s="9">
        <f t="shared" si="12"/>
        <v>0.6</v>
      </c>
      <c r="P168" s="10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21">
        <f t="shared" si="16"/>
        <v>42720.867615740739</v>
      </c>
      <c r="T168" s="21">
        <f t="shared" si="17"/>
        <v>42750.867615740739</v>
      </c>
    </row>
    <row r="169" spans="1:20" ht="90" hidden="1" x14ac:dyDescent="0.25">
      <c r="A169" s="13">
        <v>167</v>
      </c>
      <c r="B169" s="3" t="s">
        <v>169</v>
      </c>
      <c r="C169" s="3" t="s">
        <v>4277</v>
      </c>
      <c r="D169" s="2">
        <v>110000</v>
      </c>
      <c r="E169" s="11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8267</v>
      </c>
      <c r="O169" s="9">
        <f t="shared" si="12"/>
        <v>1E-4</v>
      </c>
      <c r="P169" s="10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21">
        <f t="shared" si="16"/>
        <v>42160.719155092585</v>
      </c>
      <c r="T169" s="21">
        <f t="shared" si="17"/>
        <v>42220.719155092585</v>
      </c>
    </row>
    <row r="170" spans="1:20" ht="90" hidden="1" x14ac:dyDescent="0.25">
      <c r="A170" s="13">
        <v>168</v>
      </c>
      <c r="B170" s="3" t="s">
        <v>170</v>
      </c>
      <c r="C170" s="3" t="s">
        <v>4278</v>
      </c>
      <c r="D170" s="2">
        <v>8000</v>
      </c>
      <c r="E170" s="11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8267</v>
      </c>
      <c r="O170" s="9">
        <f t="shared" si="12"/>
        <v>4.0625000000000001E-2</v>
      </c>
      <c r="P170" s="10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21">
        <f t="shared" si="16"/>
        <v>42052.626967592594</v>
      </c>
      <c r="T170" s="21">
        <f t="shared" si="17"/>
        <v>42082.585300925923</v>
      </c>
    </row>
    <row r="171" spans="1:20" ht="90" hidden="1" x14ac:dyDescent="0.25">
      <c r="A171" s="13">
        <v>169</v>
      </c>
      <c r="B171" s="3" t="s">
        <v>171</v>
      </c>
      <c r="C171" s="3" t="s">
        <v>4279</v>
      </c>
      <c r="D171" s="2">
        <v>2500</v>
      </c>
      <c r="E171" s="11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8267</v>
      </c>
      <c r="O171" s="9">
        <f t="shared" si="12"/>
        <v>0.224</v>
      </c>
      <c r="P171" s="10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21">
        <f t="shared" si="16"/>
        <v>41900.296979166662</v>
      </c>
      <c r="T171" s="21">
        <f t="shared" si="17"/>
        <v>41930.296979166662</v>
      </c>
    </row>
    <row r="172" spans="1:20" ht="105" hidden="1" x14ac:dyDescent="0.25">
      <c r="A172" s="13">
        <v>170</v>
      </c>
      <c r="B172" s="3" t="s">
        <v>172</v>
      </c>
      <c r="C172" s="3" t="s">
        <v>4280</v>
      </c>
      <c r="D172" s="2">
        <v>10000</v>
      </c>
      <c r="E172" s="11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8267</v>
      </c>
      <c r="O172" s="9">
        <f t="shared" si="12"/>
        <v>3.2500000000000001E-2</v>
      </c>
      <c r="P172" s="10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21">
        <f t="shared" si="16"/>
        <v>42216.769479166665</v>
      </c>
      <c r="T172" s="21">
        <f t="shared" si="17"/>
        <v>42246.019444444442</v>
      </c>
    </row>
    <row r="173" spans="1:20" ht="90" hidden="1" x14ac:dyDescent="0.25">
      <c r="A173" s="13">
        <v>171</v>
      </c>
      <c r="B173" s="3" t="s">
        <v>173</v>
      </c>
      <c r="C173" s="3" t="s">
        <v>4281</v>
      </c>
      <c r="D173" s="2">
        <v>50000</v>
      </c>
      <c r="E173" s="11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8267</v>
      </c>
      <c r="O173" s="9">
        <f t="shared" si="12"/>
        <v>2.0000000000000002E-5</v>
      </c>
      <c r="P173" s="10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21">
        <f t="shared" si="16"/>
        <v>42533.972384259258</v>
      </c>
      <c r="T173" s="21">
        <f t="shared" si="17"/>
        <v>42593.972384259258</v>
      </c>
    </row>
    <row r="174" spans="1:20" ht="75" hidden="1" x14ac:dyDescent="0.25">
      <c r="A174" s="13">
        <v>172</v>
      </c>
      <c r="B174" s="3" t="s">
        <v>174</v>
      </c>
      <c r="C174" s="3" t="s">
        <v>4282</v>
      </c>
      <c r="D174" s="2">
        <v>95000</v>
      </c>
      <c r="E174" s="11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8267</v>
      </c>
      <c r="O174" s="9">
        <f t="shared" si="12"/>
        <v>0</v>
      </c>
      <c r="P174" s="10">
        <f t="shared" si="13"/>
        <v>0</v>
      </c>
      <c r="Q174" s="2" t="str">
        <f t="shared" si="14"/>
        <v>film &amp; video</v>
      </c>
      <c r="R174" s="2" t="str">
        <f t="shared" si="15"/>
        <v>drama</v>
      </c>
      <c r="S174" s="21">
        <f t="shared" si="16"/>
        <v>42047.186608796292</v>
      </c>
      <c r="T174" s="21">
        <f t="shared" si="17"/>
        <v>42082.14494212962</v>
      </c>
    </row>
    <row r="175" spans="1:20" ht="75" hidden="1" x14ac:dyDescent="0.25">
      <c r="A175" s="13">
        <v>173</v>
      </c>
      <c r="B175" s="3" t="s">
        <v>175</v>
      </c>
      <c r="C175" s="3" t="s">
        <v>4283</v>
      </c>
      <c r="D175" s="2">
        <v>1110</v>
      </c>
      <c r="E175" s="11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8267</v>
      </c>
      <c r="O175" s="9">
        <f t="shared" si="12"/>
        <v>0</v>
      </c>
      <c r="P175" s="10">
        <f t="shared" si="13"/>
        <v>0</v>
      </c>
      <c r="Q175" s="2" t="str">
        <f t="shared" si="14"/>
        <v>film &amp; video</v>
      </c>
      <c r="R175" s="2" t="str">
        <f t="shared" si="15"/>
        <v>drama</v>
      </c>
      <c r="S175" s="21">
        <f t="shared" si="16"/>
        <v>42033.364675925921</v>
      </c>
      <c r="T175" s="21">
        <f t="shared" si="17"/>
        <v>42063.364675925921</v>
      </c>
    </row>
    <row r="176" spans="1:20" ht="90" hidden="1" x14ac:dyDescent="0.25">
      <c r="A176" s="13">
        <v>174</v>
      </c>
      <c r="B176" s="3" t="s">
        <v>176</v>
      </c>
      <c r="C176" s="3" t="s">
        <v>4284</v>
      </c>
      <c r="D176" s="2">
        <v>6000</v>
      </c>
      <c r="E176" s="11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8267</v>
      </c>
      <c r="O176" s="9">
        <f t="shared" si="12"/>
        <v>0</v>
      </c>
      <c r="P176" s="10">
        <f t="shared" si="13"/>
        <v>0</v>
      </c>
      <c r="Q176" s="2" t="str">
        <f t="shared" si="14"/>
        <v>film &amp; video</v>
      </c>
      <c r="R176" s="2" t="str">
        <f t="shared" si="15"/>
        <v>drama</v>
      </c>
      <c r="S176" s="21">
        <f t="shared" si="16"/>
        <v>42072.55064814815</v>
      </c>
      <c r="T176" s="21">
        <f t="shared" si="17"/>
        <v>42132.55064814815</v>
      </c>
    </row>
    <row r="177" spans="1:20" ht="90" hidden="1" x14ac:dyDescent="0.25">
      <c r="A177" s="13">
        <v>175</v>
      </c>
      <c r="B177" s="3" t="s">
        <v>177</v>
      </c>
      <c r="C177" s="3" t="s">
        <v>4285</v>
      </c>
      <c r="D177" s="2">
        <v>20000</v>
      </c>
      <c r="E177" s="11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8267</v>
      </c>
      <c r="O177" s="9">
        <f t="shared" si="12"/>
        <v>6.4850000000000005E-2</v>
      </c>
      <c r="P177" s="10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21">
        <f t="shared" si="16"/>
        <v>41855.569571759253</v>
      </c>
      <c r="T177" s="21">
        <f t="shared" si="17"/>
        <v>41880.569571759253</v>
      </c>
    </row>
    <row r="178" spans="1:20" ht="90" hidden="1" x14ac:dyDescent="0.25">
      <c r="A178" s="13">
        <v>176</v>
      </c>
      <c r="B178" s="3" t="s">
        <v>178</v>
      </c>
      <c r="C178" s="3" t="s">
        <v>4286</v>
      </c>
      <c r="D178" s="2">
        <v>1500</v>
      </c>
      <c r="E178" s="11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8267</v>
      </c>
      <c r="O178" s="9">
        <f t="shared" si="12"/>
        <v>0</v>
      </c>
      <c r="P178" s="10">
        <f t="shared" si="13"/>
        <v>0</v>
      </c>
      <c r="Q178" s="2" t="str">
        <f t="shared" si="14"/>
        <v>film &amp; video</v>
      </c>
      <c r="R178" s="2" t="str">
        <f t="shared" si="15"/>
        <v>drama</v>
      </c>
      <c r="S178" s="21">
        <f t="shared" si="16"/>
        <v>42191.615729166668</v>
      </c>
      <c r="T178" s="21">
        <f t="shared" si="17"/>
        <v>42221.615729166668</v>
      </c>
    </row>
    <row r="179" spans="1:20" ht="45" hidden="1" x14ac:dyDescent="0.25">
      <c r="A179" s="13">
        <v>177</v>
      </c>
      <c r="B179" s="3" t="s">
        <v>179</v>
      </c>
      <c r="C179" s="3" t="s">
        <v>4287</v>
      </c>
      <c r="D179" s="2">
        <v>450</v>
      </c>
      <c r="E179" s="11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8267</v>
      </c>
      <c r="O179" s="9">
        <f t="shared" si="12"/>
        <v>0.4</v>
      </c>
      <c r="P179" s="10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21">
        <f t="shared" si="16"/>
        <v>42069.839421296296</v>
      </c>
      <c r="T179" s="21">
        <f t="shared" si="17"/>
        <v>42086.797754629624</v>
      </c>
    </row>
    <row r="180" spans="1:20" ht="60" hidden="1" x14ac:dyDescent="0.25">
      <c r="A180" s="13">
        <v>178</v>
      </c>
      <c r="B180" s="3" t="s">
        <v>180</v>
      </c>
      <c r="C180" s="3" t="s">
        <v>4288</v>
      </c>
      <c r="D180" s="2">
        <v>500000</v>
      </c>
      <c r="E180" s="11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8267</v>
      </c>
      <c r="O180" s="9">
        <f t="shared" si="12"/>
        <v>0</v>
      </c>
      <c r="P180" s="10">
        <f t="shared" si="13"/>
        <v>0</v>
      </c>
      <c r="Q180" s="2" t="str">
        <f t="shared" si="14"/>
        <v>film &amp; video</v>
      </c>
      <c r="R180" s="2" t="str">
        <f t="shared" si="15"/>
        <v>drama</v>
      </c>
      <c r="S180" s="21">
        <f t="shared" si="16"/>
        <v>42304.747048611105</v>
      </c>
      <c r="T180" s="21">
        <f t="shared" si="17"/>
        <v>42334.788715277777</v>
      </c>
    </row>
    <row r="181" spans="1:20" ht="60" hidden="1" x14ac:dyDescent="0.25">
      <c r="A181" s="13">
        <v>179</v>
      </c>
      <c r="B181" s="3" t="s">
        <v>181</v>
      </c>
      <c r="C181" s="3" t="s">
        <v>4289</v>
      </c>
      <c r="D181" s="2">
        <v>1000</v>
      </c>
      <c r="E181" s="11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8267</v>
      </c>
      <c r="O181" s="9">
        <f t="shared" si="12"/>
        <v>0.2</v>
      </c>
      <c r="P181" s="10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21">
        <f t="shared" si="16"/>
        <v>42402.872164351851</v>
      </c>
      <c r="T181" s="21">
        <f t="shared" si="17"/>
        <v>42432.872164351851</v>
      </c>
    </row>
    <row r="182" spans="1:20" ht="75" hidden="1" x14ac:dyDescent="0.25">
      <c r="A182" s="13">
        <v>180</v>
      </c>
      <c r="B182" s="3" t="s">
        <v>182</v>
      </c>
      <c r="C182" s="3" t="s">
        <v>4290</v>
      </c>
      <c r="D182" s="2">
        <v>1200</v>
      </c>
      <c r="E182" s="11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8267</v>
      </c>
      <c r="O182" s="9">
        <f t="shared" si="12"/>
        <v>0.33416666666666667</v>
      </c>
      <c r="P182" s="10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21">
        <f t="shared" si="16"/>
        <v>42067.782905092587</v>
      </c>
      <c r="T182" s="21">
        <f t="shared" si="17"/>
        <v>42107.583333333336</v>
      </c>
    </row>
    <row r="183" spans="1:20" ht="90" hidden="1" x14ac:dyDescent="0.25">
      <c r="A183" s="13">
        <v>181</v>
      </c>
      <c r="B183" s="3" t="s">
        <v>183</v>
      </c>
      <c r="C183" s="3" t="s">
        <v>4291</v>
      </c>
      <c r="D183" s="2">
        <v>3423</v>
      </c>
      <c r="E183" s="11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8267</v>
      </c>
      <c r="O183" s="9">
        <f t="shared" si="12"/>
        <v>0.21092608822670172</v>
      </c>
      <c r="P183" s="10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21">
        <f t="shared" si="16"/>
        <v>42147.533506944441</v>
      </c>
      <c r="T183" s="21">
        <f t="shared" si="17"/>
        <v>42177.533506944441</v>
      </c>
    </row>
    <row r="184" spans="1:20" ht="90" hidden="1" x14ac:dyDescent="0.25">
      <c r="A184" s="13">
        <v>182</v>
      </c>
      <c r="B184" s="3" t="s">
        <v>184</v>
      </c>
      <c r="C184" s="3" t="s">
        <v>4292</v>
      </c>
      <c r="D184" s="2">
        <v>1000</v>
      </c>
      <c r="E184" s="11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8267</v>
      </c>
      <c r="O184" s="9">
        <f t="shared" si="12"/>
        <v>0</v>
      </c>
      <c r="P184" s="10">
        <f t="shared" si="13"/>
        <v>0</v>
      </c>
      <c r="Q184" s="2" t="str">
        <f t="shared" si="14"/>
        <v>film &amp; video</v>
      </c>
      <c r="R184" s="2" t="str">
        <f t="shared" si="15"/>
        <v>drama</v>
      </c>
      <c r="S184" s="21">
        <f t="shared" si="16"/>
        <v>42711.803611111107</v>
      </c>
      <c r="T184" s="21">
        <f t="shared" si="17"/>
        <v>42741.803611111107</v>
      </c>
    </row>
    <row r="185" spans="1:20" ht="30" hidden="1" x14ac:dyDescent="0.25">
      <c r="A185" s="13">
        <v>183</v>
      </c>
      <c r="B185" s="3" t="s">
        <v>185</v>
      </c>
      <c r="C185" s="3" t="s">
        <v>4293</v>
      </c>
      <c r="D185" s="2">
        <v>12500</v>
      </c>
      <c r="E185" s="11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8267</v>
      </c>
      <c r="O185" s="9">
        <f t="shared" si="12"/>
        <v>0.35855999999999999</v>
      </c>
      <c r="P185" s="10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21">
        <f t="shared" si="16"/>
        <v>41939.601967592593</v>
      </c>
      <c r="T185" s="21">
        <f t="shared" si="17"/>
        <v>41969.643634259257</v>
      </c>
    </row>
    <row r="186" spans="1:20" ht="105" hidden="1" x14ac:dyDescent="0.25">
      <c r="A186" s="13">
        <v>184</v>
      </c>
      <c r="B186" s="3" t="s">
        <v>186</v>
      </c>
      <c r="C186" s="3" t="s">
        <v>4294</v>
      </c>
      <c r="D186" s="2">
        <v>1500</v>
      </c>
      <c r="E186" s="11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8267</v>
      </c>
      <c r="O186" s="9">
        <f t="shared" si="12"/>
        <v>3.4000000000000002E-2</v>
      </c>
      <c r="P186" s="10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21">
        <f t="shared" si="16"/>
        <v>41825.58289351852</v>
      </c>
      <c r="T186" s="21">
        <f t="shared" si="17"/>
        <v>41882.957638888889</v>
      </c>
    </row>
    <row r="187" spans="1:20" hidden="1" x14ac:dyDescent="0.25">
      <c r="A187" s="13">
        <v>185</v>
      </c>
      <c r="B187" s="3" t="s">
        <v>187</v>
      </c>
      <c r="C187" s="3" t="s">
        <v>4295</v>
      </c>
      <c r="D187" s="2">
        <v>40000</v>
      </c>
      <c r="E187" s="11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8267</v>
      </c>
      <c r="O187" s="9">
        <f t="shared" si="12"/>
        <v>5.5E-2</v>
      </c>
      <c r="P187" s="10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21">
        <f t="shared" si="16"/>
        <v>42570.702997685185</v>
      </c>
      <c r="T187" s="21">
        <f t="shared" si="17"/>
        <v>42600.702997685185</v>
      </c>
    </row>
    <row r="188" spans="1:20" ht="90" hidden="1" x14ac:dyDescent="0.25">
      <c r="A188" s="13">
        <v>186</v>
      </c>
      <c r="B188" s="3" t="s">
        <v>188</v>
      </c>
      <c r="C188" s="3" t="s">
        <v>4296</v>
      </c>
      <c r="D188" s="2">
        <v>5000</v>
      </c>
      <c r="E188" s="11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8267</v>
      </c>
      <c r="O188" s="9">
        <f t="shared" si="12"/>
        <v>0</v>
      </c>
      <c r="P188" s="10">
        <f t="shared" si="13"/>
        <v>0</v>
      </c>
      <c r="Q188" s="2" t="str">
        <f t="shared" si="14"/>
        <v>film &amp; video</v>
      </c>
      <c r="R188" s="2" t="str">
        <f t="shared" si="15"/>
        <v>drama</v>
      </c>
      <c r="S188" s="21">
        <f t="shared" si="16"/>
        <v>42767.604560185187</v>
      </c>
      <c r="T188" s="21">
        <f t="shared" si="17"/>
        <v>42797.624999999993</v>
      </c>
    </row>
    <row r="189" spans="1:20" ht="75" hidden="1" x14ac:dyDescent="0.25">
      <c r="A189" s="13">
        <v>187</v>
      </c>
      <c r="B189" s="3" t="s">
        <v>189</v>
      </c>
      <c r="C189" s="3" t="s">
        <v>4297</v>
      </c>
      <c r="D189" s="2">
        <v>5000</v>
      </c>
      <c r="E189" s="11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8267</v>
      </c>
      <c r="O189" s="9">
        <f t="shared" si="12"/>
        <v>0.16</v>
      </c>
      <c r="P189" s="10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21">
        <f t="shared" si="16"/>
        <v>42182.02612268518</v>
      </c>
      <c r="T189" s="21">
        <f t="shared" si="17"/>
        <v>42206.082638888889</v>
      </c>
    </row>
    <row r="190" spans="1:20" ht="90" hidden="1" x14ac:dyDescent="0.25">
      <c r="A190" s="13">
        <v>188</v>
      </c>
      <c r="B190" s="3" t="s">
        <v>190</v>
      </c>
      <c r="C190" s="3" t="s">
        <v>4298</v>
      </c>
      <c r="D190" s="2">
        <v>1500</v>
      </c>
      <c r="E190" s="11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8267</v>
      </c>
      <c r="O190" s="9">
        <f t="shared" si="12"/>
        <v>0</v>
      </c>
      <c r="P190" s="10">
        <f t="shared" si="13"/>
        <v>0</v>
      </c>
      <c r="Q190" s="2" t="str">
        <f t="shared" si="14"/>
        <v>film &amp; video</v>
      </c>
      <c r="R190" s="2" t="str">
        <f t="shared" si="15"/>
        <v>drama</v>
      </c>
      <c r="S190" s="21">
        <f t="shared" si="16"/>
        <v>41856.974710648145</v>
      </c>
      <c r="T190" s="21">
        <f t="shared" si="17"/>
        <v>41886.974710648145</v>
      </c>
    </row>
    <row r="191" spans="1:20" ht="90" hidden="1" x14ac:dyDescent="0.25">
      <c r="A191" s="13">
        <v>189</v>
      </c>
      <c r="B191" s="3" t="s">
        <v>191</v>
      </c>
      <c r="C191" s="3" t="s">
        <v>4299</v>
      </c>
      <c r="D191" s="2">
        <v>500000</v>
      </c>
      <c r="E191" s="11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8267</v>
      </c>
      <c r="O191" s="9">
        <f t="shared" si="12"/>
        <v>6.8999999999999997E-4</v>
      </c>
      <c r="P191" s="10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21">
        <f t="shared" si="16"/>
        <v>42556.482372685183</v>
      </c>
      <c r="T191" s="21">
        <f t="shared" si="17"/>
        <v>42616.482372685183</v>
      </c>
    </row>
    <row r="192" spans="1:20" ht="30" hidden="1" x14ac:dyDescent="0.25">
      <c r="A192" s="13">
        <v>190</v>
      </c>
      <c r="B192" s="3" t="s">
        <v>192</v>
      </c>
      <c r="C192" s="3" t="s">
        <v>4300</v>
      </c>
      <c r="D192" s="2">
        <v>12000</v>
      </c>
      <c r="E192" s="11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8267</v>
      </c>
      <c r="O192" s="9">
        <f t="shared" si="12"/>
        <v>4.1666666666666666E-3</v>
      </c>
      <c r="P192" s="10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21">
        <f t="shared" si="16"/>
        <v>42527.442662037036</v>
      </c>
      <c r="T192" s="21">
        <f t="shared" si="17"/>
        <v>42537.442662037036</v>
      </c>
    </row>
    <row r="193" spans="1:20" ht="90" hidden="1" x14ac:dyDescent="0.25">
      <c r="A193" s="13">
        <v>191</v>
      </c>
      <c r="B193" s="3" t="s">
        <v>193</v>
      </c>
      <c r="C193" s="3" t="s">
        <v>4301</v>
      </c>
      <c r="D193" s="2">
        <v>5000</v>
      </c>
      <c r="E193" s="11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8267</v>
      </c>
      <c r="O193" s="9">
        <f t="shared" si="12"/>
        <v>0.05</v>
      </c>
      <c r="P193" s="10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21">
        <f t="shared" si="16"/>
        <v>42239.233078703699</v>
      </c>
      <c r="T193" s="21">
        <f t="shared" si="17"/>
        <v>42279.233078703699</v>
      </c>
    </row>
    <row r="194" spans="1:20" ht="90" hidden="1" x14ac:dyDescent="0.25">
      <c r="A194" s="13">
        <v>192</v>
      </c>
      <c r="B194" s="3" t="s">
        <v>194</v>
      </c>
      <c r="C194" s="3" t="s">
        <v>4302</v>
      </c>
      <c r="D194" s="2">
        <v>1000000</v>
      </c>
      <c r="E194" s="11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8267</v>
      </c>
      <c r="O194" s="9">
        <f t="shared" ref="O194:O257" si="18">E194/D194</f>
        <v>1.7E-5</v>
      </c>
      <c r="P194" s="10">
        <f t="shared" ref="P194:P257" si="19">IF(E194=0,0,E194/L194)</f>
        <v>5.666666666666667</v>
      </c>
      <c r="Q194" s="2" t="str">
        <f t="shared" ref="Q194:Q257" si="20">LEFT(N194,SEARCH("/",N194,1)-1)</f>
        <v>film &amp; video</v>
      </c>
      <c r="R194" s="2" t="str">
        <f t="shared" ref="R194:R257" si="21">RIGHT(N194,LEN(N194)-SEARCH("/",N194))</f>
        <v>drama</v>
      </c>
      <c r="S194" s="21">
        <f t="shared" ref="S194:S257" si="22">(((J194/60)/60)/24)+DATE(1970,1,1)+(-5/24)</f>
        <v>41899.583703703705</v>
      </c>
      <c r="T194" s="21">
        <f t="shared" ref="T194:T257" si="23">(((I194/60)/60)/24)+DATE(1970,1,1)+(-5/24)</f>
        <v>41929.583703703705</v>
      </c>
    </row>
    <row r="195" spans="1:20" ht="90" hidden="1" x14ac:dyDescent="0.25">
      <c r="A195" s="13">
        <v>193</v>
      </c>
      <c r="B195" s="3" t="s">
        <v>195</v>
      </c>
      <c r="C195" s="3" t="s">
        <v>4303</v>
      </c>
      <c r="D195" s="2">
        <v>1000</v>
      </c>
      <c r="E195" s="11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8267</v>
      </c>
      <c r="O195" s="9">
        <f t="shared" si="18"/>
        <v>0</v>
      </c>
      <c r="P195" s="10">
        <f t="shared" si="19"/>
        <v>0</v>
      </c>
      <c r="Q195" s="2" t="str">
        <f t="shared" si="20"/>
        <v>film &amp; video</v>
      </c>
      <c r="R195" s="2" t="str">
        <f t="shared" si="21"/>
        <v>drama</v>
      </c>
      <c r="S195" s="21">
        <f t="shared" si="22"/>
        <v>41911.726458333331</v>
      </c>
      <c r="T195" s="21">
        <f t="shared" si="23"/>
        <v>41971.768124999995</v>
      </c>
    </row>
    <row r="196" spans="1:20" ht="90" hidden="1" x14ac:dyDescent="0.25">
      <c r="A196" s="13">
        <v>194</v>
      </c>
      <c r="B196" s="3" t="s">
        <v>196</v>
      </c>
      <c r="C196" s="3" t="s">
        <v>4304</v>
      </c>
      <c r="D196" s="2">
        <v>2500</v>
      </c>
      <c r="E196" s="11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8267</v>
      </c>
      <c r="O196" s="9">
        <f t="shared" si="18"/>
        <v>1.1999999999999999E-3</v>
      </c>
      <c r="P196" s="10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21">
        <f t="shared" si="22"/>
        <v>42375.788553240738</v>
      </c>
      <c r="T196" s="21">
        <f t="shared" si="23"/>
        <v>42435.788553240738</v>
      </c>
    </row>
    <row r="197" spans="1:20" ht="90" hidden="1" x14ac:dyDescent="0.25">
      <c r="A197" s="13">
        <v>195</v>
      </c>
      <c r="B197" s="3" t="s">
        <v>197</v>
      </c>
      <c r="C197" s="3" t="s">
        <v>4305</v>
      </c>
      <c r="D197" s="2">
        <v>2000000</v>
      </c>
      <c r="E197" s="11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8267</v>
      </c>
      <c r="O197" s="9">
        <f t="shared" si="18"/>
        <v>0</v>
      </c>
      <c r="P197" s="10">
        <f t="shared" si="19"/>
        <v>0</v>
      </c>
      <c r="Q197" s="2" t="str">
        <f t="shared" si="20"/>
        <v>film &amp; video</v>
      </c>
      <c r="R197" s="2" t="str">
        <f t="shared" si="21"/>
        <v>drama</v>
      </c>
      <c r="S197" s="21">
        <f t="shared" si="22"/>
        <v>42135.462175925924</v>
      </c>
      <c r="T197" s="21">
        <f t="shared" si="23"/>
        <v>42195.462175925924</v>
      </c>
    </row>
    <row r="198" spans="1:20" ht="90" hidden="1" x14ac:dyDescent="0.25">
      <c r="A198" s="13">
        <v>196</v>
      </c>
      <c r="B198" s="3" t="s">
        <v>198</v>
      </c>
      <c r="C198" s="3" t="s">
        <v>4306</v>
      </c>
      <c r="D198" s="2">
        <v>3500</v>
      </c>
      <c r="E198" s="11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8267</v>
      </c>
      <c r="O198" s="9">
        <f t="shared" si="18"/>
        <v>0.41857142857142859</v>
      </c>
      <c r="P198" s="10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21">
        <f t="shared" si="22"/>
        <v>42259.334467592591</v>
      </c>
      <c r="T198" s="21">
        <f t="shared" si="23"/>
        <v>42287.666666666664</v>
      </c>
    </row>
    <row r="199" spans="1:20" ht="90" hidden="1" x14ac:dyDescent="0.25">
      <c r="A199" s="13">
        <v>197</v>
      </c>
      <c r="B199" s="3" t="s">
        <v>199</v>
      </c>
      <c r="C199" s="3" t="s">
        <v>4307</v>
      </c>
      <c r="D199" s="2">
        <v>2500</v>
      </c>
      <c r="E199" s="11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8267</v>
      </c>
      <c r="O199" s="9">
        <f t="shared" si="18"/>
        <v>0.1048</v>
      </c>
      <c r="P199" s="10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21">
        <f t="shared" si="22"/>
        <v>42741.640046296299</v>
      </c>
      <c r="T199" s="21">
        <f t="shared" si="23"/>
        <v>42783.666666666664</v>
      </c>
    </row>
    <row r="200" spans="1:20" ht="90" hidden="1" x14ac:dyDescent="0.25">
      <c r="A200" s="13">
        <v>198</v>
      </c>
      <c r="B200" s="3" t="s">
        <v>200</v>
      </c>
      <c r="C200" s="3" t="s">
        <v>4308</v>
      </c>
      <c r="D200" s="2">
        <v>25000</v>
      </c>
      <c r="E200" s="11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8267</v>
      </c>
      <c r="O200" s="9">
        <f t="shared" si="18"/>
        <v>1.116E-2</v>
      </c>
      <c r="P200" s="10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21">
        <f t="shared" si="22"/>
        <v>41887.175023148149</v>
      </c>
      <c r="T200" s="21">
        <f t="shared" si="23"/>
        <v>41917.175023148149</v>
      </c>
    </row>
    <row r="201" spans="1:20" ht="90" hidden="1" x14ac:dyDescent="0.25">
      <c r="A201" s="13">
        <v>199</v>
      </c>
      <c r="B201" s="3" t="s">
        <v>201</v>
      </c>
      <c r="C201" s="3" t="s">
        <v>4309</v>
      </c>
      <c r="D201" s="2">
        <v>10000</v>
      </c>
      <c r="E201" s="11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8267</v>
      </c>
      <c r="O201" s="9">
        <f t="shared" si="18"/>
        <v>0</v>
      </c>
      <c r="P201" s="10">
        <f t="shared" si="19"/>
        <v>0</v>
      </c>
      <c r="Q201" s="2" t="str">
        <f t="shared" si="20"/>
        <v>film &amp; video</v>
      </c>
      <c r="R201" s="2" t="str">
        <f t="shared" si="21"/>
        <v>drama</v>
      </c>
      <c r="S201" s="21">
        <f t="shared" si="22"/>
        <v>42583.915532407402</v>
      </c>
      <c r="T201" s="21">
        <f t="shared" si="23"/>
        <v>42613.915532407402</v>
      </c>
    </row>
    <row r="202" spans="1:20" ht="60" hidden="1" x14ac:dyDescent="0.25">
      <c r="A202" s="13">
        <v>200</v>
      </c>
      <c r="B202" s="3" t="s">
        <v>202</v>
      </c>
      <c r="C202" s="3" t="s">
        <v>4310</v>
      </c>
      <c r="D202" s="2">
        <v>6000</v>
      </c>
      <c r="E202" s="11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8267</v>
      </c>
      <c r="O202" s="9">
        <f t="shared" si="18"/>
        <v>0.26192500000000002</v>
      </c>
      <c r="P202" s="10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21">
        <f t="shared" si="22"/>
        <v>41866.875034722223</v>
      </c>
      <c r="T202" s="21">
        <f t="shared" si="23"/>
        <v>41896.875034722223</v>
      </c>
    </row>
    <row r="203" spans="1:20" ht="90" hidden="1" x14ac:dyDescent="0.25">
      <c r="A203" s="13">
        <v>201</v>
      </c>
      <c r="B203" s="3" t="s">
        <v>203</v>
      </c>
      <c r="C203" s="3" t="s">
        <v>4311</v>
      </c>
      <c r="D203" s="2">
        <v>650</v>
      </c>
      <c r="E203" s="11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8267</v>
      </c>
      <c r="O203" s="9">
        <f t="shared" si="18"/>
        <v>0.58461538461538465</v>
      </c>
      <c r="P203" s="10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21">
        <f t="shared" si="22"/>
        <v>42023.610289351847</v>
      </c>
      <c r="T203" s="21">
        <f t="shared" si="23"/>
        <v>42043.610289351847</v>
      </c>
    </row>
    <row r="204" spans="1:20" ht="30" hidden="1" x14ac:dyDescent="0.25">
      <c r="A204" s="13">
        <v>202</v>
      </c>
      <c r="B204" s="3" t="s">
        <v>204</v>
      </c>
      <c r="C204" s="3" t="s">
        <v>4312</v>
      </c>
      <c r="D204" s="2">
        <v>6000</v>
      </c>
      <c r="E204" s="11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8267</v>
      </c>
      <c r="O204" s="9">
        <f t="shared" si="18"/>
        <v>0</v>
      </c>
      <c r="P204" s="10">
        <f t="shared" si="19"/>
        <v>0</v>
      </c>
      <c r="Q204" s="2" t="str">
        <f t="shared" si="20"/>
        <v>film &amp; video</v>
      </c>
      <c r="R204" s="2" t="str">
        <f t="shared" si="21"/>
        <v>drama</v>
      </c>
      <c r="S204" s="21">
        <f t="shared" si="22"/>
        <v>42255.719490740739</v>
      </c>
      <c r="T204" s="21">
        <f t="shared" si="23"/>
        <v>42285.665972222218</v>
      </c>
    </row>
    <row r="205" spans="1:20" ht="90" hidden="1" x14ac:dyDescent="0.25">
      <c r="A205" s="13">
        <v>203</v>
      </c>
      <c r="B205" s="3" t="s">
        <v>205</v>
      </c>
      <c r="C205" s="3" t="s">
        <v>4313</v>
      </c>
      <c r="D205" s="2">
        <v>2500</v>
      </c>
      <c r="E205" s="11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8267</v>
      </c>
      <c r="O205" s="9">
        <f t="shared" si="18"/>
        <v>0.2984</v>
      </c>
      <c r="P205" s="10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21">
        <f t="shared" si="22"/>
        <v>41973.639629629623</v>
      </c>
      <c r="T205" s="21">
        <f t="shared" si="23"/>
        <v>42033.639629629623</v>
      </c>
    </row>
    <row r="206" spans="1:20" ht="90" hidden="1" x14ac:dyDescent="0.25">
      <c r="A206" s="13">
        <v>204</v>
      </c>
      <c r="B206" s="3" t="s">
        <v>206</v>
      </c>
      <c r="C206" s="3" t="s">
        <v>4314</v>
      </c>
      <c r="D206" s="2">
        <v>300000</v>
      </c>
      <c r="E206" s="11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8267</v>
      </c>
      <c r="O206" s="9">
        <f t="shared" si="18"/>
        <v>0.50721666666666665</v>
      </c>
      <c r="P206" s="10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21">
        <f t="shared" si="22"/>
        <v>42556.375034722216</v>
      </c>
      <c r="T206" s="21">
        <f t="shared" si="23"/>
        <v>42586.375034722216</v>
      </c>
    </row>
    <row r="207" spans="1:20" ht="75" hidden="1" x14ac:dyDescent="0.25">
      <c r="A207" s="13">
        <v>205</v>
      </c>
      <c r="B207" s="3" t="s">
        <v>207</v>
      </c>
      <c r="C207" s="3" t="s">
        <v>4315</v>
      </c>
      <c r="D207" s="2">
        <v>8000</v>
      </c>
      <c r="E207" s="11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8267</v>
      </c>
      <c r="O207" s="9">
        <f t="shared" si="18"/>
        <v>0.16250000000000001</v>
      </c>
      <c r="P207" s="10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21">
        <f t="shared" si="22"/>
        <v>42248.423865740733</v>
      </c>
      <c r="T207" s="21">
        <f t="shared" si="23"/>
        <v>42283.423865740733</v>
      </c>
    </row>
    <row r="208" spans="1:20" ht="60" hidden="1" x14ac:dyDescent="0.25">
      <c r="A208" s="13">
        <v>206</v>
      </c>
      <c r="B208" s="3" t="s">
        <v>208</v>
      </c>
      <c r="C208" s="3" t="s">
        <v>4316</v>
      </c>
      <c r="D208" s="2">
        <v>12700</v>
      </c>
      <c r="E208" s="11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8267</v>
      </c>
      <c r="O208" s="9">
        <f t="shared" si="18"/>
        <v>0</v>
      </c>
      <c r="P208" s="10">
        <f t="shared" si="19"/>
        <v>0</v>
      </c>
      <c r="Q208" s="2" t="str">
        <f t="shared" si="20"/>
        <v>film &amp; video</v>
      </c>
      <c r="R208" s="2" t="str">
        <f t="shared" si="21"/>
        <v>drama</v>
      </c>
      <c r="S208" s="21">
        <f t="shared" si="22"/>
        <v>42566.79609953703</v>
      </c>
      <c r="T208" s="21">
        <f t="shared" si="23"/>
        <v>42587.79609953703</v>
      </c>
    </row>
    <row r="209" spans="1:20" ht="90" hidden="1" x14ac:dyDescent="0.25">
      <c r="A209" s="13">
        <v>207</v>
      </c>
      <c r="B209" s="3" t="s">
        <v>209</v>
      </c>
      <c r="C209" s="3" t="s">
        <v>4317</v>
      </c>
      <c r="D209" s="2">
        <v>14000</v>
      </c>
      <c r="E209" s="11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8267</v>
      </c>
      <c r="O209" s="9">
        <f t="shared" si="18"/>
        <v>0.15214285714285714</v>
      </c>
      <c r="P209" s="10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21">
        <f t="shared" si="22"/>
        <v>41977.988865740735</v>
      </c>
      <c r="T209" s="21">
        <f t="shared" si="23"/>
        <v>42007.988865740735</v>
      </c>
    </row>
    <row r="210" spans="1:20" ht="90" hidden="1" x14ac:dyDescent="0.25">
      <c r="A210" s="13">
        <v>208</v>
      </c>
      <c r="B210" s="3" t="s">
        <v>210</v>
      </c>
      <c r="C210" s="3" t="s">
        <v>4318</v>
      </c>
      <c r="D210" s="2">
        <v>50000</v>
      </c>
      <c r="E210" s="11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8267</v>
      </c>
      <c r="O210" s="9">
        <f t="shared" si="18"/>
        <v>0</v>
      </c>
      <c r="P210" s="10">
        <f t="shared" si="19"/>
        <v>0</v>
      </c>
      <c r="Q210" s="2" t="str">
        <f t="shared" si="20"/>
        <v>film &amp; video</v>
      </c>
      <c r="R210" s="2" t="str">
        <f t="shared" si="21"/>
        <v>drama</v>
      </c>
      <c r="S210" s="21">
        <f t="shared" si="22"/>
        <v>41959.16165509259</v>
      </c>
      <c r="T210" s="21">
        <f t="shared" si="23"/>
        <v>41989.16165509259</v>
      </c>
    </row>
    <row r="211" spans="1:20" ht="105" hidden="1" x14ac:dyDescent="0.25">
      <c r="A211" s="13">
        <v>209</v>
      </c>
      <c r="B211" s="3" t="s">
        <v>211</v>
      </c>
      <c r="C211" s="3" t="s">
        <v>4319</v>
      </c>
      <c r="D211" s="2">
        <v>25000</v>
      </c>
      <c r="E211" s="11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8267</v>
      </c>
      <c r="O211" s="9">
        <f t="shared" si="18"/>
        <v>0</v>
      </c>
      <c r="P211" s="10">
        <f t="shared" si="19"/>
        <v>0</v>
      </c>
      <c r="Q211" s="2" t="str">
        <f t="shared" si="20"/>
        <v>film &amp; video</v>
      </c>
      <c r="R211" s="2" t="str">
        <f t="shared" si="21"/>
        <v>drama</v>
      </c>
      <c r="S211" s="21">
        <f t="shared" si="22"/>
        <v>42165.714525462965</v>
      </c>
      <c r="T211" s="21">
        <f t="shared" si="23"/>
        <v>42195.714525462965</v>
      </c>
    </row>
    <row r="212" spans="1:20" ht="90" hidden="1" x14ac:dyDescent="0.25">
      <c r="A212" s="13">
        <v>210</v>
      </c>
      <c r="B212" s="3" t="s">
        <v>212</v>
      </c>
      <c r="C212" s="3" t="s">
        <v>4320</v>
      </c>
      <c r="D212" s="2">
        <v>12000</v>
      </c>
      <c r="E212" s="11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8267</v>
      </c>
      <c r="O212" s="9">
        <f t="shared" si="18"/>
        <v>0.2525</v>
      </c>
      <c r="P212" s="10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21">
        <f t="shared" si="22"/>
        <v>42248.856388888882</v>
      </c>
      <c r="T212" s="21">
        <f t="shared" si="23"/>
        <v>42277.999999999993</v>
      </c>
    </row>
    <row r="213" spans="1:20" ht="90" hidden="1" x14ac:dyDescent="0.25">
      <c r="A213" s="13">
        <v>211</v>
      </c>
      <c r="B213" s="3" t="s">
        <v>213</v>
      </c>
      <c r="C213" s="3" t="s">
        <v>4321</v>
      </c>
      <c r="D213" s="2">
        <v>5000</v>
      </c>
      <c r="E213" s="11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8267</v>
      </c>
      <c r="O213" s="9">
        <f t="shared" si="18"/>
        <v>0.44600000000000001</v>
      </c>
      <c r="P213" s="10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21">
        <f t="shared" si="22"/>
        <v>42235.951585648152</v>
      </c>
      <c r="T213" s="21">
        <f t="shared" si="23"/>
        <v>42265.951585648152</v>
      </c>
    </row>
    <row r="214" spans="1:20" ht="60" hidden="1" x14ac:dyDescent="0.25">
      <c r="A214" s="13">
        <v>212</v>
      </c>
      <c r="B214" s="3" t="s">
        <v>214</v>
      </c>
      <c r="C214" s="3" t="s">
        <v>4322</v>
      </c>
      <c r="D214" s="2">
        <v>6300</v>
      </c>
      <c r="E214" s="11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8267</v>
      </c>
      <c r="O214" s="9">
        <f t="shared" si="18"/>
        <v>1.5873015873015873E-4</v>
      </c>
      <c r="P214" s="10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21">
        <f t="shared" si="22"/>
        <v>42416.672685185178</v>
      </c>
      <c r="T214" s="21">
        <f t="shared" si="23"/>
        <v>42476.631018518521</v>
      </c>
    </row>
    <row r="215" spans="1:20" ht="75" hidden="1" x14ac:dyDescent="0.25">
      <c r="A215" s="13">
        <v>213</v>
      </c>
      <c r="B215" s="3" t="s">
        <v>215</v>
      </c>
      <c r="C215" s="3" t="s">
        <v>4323</v>
      </c>
      <c r="D215" s="2">
        <v>50000</v>
      </c>
      <c r="E215" s="11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8267</v>
      </c>
      <c r="O215" s="9">
        <f t="shared" si="18"/>
        <v>4.0000000000000002E-4</v>
      </c>
      <c r="P215" s="10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21">
        <f t="shared" si="22"/>
        <v>42202.385960648149</v>
      </c>
      <c r="T215" s="21">
        <f t="shared" si="23"/>
        <v>42232.379641203697</v>
      </c>
    </row>
    <row r="216" spans="1:20" ht="90" hidden="1" x14ac:dyDescent="0.25">
      <c r="A216" s="13">
        <v>214</v>
      </c>
      <c r="B216" s="3" t="s">
        <v>216</v>
      </c>
      <c r="C216" s="3" t="s">
        <v>4324</v>
      </c>
      <c r="D216" s="2">
        <v>12500</v>
      </c>
      <c r="E216" s="11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8267</v>
      </c>
      <c r="O216" s="9">
        <f t="shared" si="18"/>
        <v>8.0000000000000007E-5</v>
      </c>
      <c r="P216" s="10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21">
        <f t="shared" si="22"/>
        <v>42009.432280092595</v>
      </c>
      <c r="T216" s="21">
        <f t="shared" si="23"/>
        <v>42069.432280092595</v>
      </c>
    </row>
    <row r="217" spans="1:20" ht="105" hidden="1" x14ac:dyDescent="0.25">
      <c r="A217" s="13">
        <v>215</v>
      </c>
      <c r="B217" s="3" t="s">
        <v>217</v>
      </c>
      <c r="C217" s="3" t="s">
        <v>4325</v>
      </c>
      <c r="D217" s="2">
        <v>4400</v>
      </c>
      <c r="E217" s="11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8267</v>
      </c>
      <c r="O217" s="9">
        <f t="shared" si="18"/>
        <v>2.2727272727272726E-3</v>
      </c>
      <c r="P217" s="10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21">
        <f t="shared" si="22"/>
        <v>42375.021782407406</v>
      </c>
      <c r="T217" s="21">
        <f t="shared" si="23"/>
        <v>42417.790972222218</v>
      </c>
    </row>
    <row r="218" spans="1:20" ht="90" hidden="1" x14ac:dyDescent="0.25">
      <c r="A218" s="13">
        <v>216</v>
      </c>
      <c r="B218" s="3" t="s">
        <v>218</v>
      </c>
      <c r="C218" s="3" t="s">
        <v>4326</v>
      </c>
      <c r="D218" s="2">
        <v>50000</v>
      </c>
      <c r="E218" s="11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8267</v>
      </c>
      <c r="O218" s="9">
        <f t="shared" si="18"/>
        <v>0.55698440000000005</v>
      </c>
      <c r="P218" s="10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21">
        <f t="shared" si="22"/>
        <v>42066.750428240739</v>
      </c>
      <c r="T218" s="21">
        <f t="shared" si="23"/>
        <v>42116.708761574067</v>
      </c>
    </row>
    <row r="219" spans="1:20" hidden="1" x14ac:dyDescent="0.25">
      <c r="A219" s="13">
        <v>217</v>
      </c>
      <c r="B219" s="3" t="s">
        <v>219</v>
      </c>
      <c r="C219" s="3" t="s">
        <v>4327</v>
      </c>
      <c r="D219" s="2">
        <v>100000</v>
      </c>
      <c r="E219" s="11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8267</v>
      </c>
      <c r="O219" s="9">
        <f t="shared" si="18"/>
        <v>0.11942999999999999</v>
      </c>
      <c r="P219" s="10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21">
        <f t="shared" si="22"/>
        <v>41970.432280092595</v>
      </c>
      <c r="T219" s="21">
        <f t="shared" si="23"/>
        <v>42001.432280092595</v>
      </c>
    </row>
    <row r="220" spans="1:20" ht="90" hidden="1" x14ac:dyDescent="0.25">
      <c r="A220" s="13">
        <v>218</v>
      </c>
      <c r="B220" s="3" t="s">
        <v>220</v>
      </c>
      <c r="C220" s="3" t="s">
        <v>4328</v>
      </c>
      <c r="D220" s="2">
        <v>5000</v>
      </c>
      <c r="E220" s="11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8267</v>
      </c>
      <c r="O220" s="9">
        <f t="shared" si="18"/>
        <v>0.02</v>
      </c>
      <c r="P220" s="10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21">
        <f t="shared" si="22"/>
        <v>42079.420011574075</v>
      </c>
      <c r="T220" s="21">
        <f t="shared" si="23"/>
        <v>42139.420011574075</v>
      </c>
    </row>
    <row r="221" spans="1:20" ht="60" hidden="1" x14ac:dyDescent="0.25">
      <c r="A221" s="13">
        <v>219</v>
      </c>
      <c r="B221" s="3" t="s">
        <v>221</v>
      </c>
      <c r="C221" s="3" t="s">
        <v>4329</v>
      </c>
      <c r="D221" s="2">
        <v>50000</v>
      </c>
      <c r="E221" s="11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8267</v>
      </c>
      <c r="O221" s="9">
        <f t="shared" si="18"/>
        <v>0.17630000000000001</v>
      </c>
      <c r="P221" s="10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21">
        <f t="shared" si="22"/>
        <v>42429.118344907409</v>
      </c>
      <c r="T221" s="21">
        <f t="shared" si="23"/>
        <v>42461.082638888889</v>
      </c>
    </row>
    <row r="222" spans="1:20" ht="90" hidden="1" x14ac:dyDescent="0.25">
      <c r="A222" s="13">
        <v>220</v>
      </c>
      <c r="B222" s="3" t="s">
        <v>222</v>
      </c>
      <c r="C222" s="3" t="s">
        <v>4330</v>
      </c>
      <c r="D222" s="2">
        <v>50000</v>
      </c>
      <c r="E222" s="11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8267</v>
      </c>
      <c r="O222" s="9">
        <f t="shared" si="18"/>
        <v>7.1999999999999998E-3</v>
      </c>
      <c r="P222" s="10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21">
        <f t="shared" si="22"/>
        <v>42195.435532407406</v>
      </c>
      <c r="T222" s="21">
        <f t="shared" si="23"/>
        <v>42236.629166666658</v>
      </c>
    </row>
    <row r="223" spans="1:20" ht="30" hidden="1" x14ac:dyDescent="0.25">
      <c r="A223" s="13">
        <v>221</v>
      </c>
      <c r="B223" s="3" t="s">
        <v>223</v>
      </c>
      <c r="C223" s="3" t="s">
        <v>4331</v>
      </c>
      <c r="D223" s="2">
        <v>50000</v>
      </c>
      <c r="E223" s="11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8267</v>
      </c>
      <c r="O223" s="9">
        <f t="shared" si="18"/>
        <v>0</v>
      </c>
      <c r="P223" s="10">
        <f t="shared" si="19"/>
        <v>0</v>
      </c>
      <c r="Q223" s="2" t="str">
        <f t="shared" si="20"/>
        <v>film &amp; video</v>
      </c>
      <c r="R223" s="2" t="str">
        <f t="shared" si="21"/>
        <v>drama</v>
      </c>
      <c r="S223" s="21">
        <f t="shared" si="22"/>
        <v>42031.629212962966</v>
      </c>
      <c r="T223" s="21">
        <f t="shared" si="23"/>
        <v>42091.587546296294</v>
      </c>
    </row>
    <row r="224" spans="1:20" ht="90" hidden="1" x14ac:dyDescent="0.25">
      <c r="A224" s="13">
        <v>222</v>
      </c>
      <c r="B224" s="3" t="s">
        <v>224</v>
      </c>
      <c r="C224" s="3" t="s">
        <v>4332</v>
      </c>
      <c r="D224" s="2">
        <v>1000</v>
      </c>
      <c r="E224" s="11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8267</v>
      </c>
      <c r="O224" s="9">
        <f t="shared" si="18"/>
        <v>0.13</v>
      </c>
      <c r="P224" s="10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21">
        <f t="shared" si="22"/>
        <v>42031.561550925922</v>
      </c>
      <c r="T224" s="21">
        <f t="shared" si="23"/>
        <v>42089.902083333327</v>
      </c>
    </row>
    <row r="225" spans="1:20" ht="90" hidden="1" x14ac:dyDescent="0.25">
      <c r="A225" s="13">
        <v>223</v>
      </c>
      <c r="B225" s="3" t="s">
        <v>225</v>
      </c>
      <c r="C225" s="3" t="s">
        <v>4333</v>
      </c>
      <c r="D225" s="2">
        <v>1500000</v>
      </c>
      <c r="E225" s="11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8267</v>
      </c>
      <c r="O225" s="9">
        <f t="shared" si="18"/>
        <v>0</v>
      </c>
      <c r="P225" s="10">
        <f t="shared" si="19"/>
        <v>0</v>
      </c>
      <c r="Q225" s="2" t="str">
        <f t="shared" si="20"/>
        <v>film &amp; video</v>
      </c>
      <c r="R225" s="2" t="str">
        <f t="shared" si="21"/>
        <v>drama</v>
      </c>
      <c r="S225" s="21">
        <f t="shared" si="22"/>
        <v>42481.839699074073</v>
      </c>
      <c r="T225" s="21">
        <f t="shared" si="23"/>
        <v>42511.836805555555</v>
      </c>
    </row>
    <row r="226" spans="1:20" ht="90" hidden="1" x14ac:dyDescent="0.25">
      <c r="A226" s="13">
        <v>224</v>
      </c>
      <c r="B226" s="3" t="s">
        <v>226</v>
      </c>
      <c r="C226" s="3" t="s">
        <v>4334</v>
      </c>
      <c r="D226" s="2">
        <v>6000000</v>
      </c>
      <c r="E226" s="11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8267</v>
      </c>
      <c r="O226" s="9">
        <f t="shared" si="18"/>
        <v>0</v>
      </c>
      <c r="P226" s="10">
        <f t="shared" si="19"/>
        <v>0</v>
      </c>
      <c r="Q226" s="2" t="str">
        <f t="shared" si="20"/>
        <v>film &amp; video</v>
      </c>
      <c r="R226" s="2" t="str">
        <f t="shared" si="21"/>
        <v>drama</v>
      </c>
      <c r="S226" s="21">
        <f t="shared" si="22"/>
        <v>42135.026921296296</v>
      </c>
      <c r="T226" s="21">
        <f t="shared" si="23"/>
        <v>42195.026921296296</v>
      </c>
    </row>
    <row r="227" spans="1:20" ht="75" hidden="1" x14ac:dyDescent="0.25">
      <c r="A227" s="13">
        <v>225</v>
      </c>
      <c r="B227" s="3" t="s">
        <v>227</v>
      </c>
      <c r="C227" s="3" t="s">
        <v>4335</v>
      </c>
      <c r="D227" s="2">
        <v>200</v>
      </c>
      <c r="E227" s="11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8267</v>
      </c>
      <c r="O227" s="9">
        <f t="shared" si="18"/>
        <v>0</v>
      </c>
      <c r="P227" s="10">
        <f t="shared" si="19"/>
        <v>0</v>
      </c>
      <c r="Q227" s="2" t="str">
        <f t="shared" si="20"/>
        <v>film &amp; video</v>
      </c>
      <c r="R227" s="2" t="str">
        <f t="shared" si="21"/>
        <v>drama</v>
      </c>
      <c r="S227" s="21">
        <f t="shared" si="22"/>
        <v>42438.752939814811</v>
      </c>
      <c r="T227" s="21">
        <f t="shared" si="23"/>
        <v>42468.711273148147</v>
      </c>
    </row>
    <row r="228" spans="1:20" ht="75" hidden="1" x14ac:dyDescent="0.25">
      <c r="A228" s="13">
        <v>226</v>
      </c>
      <c r="B228" s="3" t="s">
        <v>228</v>
      </c>
      <c r="C228" s="3" t="s">
        <v>4336</v>
      </c>
      <c r="D228" s="2">
        <v>29000</v>
      </c>
      <c r="E228" s="11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8267</v>
      </c>
      <c r="O228" s="9">
        <f t="shared" si="18"/>
        <v>8.6206896551724137E-3</v>
      </c>
      <c r="P228" s="10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21">
        <f t="shared" si="22"/>
        <v>42106.457685185182</v>
      </c>
      <c r="T228" s="21">
        <f t="shared" si="23"/>
        <v>42155.186805555553</v>
      </c>
    </row>
    <row r="229" spans="1:20" ht="90" hidden="1" x14ac:dyDescent="0.25">
      <c r="A229" s="13">
        <v>227</v>
      </c>
      <c r="B229" s="3" t="s">
        <v>229</v>
      </c>
      <c r="C229" s="3" t="s">
        <v>4337</v>
      </c>
      <c r="D229" s="2">
        <v>28000</v>
      </c>
      <c r="E229" s="11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8267</v>
      </c>
      <c r="O229" s="9">
        <f t="shared" si="18"/>
        <v>0</v>
      </c>
      <c r="P229" s="10">
        <f t="shared" si="19"/>
        <v>0</v>
      </c>
      <c r="Q229" s="2" t="str">
        <f t="shared" si="20"/>
        <v>film &amp; video</v>
      </c>
      <c r="R229" s="2" t="str">
        <f t="shared" si="21"/>
        <v>drama</v>
      </c>
      <c r="S229" s="21">
        <f t="shared" si="22"/>
        <v>42164.685659722221</v>
      </c>
      <c r="T229" s="21">
        <f t="shared" si="23"/>
        <v>42194.685659722221</v>
      </c>
    </row>
    <row r="230" spans="1:20" ht="60" hidden="1" x14ac:dyDescent="0.25">
      <c r="A230" s="13">
        <v>228</v>
      </c>
      <c r="B230" s="3" t="s">
        <v>230</v>
      </c>
      <c r="C230" s="3" t="s">
        <v>4338</v>
      </c>
      <c r="D230" s="2">
        <v>8000</v>
      </c>
      <c r="E230" s="11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8267</v>
      </c>
      <c r="O230" s="9">
        <f t="shared" si="18"/>
        <v>0</v>
      </c>
      <c r="P230" s="10">
        <f t="shared" si="19"/>
        <v>0</v>
      </c>
      <c r="Q230" s="2" t="str">
        <f t="shared" si="20"/>
        <v>film &amp; video</v>
      </c>
      <c r="R230" s="2" t="str">
        <f t="shared" si="21"/>
        <v>drama</v>
      </c>
      <c r="S230" s="21">
        <f t="shared" si="22"/>
        <v>42096.478067129625</v>
      </c>
      <c r="T230" s="21">
        <f t="shared" si="23"/>
        <v>42156.478067129625</v>
      </c>
    </row>
    <row r="231" spans="1:20" ht="90" hidden="1" x14ac:dyDescent="0.25">
      <c r="A231" s="13">
        <v>229</v>
      </c>
      <c r="B231" s="3" t="s">
        <v>231</v>
      </c>
      <c r="C231" s="3" t="s">
        <v>4339</v>
      </c>
      <c r="D231" s="2">
        <v>3000</v>
      </c>
      <c r="E231" s="11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8267</v>
      </c>
      <c r="O231" s="9">
        <f t="shared" si="18"/>
        <v>0</v>
      </c>
      <c r="P231" s="10">
        <f t="shared" si="19"/>
        <v>0</v>
      </c>
      <c r="Q231" s="2" t="str">
        <f t="shared" si="20"/>
        <v>film &amp; video</v>
      </c>
      <c r="R231" s="2" t="str">
        <f t="shared" si="21"/>
        <v>drama</v>
      </c>
      <c r="S231" s="21">
        <f t="shared" si="22"/>
        <v>42383.725659722222</v>
      </c>
      <c r="T231" s="21">
        <f t="shared" si="23"/>
        <v>42413.725659722222</v>
      </c>
    </row>
    <row r="232" spans="1:20" ht="90" hidden="1" x14ac:dyDescent="0.25">
      <c r="A232" s="13">
        <v>230</v>
      </c>
      <c r="B232" s="3" t="s">
        <v>232</v>
      </c>
      <c r="C232" s="3" t="s">
        <v>4340</v>
      </c>
      <c r="D232" s="2">
        <v>15000</v>
      </c>
      <c r="E232" s="11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8267</v>
      </c>
      <c r="O232" s="9">
        <f t="shared" si="18"/>
        <v>4.0000000000000001E-3</v>
      </c>
      <c r="P232" s="10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21">
        <f t="shared" si="22"/>
        <v>42129.568877314807</v>
      </c>
      <c r="T232" s="21">
        <f t="shared" si="23"/>
        <v>42159.568877314807</v>
      </c>
    </row>
    <row r="233" spans="1:20" ht="90" hidden="1" x14ac:dyDescent="0.25">
      <c r="A233" s="13">
        <v>231</v>
      </c>
      <c r="B233" s="3" t="s">
        <v>233</v>
      </c>
      <c r="C233" s="3" t="s">
        <v>4341</v>
      </c>
      <c r="D233" s="2">
        <v>1500000</v>
      </c>
      <c r="E233" s="11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8267</v>
      </c>
      <c r="O233" s="9">
        <f t="shared" si="18"/>
        <v>0</v>
      </c>
      <c r="P233" s="10">
        <f t="shared" si="19"/>
        <v>0</v>
      </c>
      <c r="Q233" s="2" t="str">
        <f t="shared" si="20"/>
        <v>film &amp; video</v>
      </c>
      <c r="R233" s="2" t="str">
        <f t="shared" si="21"/>
        <v>drama</v>
      </c>
      <c r="S233" s="21">
        <f t="shared" si="22"/>
        <v>42341.750590277778</v>
      </c>
      <c r="T233" s="21">
        <f t="shared" si="23"/>
        <v>42371.750590277778</v>
      </c>
    </row>
    <row r="234" spans="1:20" ht="105" hidden="1" x14ac:dyDescent="0.25">
      <c r="A234" s="13">
        <v>232</v>
      </c>
      <c r="B234" s="3" t="s">
        <v>234</v>
      </c>
      <c r="C234" s="3" t="s">
        <v>4342</v>
      </c>
      <c r="D234" s="2">
        <v>4000</v>
      </c>
      <c r="E234" s="11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8267</v>
      </c>
      <c r="O234" s="9">
        <f t="shared" si="18"/>
        <v>2.75E-2</v>
      </c>
      <c r="P234" s="10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21">
        <f t="shared" si="22"/>
        <v>42032.617430555554</v>
      </c>
      <c r="T234" s="21">
        <f t="shared" si="23"/>
        <v>42062.617430555554</v>
      </c>
    </row>
    <row r="235" spans="1:20" ht="90" hidden="1" x14ac:dyDescent="0.25">
      <c r="A235" s="13">
        <v>233</v>
      </c>
      <c r="B235" s="3" t="s">
        <v>235</v>
      </c>
      <c r="C235" s="3" t="s">
        <v>4343</v>
      </c>
      <c r="D235" s="2">
        <v>350000</v>
      </c>
      <c r="E235" s="11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8267</v>
      </c>
      <c r="O235" s="9">
        <f t="shared" si="18"/>
        <v>0</v>
      </c>
      <c r="P235" s="10">
        <f t="shared" si="19"/>
        <v>0</v>
      </c>
      <c r="Q235" s="2" t="str">
        <f t="shared" si="20"/>
        <v>film &amp; video</v>
      </c>
      <c r="R235" s="2" t="str">
        <f t="shared" si="21"/>
        <v>drama</v>
      </c>
      <c r="S235" s="21">
        <f t="shared" si="22"/>
        <v>42612.703379629624</v>
      </c>
      <c r="T235" s="21">
        <f t="shared" si="23"/>
        <v>42642.703379629624</v>
      </c>
    </row>
    <row r="236" spans="1:20" ht="105" hidden="1" x14ac:dyDescent="0.25">
      <c r="A236" s="13">
        <v>234</v>
      </c>
      <c r="B236" s="3" t="s">
        <v>236</v>
      </c>
      <c r="C236" s="3" t="s">
        <v>4344</v>
      </c>
      <c r="D236" s="2">
        <v>1000</v>
      </c>
      <c r="E236" s="11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8267</v>
      </c>
      <c r="O236" s="9">
        <f t="shared" si="18"/>
        <v>0.40100000000000002</v>
      </c>
      <c r="P236" s="10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21">
        <f t="shared" si="22"/>
        <v>42135.82707175926</v>
      </c>
      <c r="T236" s="21">
        <f t="shared" si="23"/>
        <v>42175.82707175926</v>
      </c>
    </row>
    <row r="237" spans="1:20" ht="75" hidden="1" x14ac:dyDescent="0.25">
      <c r="A237" s="13">
        <v>235</v>
      </c>
      <c r="B237" s="3" t="s">
        <v>237</v>
      </c>
      <c r="C237" s="3" t="s">
        <v>4345</v>
      </c>
      <c r="D237" s="2">
        <v>10000</v>
      </c>
      <c r="E237" s="11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8267</v>
      </c>
      <c r="O237" s="9">
        <f t="shared" si="18"/>
        <v>0</v>
      </c>
      <c r="P237" s="10">
        <f t="shared" si="19"/>
        <v>0</v>
      </c>
      <c r="Q237" s="2" t="str">
        <f t="shared" si="20"/>
        <v>film &amp; video</v>
      </c>
      <c r="R237" s="2" t="str">
        <f t="shared" si="21"/>
        <v>drama</v>
      </c>
      <c r="S237" s="21">
        <f t="shared" si="22"/>
        <v>42164.700196759259</v>
      </c>
      <c r="T237" s="21">
        <f t="shared" si="23"/>
        <v>42194.700196759259</v>
      </c>
    </row>
    <row r="238" spans="1:20" ht="90" hidden="1" x14ac:dyDescent="0.25">
      <c r="A238" s="13">
        <v>236</v>
      </c>
      <c r="B238" s="3" t="s">
        <v>238</v>
      </c>
      <c r="C238" s="3" t="s">
        <v>4346</v>
      </c>
      <c r="D238" s="2">
        <v>150000</v>
      </c>
      <c r="E238" s="11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8267</v>
      </c>
      <c r="O238" s="9">
        <f t="shared" si="18"/>
        <v>0</v>
      </c>
      <c r="P238" s="10">
        <f t="shared" si="19"/>
        <v>0</v>
      </c>
      <c r="Q238" s="2" t="str">
        <f t="shared" si="20"/>
        <v>film &amp; video</v>
      </c>
      <c r="R238" s="2" t="str">
        <f t="shared" si="21"/>
        <v>drama</v>
      </c>
      <c r="S238" s="21">
        <f t="shared" si="22"/>
        <v>42320.876145833325</v>
      </c>
      <c r="T238" s="21">
        <f t="shared" si="23"/>
        <v>42373.791666666664</v>
      </c>
    </row>
    <row r="239" spans="1:20" ht="45" hidden="1" x14ac:dyDescent="0.25">
      <c r="A239" s="13">
        <v>237</v>
      </c>
      <c r="B239" s="3" t="s">
        <v>239</v>
      </c>
      <c r="C239" s="3" t="s">
        <v>4347</v>
      </c>
      <c r="D239" s="2">
        <v>15000</v>
      </c>
      <c r="E239" s="11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8267</v>
      </c>
      <c r="O239" s="9">
        <f t="shared" si="18"/>
        <v>3.3333333333333335E-3</v>
      </c>
      <c r="P239" s="10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21">
        <f t="shared" si="22"/>
        <v>42377.368854166663</v>
      </c>
      <c r="T239" s="21">
        <f t="shared" si="23"/>
        <v>42437.368854166663</v>
      </c>
    </row>
    <row r="240" spans="1:20" ht="90" hidden="1" x14ac:dyDescent="0.25">
      <c r="A240" s="13">
        <v>238</v>
      </c>
      <c r="B240" s="3" t="s">
        <v>240</v>
      </c>
      <c r="C240" s="3" t="s">
        <v>4348</v>
      </c>
      <c r="D240" s="2">
        <v>26000</v>
      </c>
      <c r="E240" s="11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8267</v>
      </c>
      <c r="O240" s="9">
        <f t="shared" si="18"/>
        <v>0</v>
      </c>
      <c r="P240" s="10">
        <f t="shared" si="19"/>
        <v>0</v>
      </c>
      <c r="Q240" s="2" t="str">
        <f t="shared" si="20"/>
        <v>film &amp; video</v>
      </c>
      <c r="R240" s="2" t="str">
        <f t="shared" si="21"/>
        <v>drama</v>
      </c>
      <c r="S240" s="21">
        <f t="shared" si="22"/>
        <v>42713.754166666658</v>
      </c>
      <c r="T240" s="21">
        <f t="shared" si="23"/>
        <v>42734.166666666664</v>
      </c>
    </row>
    <row r="241" spans="1:20" ht="75" hidden="1" x14ac:dyDescent="0.25">
      <c r="A241" s="13">
        <v>239</v>
      </c>
      <c r="B241" s="3" t="s">
        <v>241</v>
      </c>
      <c r="C241" s="3" t="s">
        <v>4349</v>
      </c>
      <c r="D241" s="2">
        <v>1000</v>
      </c>
      <c r="E241" s="11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8267</v>
      </c>
      <c r="O241" s="9">
        <f t="shared" si="18"/>
        <v>0.25</v>
      </c>
      <c r="P241" s="10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21">
        <f t="shared" si="22"/>
        <v>42296.901967592588</v>
      </c>
      <c r="T241" s="21">
        <f t="shared" si="23"/>
        <v>42316.291666666664</v>
      </c>
    </row>
    <row r="242" spans="1:20" ht="90" hidden="1" x14ac:dyDescent="0.25">
      <c r="A242" s="13">
        <v>240</v>
      </c>
      <c r="B242" s="3" t="s">
        <v>242</v>
      </c>
      <c r="C242" s="3" t="s">
        <v>4350</v>
      </c>
      <c r="D242" s="2">
        <v>15000</v>
      </c>
      <c r="E242" s="11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8268</v>
      </c>
      <c r="O242" s="9">
        <f t="shared" si="18"/>
        <v>1.0763413333333334</v>
      </c>
      <c r="P242" s="10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21">
        <f t="shared" si="22"/>
        <v>41354.500127314815</v>
      </c>
      <c r="T242" s="21">
        <f t="shared" si="23"/>
        <v>41399.500127314815</v>
      </c>
    </row>
    <row r="243" spans="1:20" ht="90" hidden="1" x14ac:dyDescent="0.25">
      <c r="A243" s="13">
        <v>241</v>
      </c>
      <c r="B243" s="3" t="s">
        <v>243</v>
      </c>
      <c r="C243" s="3" t="s">
        <v>4351</v>
      </c>
      <c r="D243" s="2">
        <v>36400</v>
      </c>
      <c r="E243" s="11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8268</v>
      </c>
      <c r="O243" s="9">
        <f t="shared" si="18"/>
        <v>1.1263736263736264</v>
      </c>
      <c r="P243" s="10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21">
        <f t="shared" si="22"/>
        <v>41949.489629629628</v>
      </c>
      <c r="T243" s="21">
        <f t="shared" si="23"/>
        <v>41994.489629629628</v>
      </c>
    </row>
    <row r="244" spans="1:20" ht="90" hidden="1" x14ac:dyDescent="0.25">
      <c r="A244" s="13">
        <v>242</v>
      </c>
      <c r="B244" s="3" t="s">
        <v>244</v>
      </c>
      <c r="C244" s="3" t="s">
        <v>4352</v>
      </c>
      <c r="D244" s="2">
        <v>13000</v>
      </c>
      <c r="E244" s="11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8268</v>
      </c>
      <c r="O244" s="9">
        <f t="shared" si="18"/>
        <v>1.1346153846153846</v>
      </c>
      <c r="P244" s="10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21">
        <f t="shared" si="22"/>
        <v>40862.28460648148</v>
      </c>
      <c r="T244" s="21">
        <f t="shared" si="23"/>
        <v>40897.28460648148</v>
      </c>
    </row>
    <row r="245" spans="1:20" ht="90" hidden="1" x14ac:dyDescent="0.25">
      <c r="A245" s="13">
        <v>243</v>
      </c>
      <c r="B245" s="3" t="s">
        <v>245</v>
      </c>
      <c r="C245" s="3" t="s">
        <v>4353</v>
      </c>
      <c r="D245" s="2">
        <v>25000</v>
      </c>
      <c r="E245" s="11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8268</v>
      </c>
      <c r="O245" s="9">
        <f t="shared" si="18"/>
        <v>1.0259199999999999</v>
      </c>
      <c r="P245" s="10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21">
        <f t="shared" si="22"/>
        <v>41661.839166666665</v>
      </c>
      <c r="T245" s="21">
        <f t="shared" si="23"/>
        <v>41691.839166666665</v>
      </c>
    </row>
    <row r="246" spans="1:20" ht="105" hidden="1" x14ac:dyDescent="0.25">
      <c r="A246" s="13">
        <v>244</v>
      </c>
      <c r="B246" s="4">
        <v>39756</v>
      </c>
      <c r="C246" s="3" t="s">
        <v>4354</v>
      </c>
      <c r="D246" s="2">
        <v>3500</v>
      </c>
      <c r="E246" s="11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8268</v>
      </c>
      <c r="O246" s="9">
        <f t="shared" si="18"/>
        <v>1.1375714285714287</v>
      </c>
      <c r="P246" s="10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21">
        <f t="shared" si="22"/>
        <v>40213.115266203698</v>
      </c>
      <c r="T246" s="21">
        <f t="shared" si="23"/>
        <v>40253.087499999994</v>
      </c>
    </row>
    <row r="247" spans="1:20" ht="90" hidden="1" x14ac:dyDescent="0.25">
      <c r="A247" s="13">
        <v>245</v>
      </c>
      <c r="B247" s="3" t="s">
        <v>246</v>
      </c>
      <c r="C247" s="3" t="s">
        <v>4355</v>
      </c>
      <c r="D247" s="2">
        <v>5000</v>
      </c>
      <c r="E247" s="11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8268</v>
      </c>
      <c r="O247" s="9">
        <f t="shared" si="18"/>
        <v>1.0371999999999999</v>
      </c>
      <c r="P247" s="10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21">
        <f t="shared" si="22"/>
        <v>41106.844733796293</v>
      </c>
      <c r="T247" s="21">
        <f t="shared" si="23"/>
        <v>41136.844733796293</v>
      </c>
    </row>
    <row r="248" spans="1:20" ht="75" hidden="1" x14ac:dyDescent="0.25">
      <c r="A248" s="13">
        <v>246</v>
      </c>
      <c r="B248" s="3" t="s">
        <v>247</v>
      </c>
      <c r="C248" s="3" t="s">
        <v>4356</v>
      </c>
      <c r="D248" s="2">
        <v>5000</v>
      </c>
      <c r="E248" s="11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8268</v>
      </c>
      <c r="O248" s="9">
        <f t="shared" si="18"/>
        <v>3.0546000000000002</v>
      </c>
      <c r="P248" s="10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21">
        <f t="shared" si="22"/>
        <v>40480.155150462961</v>
      </c>
      <c r="T248" s="21">
        <f t="shared" si="23"/>
        <v>40530.196817129625</v>
      </c>
    </row>
    <row r="249" spans="1:20" ht="90" hidden="1" x14ac:dyDescent="0.25">
      <c r="A249" s="13">
        <v>247</v>
      </c>
      <c r="B249" s="3" t="s">
        <v>248</v>
      </c>
      <c r="C249" s="3" t="s">
        <v>4357</v>
      </c>
      <c r="D249" s="2">
        <v>5000</v>
      </c>
      <c r="E249" s="11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8268</v>
      </c>
      <c r="O249" s="9">
        <f t="shared" si="18"/>
        <v>1.341</v>
      </c>
      <c r="P249" s="10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21">
        <f t="shared" si="22"/>
        <v>40430.395995370367</v>
      </c>
      <c r="T249" s="21">
        <f t="shared" si="23"/>
        <v>40466.943749999999</v>
      </c>
    </row>
    <row r="250" spans="1:20" ht="105" hidden="1" x14ac:dyDescent="0.25">
      <c r="A250" s="13">
        <v>248</v>
      </c>
      <c r="B250" s="3" t="s">
        <v>249</v>
      </c>
      <c r="C250" s="3" t="s">
        <v>4358</v>
      </c>
      <c r="D250" s="2">
        <v>85000</v>
      </c>
      <c r="E250" s="11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8268</v>
      </c>
      <c r="O250" s="9">
        <f t="shared" si="18"/>
        <v>1.0133294117647058</v>
      </c>
      <c r="P250" s="10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21">
        <f t="shared" si="22"/>
        <v>40870.566076388888</v>
      </c>
      <c r="T250" s="21">
        <f t="shared" si="23"/>
        <v>40915.566076388888</v>
      </c>
    </row>
    <row r="251" spans="1:20" ht="120" hidden="1" x14ac:dyDescent="0.25">
      <c r="A251" s="13">
        <v>249</v>
      </c>
      <c r="B251" s="3" t="s">
        <v>250</v>
      </c>
      <c r="C251" s="3" t="s">
        <v>4359</v>
      </c>
      <c r="D251" s="2">
        <v>10000</v>
      </c>
      <c r="E251" s="11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8268</v>
      </c>
      <c r="O251" s="9">
        <f t="shared" si="18"/>
        <v>1.1292</v>
      </c>
      <c r="P251" s="10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21">
        <f t="shared" si="22"/>
        <v>40332.715509259258</v>
      </c>
      <c r="T251" s="21">
        <f t="shared" si="23"/>
        <v>40412.527777777774</v>
      </c>
    </row>
    <row r="252" spans="1:20" ht="90" hidden="1" x14ac:dyDescent="0.25">
      <c r="A252" s="13">
        <v>250</v>
      </c>
      <c r="B252" s="3" t="s">
        <v>251</v>
      </c>
      <c r="C252" s="3" t="s">
        <v>4360</v>
      </c>
      <c r="D252" s="2">
        <v>30000</v>
      </c>
      <c r="E252" s="11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8268</v>
      </c>
      <c r="O252" s="9">
        <f t="shared" si="18"/>
        <v>1.0558333333333334</v>
      </c>
      <c r="P252" s="10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21">
        <f t="shared" si="22"/>
        <v>41401.357534722221</v>
      </c>
      <c r="T252" s="21">
        <f t="shared" si="23"/>
        <v>41431.357534722221</v>
      </c>
    </row>
    <row r="253" spans="1:20" ht="90" hidden="1" x14ac:dyDescent="0.25">
      <c r="A253" s="13">
        <v>251</v>
      </c>
      <c r="B253" s="3" t="s">
        <v>252</v>
      </c>
      <c r="C253" s="3" t="s">
        <v>4361</v>
      </c>
      <c r="D253" s="2">
        <v>3500</v>
      </c>
      <c r="E253" s="11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8268</v>
      </c>
      <c r="O253" s="9">
        <f t="shared" si="18"/>
        <v>1.2557142857142858</v>
      </c>
      <c r="P253" s="10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21">
        <f t="shared" si="22"/>
        <v>41013.579236111109</v>
      </c>
      <c r="T253" s="21">
        <f t="shared" si="23"/>
        <v>41045.583333333328</v>
      </c>
    </row>
    <row r="254" spans="1:20" ht="75" hidden="1" x14ac:dyDescent="0.25">
      <c r="A254" s="13">
        <v>252</v>
      </c>
      <c r="B254" s="3" t="s">
        <v>253</v>
      </c>
      <c r="C254" s="3" t="s">
        <v>4362</v>
      </c>
      <c r="D254" s="2">
        <v>5000</v>
      </c>
      <c r="E254" s="11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8268</v>
      </c>
      <c r="O254" s="9">
        <f t="shared" si="18"/>
        <v>1.8455999999999999</v>
      </c>
      <c r="P254" s="10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21">
        <f t="shared" si="22"/>
        <v>40266.454375000001</v>
      </c>
      <c r="T254" s="21">
        <f t="shared" si="23"/>
        <v>40329.957638888889</v>
      </c>
    </row>
    <row r="255" spans="1:20" ht="105" hidden="1" x14ac:dyDescent="0.25">
      <c r="A255" s="13">
        <v>253</v>
      </c>
      <c r="B255" s="3" t="s">
        <v>254</v>
      </c>
      <c r="C255" s="3" t="s">
        <v>4363</v>
      </c>
      <c r="D255" s="2">
        <v>1500</v>
      </c>
      <c r="E255" s="11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8268</v>
      </c>
      <c r="O255" s="9">
        <f t="shared" si="18"/>
        <v>1.0073333333333334</v>
      </c>
      <c r="P255" s="10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21">
        <f t="shared" si="22"/>
        <v>40924.44253472222</v>
      </c>
      <c r="T255" s="21">
        <f t="shared" si="23"/>
        <v>40954.44253472222</v>
      </c>
    </row>
    <row r="256" spans="1:20" ht="75" hidden="1" x14ac:dyDescent="0.25">
      <c r="A256" s="13">
        <v>254</v>
      </c>
      <c r="B256" s="3" t="s">
        <v>255</v>
      </c>
      <c r="C256" s="3" t="s">
        <v>4364</v>
      </c>
      <c r="D256" s="2">
        <v>24000</v>
      </c>
      <c r="E256" s="11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8268</v>
      </c>
      <c r="O256" s="9">
        <f t="shared" si="18"/>
        <v>1.1694724999999999</v>
      </c>
      <c r="P256" s="10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21">
        <f t="shared" si="22"/>
        <v>42263.744328703695</v>
      </c>
      <c r="T256" s="21">
        <f t="shared" si="23"/>
        <v>42293.874999999993</v>
      </c>
    </row>
    <row r="257" spans="1:20" ht="60" hidden="1" x14ac:dyDescent="0.25">
      <c r="A257" s="13">
        <v>255</v>
      </c>
      <c r="B257" s="3" t="s">
        <v>256</v>
      </c>
      <c r="C257" s="3" t="s">
        <v>4365</v>
      </c>
      <c r="D257" s="2">
        <v>8000</v>
      </c>
      <c r="E257" s="11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8268</v>
      </c>
      <c r="O257" s="9">
        <f t="shared" si="18"/>
        <v>1.0673325</v>
      </c>
      <c r="P257" s="10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21">
        <f t="shared" si="22"/>
        <v>40588.318078703705</v>
      </c>
      <c r="T257" s="21">
        <f t="shared" si="23"/>
        <v>40618.276412037034</v>
      </c>
    </row>
    <row r="258" spans="1:20" ht="90" hidden="1" x14ac:dyDescent="0.25">
      <c r="A258" s="13">
        <v>256</v>
      </c>
      <c r="B258" s="3" t="s">
        <v>257</v>
      </c>
      <c r="C258" s="3" t="s">
        <v>4366</v>
      </c>
      <c r="D258" s="2">
        <v>13000</v>
      </c>
      <c r="E258" s="11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8268</v>
      </c>
      <c r="O258" s="9">
        <f t="shared" ref="O258:O321" si="24">E258/D258</f>
        <v>1.391</v>
      </c>
      <c r="P258" s="10">
        <f t="shared" ref="P258:P321" si="25">IF(E258=0,0,E258/L258)</f>
        <v>65.756363636363631</v>
      </c>
      <c r="Q258" s="2" t="str">
        <f t="shared" ref="Q258:Q321" si="26">LEFT(N258,SEARCH("/",N258,1)-1)</f>
        <v>film &amp; video</v>
      </c>
      <c r="R258" s="2" t="str">
        <f t="shared" ref="R258:R321" si="27">RIGHT(N258,LEN(N258)-SEARCH("/",N258))</f>
        <v>documentary</v>
      </c>
      <c r="S258" s="21">
        <f t="shared" ref="S258:S321" si="28">(((J258/60)/60)/24)+DATE(1970,1,1)+(-5/24)</f>
        <v>41319.560960648145</v>
      </c>
      <c r="T258" s="21">
        <f t="shared" ref="T258:T321" si="29">(((I258/60)/60)/24)+DATE(1970,1,1)+(-5/24)</f>
        <v>41349.560960648145</v>
      </c>
    </row>
    <row r="259" spans="1:20" ht="105" hidden="1" x14ac:dyDescent="0.25">
      <c r="A259" s="13">
        <v>257</v>
      </c>
      <c r="B259" s="3" t="s">
        <v>258</v>
      </c>
      <c r="C259" s="3" t="s">
        <v>4367</v>
      </c>
      <c r="D259" s="2">
        <v>35000</v>
      </c>
      <c r="E259" s="11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8268</v>
      </c>
      <c r="O259" s="9">
        <f t="shared" si="24"/>
        <v>1.0672648571428571</v>
      </c>
      <c r="P259" s="10">
        <f t="shared" si="25"/>
        <v>66.70405357142856</v>
      </c>
      <c r="Q259" s="2" t="str">
        <f t="shared" si="26"/>
        <v>film &amp; video</v>
      </c>
      <c r="R259" s="2" t="str">
        <f t="shared" si="27"/>
        <v>documentary</v>
      </c>
      <c r="S259" s="21">
        <f t="shared" si="28"/>
        <v>42479.418541666666</v>
      </c>
      <c r="T259" s="21">
        <f t="shared" si="29"/>
        <v>42509.418541666666</v>
      </c>
    </row>
    <row r="260" spans="1:20" ht="90" hidden="1" x14ac:dyDescent="0.25">
      <c r="A260" s="13">
        <v>258</v>
      </c>
      <c r="B260" s="3" t="s">
        <v>259</v>
      </c>
      <c r="C260" s="3" t="s">
        <v>4368</v>
      </c>
      <c r="D260" s="2">
        <v>30000</v>
      </c>
      <c r="E260" s="11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8268</v>
      </c>
      <c r="O260" s="9">
        <f t="shared" si="24"/>
        <v>1.9114</v>
      </c>
      <c r="P260" s="10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21">
        <f t="shared" si="28"/>
        <v>40681.843356481477</v>
      </c>
      <c r="T260" s="21">
        <f t="shared" si="29"/>
        <v>40711.843356481477</v>
      </c>
    </row>
    <row r="261" spans="1:20" ht="90" hidden="1" x14ac:dyDescent="0.25">
      <c r="A261" s="13">
        <v>259</v>
      </c>
      <c r="B261" s="3" t="s">
        <v>260</v>
      </c>
      <c r="C261" s="3" t="s">
        <v>4369</v>
      </c>
      <c r="D261" s="2">
        <v>75000</v>
      </c>
      <c r="E261" s="11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8268</v>
      </c>
      <c r="O261" s="9">
        <f t="shared" si="24"/>
        <v>1.3193789333333332</v>
      </c>
      <c r="P261" s="10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21">
        <f t="shared" si="28"/>
        <v>42072.529733796291</v>
      </c>
      <c r="T261" s="21">
        <f t="shared" si="29"/>
        <v>42102.529733796291</v>
      </c>
    </row>
    <row r="262" spans="1:20" ht="75" hidden="1" x14ac:dyDescent="0.25">
      <c r="A262" s="13">
        <v>260</v>
      </c>
      <c r="B262" s="3" t="s">
        <v>261</v>
      </c>
      <c r="C262" s="3" t="s">
        <v>4370</v>
      </c>
      <c r="D262" s="2">
        <v>10000</v>
      </c>
      <c r="E262" s="11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8268</v>
      </c>
      <c r="O262" s="9">
        <f t="shared" si="24"/>
        <v>1.0640000000000001</v>
      </c>
      <c r="P262" s="10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21">
        <f t="shared" si="28"/>
        <v>40330.547210648147</v>
      </c>
      <c r="T262" s="21">
        <f t="shared" si="29"/>
        <v>40376.207638888889</v>
      </c>
    </row>
    <row r="263" spans="1:20" ht="75" hidden="1" x14ac:dyDescent="0.25">
      <c r="A263" s="13">
        <v>261</v>
      </c>
      <c r="B263" s="3" t="s">
        <v>262</v>
      </c>
      <c r="C263" s="3" t="s">
        <v>4371</v>
      </c>
      <c r="D263" s="2">
        <v>20000</v>
      </c>
      <c r="E263" s="11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8268</v>
      </c>
      <c r="O263" s="9">
        <f t="shared" si="24"/>
        <v>1.0740000000000001</v>
      </c>
      <c r="P263" s="10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21">
        <f t="shared" si="28"/>
        <v>41017.677129629628</v>
      </c>
      <c r="T263" s="21">
        <f t="shared" si="29"/>
        <v>41067.413194444445</v>
      </c>
    </row>
    <row r="264" spans="1:20" ht="60" hidden="1" x14ac:dyDescent="0.25">
      <c r="A264" s="13">
        <v>262</v>
      </c>
      <c r="B264" s="3" t="s">
        <v>263</v>
      </c>
      <c r="C264" s="3" t="s">
        <v>4372</v>
      </c>
      <c r="D264" s="2">
        <v>2500</v>
      </c>
      <c r="E264" s="11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8268</v>
      </c>
      <c r="O264" s="9">
        <f t="shared" si="24"/>
        <v>2.4</v>
      </c>
      <c r="P264" s="10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21">
        <f t="shared" si="28"/>
        <v>40555.039675925924</v>
      </c>
      <c r="T264" s="21">
        <f t="shared" si="29"/>
        <v>40600.039675925924</v>
      </c>
    </row>
    <row r="265" spans="1:20" ht="105" hidden="1" x14ac:dyDescent="0.25">
      <c r="A265" s="13">
        <v>263</v>
      </c>
      <c r="B265" s="3" t="s">
        <v>264</v>
      </c>
      <c r="C265" s="3" t="s">
        <v>4373</v>
      </c>
      <c r="D265" s="2">
        <v>25000</v>
      </c>
      <c r="E265" s="11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8268</v>
      </c>
      <c r="O265" s="9">
        <f t="shared" si="24"/>
        <v>1.1808107999999999</v>
      </c>
      <c r="P265" s="10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21">
        <f t="shared" si="28"/>
        <v>41149.746458333328</v>
      </c>
      <c r="T265" s="21">
        <f t="shared" si="29"/>
        <v>41179.746458333328</v>
      </c>
    </row>
    <row r="266" spans="1:20" ht="105" hidden="1" x14ac:dyDescent="0.25">
      <c r="A266" s="13">
        <v>264</v>
      </c>
      <c r="B266" s="3" t="s">
        <v>265</v>
      </c>
      <c r="C266" s="3" t="s">
        <v>4374</v>
      </c>
      <c r="D266" s="2">
        <v>5000</v>
      </c>
      <c r="E266" s="11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8268</v>
      </c>
      <c r="O266" s="9">
        <f t="shared" si="24"/>
        <v>1.1819999999999999</v>
      </c>
      <c r="P266" s="10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21">
        <f t="shared" si="28"/>
        <v>41010.411979166667</v>
      </c>
      <c r="T266" s="21">
        <f t="shared" si="29"/>
        <v>41040.411979166667</v>
      </c>
    </row>
    <row r="267" spans="1:20" ht="120" hidden="1" x14ac:dyDescent="0.25">
      <c r="A267" s="13">
        <v>265</v>
      </c>
      <c r="B267" s="3" t="s">
        <v>266</v>
      </c>
      <c r="C267" s="3" t="s">
        <v>4375</v>
      </c>
      <c r="D267" s="2">
        <v>5000</v>
      </c>
      <c r="E267" s="11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8268</v>
      </c>
      <c r="O267" s="9">
        <f t="shared" si="24"/>
        <v>1.111</v>
      </c>
      <c r="P267" s="10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21">
        <f t="shared" si="28"/>
        <v>40267.037384259253</v>
      </c>
      <c r="T267" s="21">
        <f t="shared" si="29"/>
        <v>40308.636111111111</v>
      </c>
    </row>
    <row r="268" spans="1:20" ht="105" hidden="1" x14ac:dyDescent="0.25">
      <c r="A268" s="13">
        <v>266</v>
      </c>
      <c r="B268" s="3" t="s">
        <v>267</v>
      </c>
      <c r="C268" s="3" t="s">
        <v>4376</v>
      </c>
      <c r="D268" s="2">
        <v>1000</v>
      </c>
      <c r="E268" s="11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8268</v>
      </c>
      <c r="O268" s="9">
        <f t="shared" si="24"/>
        <v>1.4550000000000001</v>
      </c>
      <c r="P268" s="10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21">
        <f t="shared" si="28"/>
        <v>40204.966516203705</v>
      </c>
      <c r="T268" s="21">
        <f t="shared" si="29"/>
        <v>40290.95208333333</v>
      </c>
    </row>
    <row r="269" spans="1:20" ht="90" hidden="1" x14ac:dyDescent="0.25">
      <c r="A269" s="13">
        <v>267</v>
      </c>
      <c r="B269" s="3" t="s">
        <v>268</v>
      </c>
      <c r="C269" s="3" t="s">
        <v>4377</v>
      </c>
      <c r="D269" s="2">
        <v>9850</v>
      </c>
      <c r="E269" s="11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8268</v>
      </c>
      <c r="O269" s="9">
        <f t="shared" si="24"/>
        <v>1.3162883248730965</v>
      </c>
      <c r="P269" s="10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21">
        <f t="shared" si="28"/>
        <v>41785.244201388887</v>
      </c>
      <c r="T269" s="21">
        <f t="shared" si="29"/>
        <v>41815.244201388887</v>
      </c>
    </row>
    <row r="270" spans="1:20" ht="90" hidden="1" x14ac:dyDescent="0.25">
      <c r="A270" s="13">
        <v>268</v>
      </c>
      <c r="B270" s="3" t="s">
        <v>269</v>
      </c>
      <c r="C270" s="3" t="s">
        <v>4378</v>
      </c>
      <c r="D270" s="2">
        <v>5000</v>
      </c>
      <c r="E270" s="11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8268</v>
      </c>
      <c r="O270" s="9">
        <f t="shared" si="24"/>
        <v>1.1140000000000001</v>
      </c>
      <c r="P270" s="10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21">
        <f t="shared" si="28"/>
        <v>40808.944189814814</v>
      </c>
      <c r="T270" s="21">
        <f t="shared" si="29"/>
        <v>40853.985856481479</v>
      </c>
    </row>
    <row r="271" spans="1:20" ht="90" hidden="1" x14ac:dyDescent="0.25">
      <c r="A271" s="13">
        <v>269</v>
      </c>
      <c r="B271" s="3" t="s">
        <v>270</v>
      </c>
      <c r="C271" s="3" t="s">
        <v>4379</v>
      </c>
      <c r="D271" s="2">
        <v>100000</v>
      </c>
      <c r="E271" s="11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8268</v>
      </c>
      <c r="O271" s="9">
        <f t="shared" si="24"/>
        <v>1.4723377</v>
      </c>
      <c r="P271" s="10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21">
        <f t="shared" si="28"/>
        <v>42757.988680555551</v>
      </c>
      <c r="T271" s="21">
        <f t="shared" si="29"/>
        <v>42787.988680555551</v>
      </c>
    </row>
    <row r="272" spans="1:20" ht="75" hidden="1" x14ac:dyDescent="0.25">
      <c r="A272" s="13">
        <v>270</v>
      </c>
      <c r="B272" s="3" t="s">
        <v>271</v>
      </c>
      <c r="C272" s="3" t="s">
        <v>4380</v>
      </c>
      <c r="D272" s="2">
        <v>2300</v>
      </c>
      <c r="E272" s="11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8268</v>
      </c>
      <c r="O272" s="9">
        <f t="shared" si="24"/>
        <v>1.5260869565217392</v>
      </c>
      <c r="P272" s="10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21">
        <f t="shared" si="28"/>
        <v>40637.658217592587</v>
      </c>
      <c r="T272" s="21">
        <f t="shared" si="29"/>
        <v>40687.958333333328</v>
      </c>
    </row>
    <row r="273" spans="1:20" ht="90" hidden="1" x14ac:dyDescent="0.25">
      <c r="A273" s="13">
        <v>271</v>
      </c>
      <c r="B273" s="3" t="s">
        <v>272</v>
      </c>
      <c r="C273" s="3" t="s">
        <v>4381</v>
      </c>
      <c r="D273" s="2">
        <v>30000</v>
      </c>
      <c r="E273" s="11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8268</v>
      </c>
      <c r="O273" s="9">
        <f t="shared" si="24"/>
        <v>1.0468</v>
      </c>
      <c r="P273" s="10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21">
        <f t="shared" si="28"/>
        <v>41611.891909722224</v>
      </c>
      <c r="T273" s="21">
        <f t="shared" si="29"/>
        <v>41641.125</v>
      </c>
    </row>
    <row r="274" spans="1:20" ht="90" hidden="1" x14ac:dyDescent="0.25">
      <c r="A274" s="13">
        <v>272</v>
      </c>
      <c r="B274" s="3" t="s">
        <v>273</v>
      </c>
      <c r="C274" s="3" t="s">
        <v>4382</v>
      </c>
      <c r="D274" s="2">
        <v>3000</v>
      </c>
      <c r="E274" s="11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8268</v>
      </c>
      <c r="O274" s="9">
        <f t="shared" si="24"/>
        <v>1.7743366666666667</v>
      </c>
      <c r="P274" s="10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21">
        <f t="shared" si="28"/>
        <v>40235.692025462959</v>
      </c>
      <c r="T274" s="21">
        <f t="shared" si="29"/>
        <v>40296.575694444444</v>
      </c>
    </row>
    <row r="275" spans="1:20" ht="105" hidden="1" x14ac:dyDescent="0.25">
      <c r="A275" s="13">
        <v>273</v>
      </c>
      <c r="B275" s="3" t="s">
        <v>274</v>
      </c>
      <c r="C275" s="3" t="s">
        <v>4383</v>
      </c>
      <c r="D275" s="2">
        <v>5000</v>
      </c>
      <c r="E275" s="11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8268</v>
      </c>
      <c r="O275" s="9">
        <f t="shared" si="24"/>
        <v>1.077758</v>
      </c>
      <c r="P275" s="10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21">
        <f t="shared" si="28"/>
        <v>40697.29011574074</v>
      </c>
      <c r="T275" s="21">
        <f t="shared" si="29"/>
        <v>40727.29011574074</v>
      </c>
    </row>
    <row r="276" spans="1:20" ht="105" hidden="1" x14ac:dyDescent="0.25">
      <c r="A276" s="13">
        <v>274</v>
      </c>
      <c r="B276" s="3" t="s">
        <v>275</v>
      </c>
      <c r="C276" s="3" t="s">
        <v>4384</v>
      </c>
      <c r="D276" s="2">
        <v>4000</v>
      </c>
      <c r="E276" s="11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8268</v>
      </c>
      <c r="O276" s="9">
        <f t="shared" si="24"/>
        <v>1.56</v>
      </c>
      <c r="P276" s="10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21">
        <f t="shared" si="28"/>
        <v>40969.704039351847</v>
      </c>
      <c r="T276" s="21">
        <f t="shared" si="29"/>
        <v>41004.082638888889</v>
      </c>
    </row>
    <row r="277" spans="1:20" ht="75" hidden="1" x14ac:dyDescent="0.25">
      <c r="A277" s="13">
        <v>275</v>
      </c>
      <c r="B277" s="3" t="s">
        <v>276</v>
      </c>
      <c r="C277" s="3" t="s">
        <v>4385</v>
      </c>
      <c r="D277" s="2">
        <v>20000</v>
      </c>
      <c r="E277" s="11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8268</v>
      </c>
      <c r="O277" s="9">
        <f t="shared" si="24"/>
        <v>1.08395</v>
      </c>
      <c r="P277" s="10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21">
        <f t="shared" si="28"/>
        <v>41192.823680555557</v>
      </c>
      <c r="T277" s="21">
        <f t="shared" si="29"/>
        <v>41222.865347222221</v>
      </c>
    </row>
    <row r="278" spans="1:20" ht="90" hidden="1" x14ac:dyDescent="0.25">
      <c r="A278" s="13">
        <v>276</v>
      </c>
      <c r="B278" s="3" t="s">
        <v>277</v>
      </c>
      <c r="C278" s="3" t="s">
        <v>4386</v>
      </c>
      <c r="D278" s="2">
        <v>4000</v>
      </c>
      <c r="E278" s="11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8268</v>
      </c>
      <c r="O278" s="9">
        <f t="shared" si="24"/>
        <v>1.476</v>
      </c>
      <c r="P278" s="10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21">
        <f t="shared" si="28"/>
        <v>40966.87354166666</v>
      </c>
      <c r="T278" s="21">
        <f t="shared" si="29"/>
        <v>41026.831874999996</v>
      </c>
    </row>
    <row r="279" spans="1:20" ht="90" hidden="1" x14ac:dyDescent="0.25">
      <c r="A279" s="13">
        <v>277</v>
      </c>
      <c r="B279" s="3" t="s">
        <v>278</v>
      </c>
      <c r="C279" s="3" t="s">
        <v>4387</v>
      </c>
      <c r="D279" s="2">
        <v>65000</v>
      </c>
      <c r="E279" s="11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8268</v>
      </c>
      <c r="O279" s="9">
        <f t="shared" si="24"/>
        <v>1.1038153846153846</v>
      </c>
      <c r="P279" s="10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21">
        <f t="shared" si="28"/>
        <v>42117.68309027778</v>
      </c>
      <c r="T279" s="21">
        <f t="shared" si="29"/>
        <v>42147.68309027778</v>
      </c>
    </row>
    <row r="280" spans="1:20" ht="75" hidden="1" x14ac:dyDescent="0.25">
      <c r="A280" s="13">
        <v>278</v>
      </c>
      <c r="B280" s="3" t="s">
        <v>279</v>
      </c>
      <c r="C280" s="3" t="s">
        <v>4388</v>
      </c>
      <c r="D280" s="2">
        <v>27000</v>
      </c>
      <c r="E280" s="11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8268</v>
      </c>
      <c r="O280" s="9">
        <f t="shared" si="24"/>
        <v>1.5034814814814814</v>
      </c>
      <c r="P280" s="10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21">
        <f t="shared" si="28"/>
        <v>41163.832627314812</v>
      </c>
      <c r="T280" s="21">
        <f t="shared" si="29"/>
        <v>41193.832627314812</v>
      </c>
    </row>
    <row r="281" spans="1:20" ht="90" hidden="1" x14ac:dyDescent="0.25">
      <c r="A281" s="13">
        <v>279</v>
      </c>
      <c r="B281" s="3" t="s">
        <v>280</v>
      </c>
      <c r="C281" s="3" t="s">
        <v>4389</v>
      </c>
      <c r="D281" s="2">
        <v>17000</v>
      </c>
      <c r="E281" s="11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8268</v>
      </c>
      <c r="O281" s="9">
        <f t="shared" si="24"/>
        <v>1.5731829411764706</v>
      </c>
      <c r="P281" s="10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21">
        <f t="shared" si="28"/>
        <v>42759.035833333335</v>
      </c>
      <c r="T281" s="21">
        <f t="shared" si="29"/>
        <v>42792.875694444439</v>
      </c>
    </row>
    <row r="282" spans="1:20" ht="90" hidden="1" x14ac:dyDescent="0.25">
      <c r="A282" s="13">
        <v>280</v>
      </c>
      <c r="B282" s="3" t="s">
        <v>281</v>
      </c>
      <c r="C282" s="3" t="s">
        <v>4390</v>
      </c>
      <c r="D282" s="2">
        <v>75000</v>
      </c>
      <c r="E282" s="11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8268</v>
      </c>
      <c r="O282" s="9">
        <f t="shared" si="24"/>
        <v>1.5614399999999999</v>
      </c>
      <c r="P282" s="10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21">
        <f t="shared" si="28"/>
        <v>41744.382349537031</v>
      </c>
      <c r="T282" s="21">
        <f t="shared" si="29"/>
        <v>41789.382349537031</v>
      </c>
    </row>
    <row r="283" spans="1:20" ht="105" hidden="1" x14ac:dyDescent="0.25">
      <c r="A283" s="13">
        <v>281</v>
      </c>
      <c r="B283" s="3" t="s">
        <v>282</v>
      </c>
      <c r="C283" s="3" t="s">
        <v>4391</v>
      </c>
      <c r="D283" s="2">
        <v>5500</v>
      </c>
      <c r="E283" s="11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8268</v>
      </c>
      <c r="O283" s="9">
        <f t="shared" si="24"/>
        <v>1.2058763636363636</v>
      </c>
      <c r="P283" s="10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21">
        <f t="shared" si="28"/>
        <v>39949.955011574071</v>
      </c>
      <c r="T283" s="21">
        <f t="shared" si="29"/>
        <v>40035.601388888885</v>
      </c>
    </row>
    <row r="284" spans="1:20" ht="75" hidden="1" x14ac:dyDescent="0.25">
      <c r="A284" s="13">
        <v>282</v>
      </c>
      <c r="B284" s="3" t="s">
        <v>283</v>
      </c>
      <c r="C284" s="3" t="s">
        <v>4392</v>
      </c>
      <c r="D284" s="2">
        <v>45000</v>
      </c>
      <c r="E284" s="11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8268</v>
      </c>
      <c r="O284" s="9">
        <f t="shared" si="24"/>
        <v>1.0118888888888888</v>
      </c>
      <c r="P284" s="10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21">
        <f t="shared" si="28"/>
        <v>40194.711712962962</v>
      </c>
      <c r="T284" s="21">
        <f t="shared" si="29"/>
        <v>40231.708333333328</v>
      </c>
    </row>
    <row r="285" spans="1:20" ht="45" hidden="1" x14ac:dyDescent="0.25">
      <c r="A285" s="13">
        <v>283</v>
      </c>
      <c r="B285" s="3" t="s">
        <v>284</v>
      </c>
      <c r="C285" s="3" t="s">
        <v>4393</v>
      </c>
      <c r="D285" s="2">
        <v>18000</v>
      </c>
      <c r="E285" s="11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8268</v>
      </c>
      <c r="O285" s="9">
        <f t="shared" si="24"/>
        <v>1.142725</v>
      </c>
      <c r="P285" s="10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21">
        <f t="shared" si="28"/>
        <v>40675.501666666663</v>
      </c>
      <c r="T285" s="21">
        <f t="shared" si="29"/>
        <v>40694.999305555553</v>
      </c>
    </row>
    <row r="286" spans="1:20" ht="90" hidden="1" x14ac:dyDescent="0.25">
      <c r="A286" s="13">
        <v>284</v>
      </c>
      <c r="B286" s="3" t="s">
        <v>285</v>
      </c>
      <c r="C286" s="3" t="s">
        <v>4394</v>
      </c>
      <c r="D286" s="2">
        <v>40000</v>
      </c>
      <c r="E286" s="11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8268</v>
      </c>
      <c r="O286" s="9">
        <f t="shared" si="24"/>
        <v>1.0462615</v>
      </c>
      <c r="P286" s="10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21">
        <f t="shared" si="28"/>
        <v>40904.529861111107</v>
      </c>
      <c r="T286" s="21">
        <f t="shared" si="29"/>
        <v>40929.529861111107</v>
      </c>
    </row>
    <row r="287" spans="1:20" ht="75" hidden="1" x14ac:dyDescent="0.25">
      <c r="A287" s="13">
        <v>285</v>
      </c>
      <c r="B287" s="3" t="s">
        <v>286</v>
      </c>
      <c r="C287" s="3" t="s">
        <v>4395</v>
      </c>
      <c r="D287" s="2">
        <v>14000</v>
      </c>
      <c r="E287" s="11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8268</v>
      </c>
      <c r="O287" s="9">
        <f t="shared" si="24"/>
        <v>2.2882507142857142</v>
      </c>
      <c r="P287" s="10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21">
        <f t="shared" si="28"/>
        <v>41506.547777777778</v>
      </c>
      <c r="T287" s="21">
        <f t="shared" si="29"/>
        <v>41536.547777777778</v>
      </c>
    </row>
    <row r="288" spans="1:20" ht="90" hidden="1" x14ac:dyDescent="0.25">
      <c r="A288" s="13">
        <v>286</v>
      </c>
      <c r="B288" s="3" t="s">
        <v>287</v>
      </c>
      <c r="C288" s="3" t="s">
        <v>4396</v>
      </c>
      <c r="D288" s="2">
        <v>15000</v>
      </c>
      <c r="E288" s="11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8268</v>
      </c>
      <c r="O288" s="9">
        <f t="shared" si="24"/>
        <v>1.0915333333333332</v>
      </c>
      <c r="P288" s="10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21">
        <f t="shared" si="28"/>
        <v>41313.60791666666</v>
      </c>
      <c r="T288" s="21">
        <f t="shared" si="29"/>
        <v>41358.566249999996</v>
      </c>
    </row>
    <row r="289" spans="1:20" ht="45" hidden="1" x14ac:dyDescent="0.25">
      <c r="A289" s="13">
        <v>287</v>
      </c>
      <c r="B289" s="3" t="s">
        <v>288</v>
      </c>
      <c r="C289" s="3" t="s">
        <v>4397</v>
      </c>
      <c r="D289" s="2">
        <v>15000</v>
      </c>
      <c r="E289" s="11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8268</v>
      </c>
      <c r="O289" s="9">
        <f t="shared" si="24"/>
        <v>1.7629999999999999</v>
      </c>
      <c r="P289" s="10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21">
        <f t="shared" si="28"/>
        <v>41184.069652777776</v>
      </c>
      <c r="T289" s="21">
        <f t="shared" si="29"/>
        <v>41214.958333333328</v>
      </c>
    </row>
    <row r="290" spans="1:20" ht="105" hidden="1" x14ac:dyDescent="0.25">
      <c r="A290" s="13">
        <v>288</v>
      </c>
      <c r="B290" s="3" t="s">
        <v>289</v>
      </c>
      <c r="C290" s="3" t="s">
        <v>4398</v>
      </c>
      <c r="D290" s="2">
        <v>50000</v>
      </c>
      <c r="E290" s="11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8268</v>
      </c>
      <c r="O290" s="9">
        <f t="shared" si="24"/>
        <v>1.0321061999999999</v>
      </c>
      <c r="P290" s="10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21">
        <f t="shared" si="28"/>
        <v>41050.960567129623</v>
      </c>
      <c r="T290" s="21">
        <f t="shared" si="29"/>
        <v>41085.960567129623</v>
      </c>
    </row>
    <row r="291" spans="1:20" ht="90" hidden="1" x14ac:dyDescent="0.25">
      <c r="A291" s="13">
        <v>289</v>
      </c>
      <c r="B291" s="3" t="s">
        <v>290</v>
      </c>
      <c r="C291" s="3" t="s">
        <v>4399</v>
      </c>
      <c r="D291" s="2">
        <v>15000</v>
      </c>
      <c r="E291" s="11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8268</v>
      </c>
      <c r="O291" s="9">
        <f t="shared" si="24"/>
        <v>1.0482</v>
      </c>
      <c r="P291" s="10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21">
        <f t="shared" si="28"/>
        <v>41550.248078703698</v>
      </c>
      <c r="T291" s="21">
        <f t="shared" si="29"/>
        <v>41580.248078703698</v>
      </c>
    </row>
    <row r="292" spans="1:20" ht="60" hidden="1" x14ac:dyDescent="0.25">
      <c r="A292" s="13">
        <v>290</v>
      </c>
      <c r="B292" s="3" t="s">
        <v>291</v>
      </c>
      <c r="C292" s="3" t="s">
        <v>4400</v>
      </c>
      <c r="D292" s="2">
        <v>4500</v>
      </c>
      <c r="E292" s="11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8268</v>
      </c>
      <c r="O292" s="9">
        <f t="shared" si="24"/>
        <v>1.0668444444444445</v>
      </c>
      <c r="P292" s="10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21">
        <f t="shared" si="28"/>
        <v>40526.160844907405</v>
      </c>
      <c r="T292" s="21">
        <f t="shared" si="29"/>
        <v>40576.124305555553</v>
      </c>
    </row>
    <row r="293" spans="1:20" ht="90" hidden="1" x14ac:dyDescent="0.25">
      <c r="A293" s="13">
        <v>291</v>
      </c>
      <c r="B293" s="3" t="s">
        <v>292</v>
      </c>
      <c r="C293" s="3" t="s">
        <v>4401</v>
      </c>
      <c r="D293" s="2">
        <v>5000</v>
      </c>
      <c r="E293" s="11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8268</v>
      </c>
      <c r="O293" s="9">
        <f t="shared" si="24"/>
        <v>1.2001999999999999</v>
      </c>
      <c r="P293" s="10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21">
        <f t="shared" si="28"/>
        <v>41376.560717592591</v>
      </c>
      <c r="T293" s="21">
        <f t="shared" si="29"/>
        <v>41394.792361111111</v>
      </c>
    </row>
    <row r="294" spans="1:20" ht="90" hidden="1" x14ac:dyDescent="0.25">
      <c r="A294" s="13">
        <v>292</v>
      </c>
      <c r="B294" s="3" t="s">
        <v>293</v>
      </c>
      <c r="C294" s="3" t="s">
        <v>4402</v>
      </c>
      <c r="D294" s="2">
        <v>75000</v>
      </c>
      <c r="E294" s="11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8268</v>
      </c>
      <c r="O294" s="9">
        <f t="shared" si="24"/>
        <v>1.0150693333333334</v>
      </c>
      <c r="P294" s="10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21">
        <f t="shared" si="28"/>
        <v>40812.594895833332</v>
      </c>
      <c r="T294" s="21">
        <f t="shared" si="29"/>
        <v>40844.957638888889</v>
      </c>
    </row>
    <row r="295" spans="1:20" ht="90" hidden="1" x14ac:dyDescent="0.25">
      <c r="A295" s="13">
        <v>293</v>
      </c>
      <c r="B295" s="3" t="s">
        <v>294</v>
      </c>
      <c r="C295" s="3" t="s">
        <v>4403</v>
      </c>
      <c r="D295" s="2">
        <v>26000</v>
      </c>
      <c r="E295" s="11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8268</v>
      </c>
      <c r="O295" s="9">
        <f t="shared" si="24"/>
        <v>1.0138461538461538</v>
      </c>
      <c r="P295" s="10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21">
        <f t="shared" si="28"/>
        <v>41719.459652777776</v>
      </c>
      <c r="T295" s="21">
        <f t="shared" si="29"/>
        <v>41749.459652777776</v>
      </c>
    </row>
    <row r="296" spans="1:20" ht="105" hidden="1" x14ac:dyDescent="0.25">
      <c r="A296" s="13">
        <v>294</v>
      </c>
      <c r="B296" s="3" t="s">
        <v>295</v>
      </c>
      <c r="C296" s="3" t="s">
        <v>4404</v>
      </c>
      <c r="D296" s="2">
        <v>5000</v>
      </c>
      <c r="E296" s="11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8268</v>
      </c>
      <c r="O296" s="9">
        <f t="shared" si="24"/>
        <v>1</v>
      </c>
      <c r="P296" s="10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21">
        <f t="shared" si="28"/>
        <v>40342.876087962963</v>
      </c>
      <c r="T296" s="21">
        <f t="shared" si="29"/>
        <v>40378.458333333328</v>
      </c>
    </row>
    <row r="297" spans="1:20" ht="90" hidden="1" x14ac:dyDescent="0.25">
      <c r="A297" s="13">
        <v>295</v>
      </c>
      <c r="B297" s="3" t="s">
        <v>296</v>
      </c>
      <c r="C297" s="3" t="s">
        <v>4405</v>
      </c>
      <c r="D297" s="2">
        <v>50000</v>
      </c>
      <c r="E297" s="11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8268</v>
      </c>
      <c r="O297" s="9">
        <f t="shared" si="24"/>
        <v>1.3310911999999999</v>
      </c>
      <c r="P297" s="10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21">
        <f t="shared" si="28"/>
        <v>41518.796400462961</v>
      </c>
      <c r="T297" s="21">
        <f t="shared" si="29"/>
        <v>41578.791666666664</v>
      </c>
    </row>
    <row r="298" spans="1:20" ht="75" hidden="1" x14ac:dyDescent="0.25">
      <c r="A298" s="13">
        <v>296</v>
      </c>
      <c r="B298" s="3" t="s">
        <v>297</v>
      </c>
      <c r="C298" s="3" t="s">
        <v>4406</v>
      </c>
      <c r="D298" s="2">
        <v>25000</v>
      </c>
      <c r="E298" s="11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8268</v>
      </c>
      <c r="O298" s="9">
        <f t="shared" si="24"/>
        <v>1.187262</v>
      </c>
      <c r="P298" s="10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21">
        <f t="shared" si="28"/>
        <v>41134.267164351848</v>
      </c>
      <c r="T298" s="21">
        <f t="shared" si="29"/>
        <v>41159.267164351848</v>
      </c>
    </row>
    <row r="299" spans="1:20" ht="90" hidden="1" x14ac:dyDescent="0.25">
      <c r="A299" s="13">
        <v>297</v>
      </c>
      <c r="B299" s="3" t="s">
        <v>298</v>
      </c>
      <c r="C299" s="3" t="s">
        <v>4407</v>
      </c>
      <c r="D299" s="2">
        <v>20000</v>
      </c>
      <c r="E299" s="11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8268</v>
      </c>
      <c r="O299" s="9">
        <f t="shared" si="24"/>
        <v>1.0064</v>
      </c>
      <c r="P299" s="10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21">
        <f t="shared" si="28"/>
        <v>42089.519687500004</v>
      </c>
      <c r="T299" s="21">
        <f t="shared" si="29"/>
        <v>42124.957638888889</v>
      </c>
    </row>
    <row r="300" spans="1:20" ht="45" hidden="1" x14ac:dyDescent="0.25">
      <c r="A300" s="13">
        <v>298</v>
      </c>
      <c r="B300" s="3" t="s">
        <v>299</v>
      </c>
      <c r="C300" s="3" t="s">
        <v>4408</v>
      </c>
      <c r="D300" s="2">
        <v>126000</v>
      </c>
      <c r="E300" s="11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8268</v>
      </c>
      <c r="O300" s="9">
        <f t="shared" si="24"/>
        <v>1.089324126984127</v>
      </c>
      <c r="P300" s="10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21">
        <f t="shared" si="28"/>
        <v>41709.255185185182</v>
      </c>
      <c r="T300" s="21">
        <f t="shared" si="29"/>
        <v>41768.666666666664</v>
      </c>
    </row>
    <row r="301" spans="1:20" ht="90" hidden="1" x14ac:dyDescent="0.25">
      <c r="A301" s="13">
        <v>299</v>
      </c>
      <c r="B301" s="3" t="s">
        <v>300</v>
      </c>
      <c r="C301" s="3" t="s">
        <v>4409</v>
      </c>
      <c r="D301" s="2">
        <v>10000</v>
      </c>
      <c r="E301" s="11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8268</v>
      </c>
      <c r="O301" s="9">
        <f t="shared" si="24"/>
        <v>1.789525</v>
      </c>
      <c r="P301" s="10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21">
        <f t="shared" si="28"/>
        <v>40469.016898148147</v>
      </c>
      <c r="T301" s="21">
        <f t="shared" si="29"/>
        <v>40499.058564814812</v>
      </c>
    </row>
    <row r="302" spans="1:20" ht="90" hidden="1" x14ac:dyDescent="0.25">
      <c r="A302" s="13">
        <v>300</v>
      </c>
      <c r="B302" s="3" t="s">
        <v>301</v>
      </c>
      <c r="C302" s="3" t="s">
        <v>4410</v>
      </c>
      <c r="D302" s="2">
        <v>25000</v>
      </c>
      <c r="E302" s="11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8268</v>
      </c>
      <c r="O302" s="9">
        <f t="shared" si="24"/>
        <v>1.0172264</v>
      </c>
      <c r="P302" s="10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21">
        <f t="shared" si="28"/>
        <v>40626.751597222217</v>
      </c>
      <c r="T302" s="21">
        <f t="shared" si="29"/>
        <v>40657.751597222217</v>
      </c>
    </row>
    <row r="303" spans="1:20" ht="90" hidden="1" x14ac:dyDescent="0.25">
      <c r="A303" s="13">
        <v>301</v>
      </c>
      <c r="B303" s="3" t="s">
        <v>302</v>
      </c>
      <c r="C303" s="3" t="s">
        <v>4411</v>
      </c>
      <c r="D303" s="2">
        <v>13000</v>
      </c>
      <c r="E303" s="11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8268</v>
      </c>
      <c r="O303" s="9">
        <f t="shared" si="24"/>
        <v>1.1873499999999999</v>
      </c>
      <c r="P303" s="10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21">
        <f t="shared" si="28"/>
        <v>41312.529340277775</v>
      </c>
      <c r="T303" s="21">
        <f t="shared" si="29"/>
        <v>41352.487673611111</v>
      </c>
    </row>
    <row r="304" spans="1:20" ht="105" hidden="1" x14ac:dyDescent="0.25">
      <c r="A304" s="13">
        <v>302</v>
      </c>
      <c r="B304" s="3" t="s">
        <v>303</v>
      </c>
      <c r="C304" s="3" t="s">
        <v>4412</v>
      </c>
      <c r="D304" s="2">
        <v>10000</v>
      </c>
      <c r="E304" s="11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8268</v>
      </c>
      <c r="O304" s="9">
        <f t="shared" si="24"/>
        <v>1.0045999999999999</v>
      </c>
      <c r="P304" s="10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21">
        <f t="shared" si="28"/>
        <v>40933.648587962962</v>
      </c>
      <c r="T304" s="21">
        <f t="shared" si="29"/>
        <v>40963.648587962962</v>
      </c>
    </row>
    <row r="305" spans="1:20" ht="90" hidden="1" x14ac:dyDescent="0.25">
      <c r="A305" s="13">
        <v>303</v>
      </c>
      <c r="B305" s="3" t="s">
        <v>304</v>
      </c>
      <c r="C305" s="3" t="s">
        <v>4413</v>
      </c>
      <c r="D305" s="2">
        <v>3000</v>
      </c>
      <c r="E305" s="11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8268</v>
      </c>
      <c r="O305" s="9">
        <f t="shared" si="24"/>
        <v>1.3746666666666667</v>
      </c>
      <c r="P305" s="10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21">
        <f t="shared" si="28"/>
        <v>41031.862800925926</v>
      </c>
      <c r="T305" s="21">
        <f t="shared" si="29"/>
        <v>41061.862800925926</v>
      </c>
    </row>
    <row r="306" spans="1:20" ht="60" hidden="1" x14ac:dyDescent="0.25">
      <c r="A306" s="13">
        <v>304</v>
      </c>
      <c r="B306" s="3" t="s">
        <v>305</v>
      </c>
      <c r="C306" s="3" t="s">
        <v>4414</v>
      </c>
      <c r="D306" s="2">
        <v>3400</v>
      </c>
      <c r="E306" s="11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8268</v>
      </c>
      <c r="O306" s="9">
        <f t="shared" si="24"/>
        <v>2.3164705882352941</v>
      </c>
      <c r="P306" s="10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21">
        <f t="shared" si="28"/>
        <v>41113.88653935185</v>
      </c>
      <c r="T306" s="21">
        <f t="shared" si="29"/>
        <v>41152.875</v>
      </c>
    </row>
    <row r="307" spans="1:20" ht="75" hidden="1" x14ac:dyDescent="0.25">
      <c r="A307" s="13">
        <v>305</v>
      </c>
      <c r="B307" s="3" t="s">
        <v>306</v>
      </c>
      <c r="C307" s="3" t="s">
        <v>4415</v>
      </c>
      <c r="D307" s="2">
        <v>7500</v>
      </c>
      <c r="E307" s="11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8268</v>
      </c>
      <c r="O307" s="9">
        <f t="shared" si="24"/>
        <v>1.3033333333333332</v>
      </c>
      <c r="P307" s="10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21">
        <f t="shared" si="28"/>
        <v>40948.421863425923</v>
      </c>
      <c r="T307" s="21">
        <f t="shared" si="29"/>
        <v>40978.421863425923</v>
      </c>
    </row>
    <row r="308" spans="1:20" ht="60" hidden="1" x14ac:dyDescent="0.25">
      <c r="A308" s="13">
        <v>306</v>
      </c>
      <c r="B308" s="3" t="s">
        <v>307</v>
      </c>
      <c r="C308" s="3" t="s">
        <v>4416</v>
      </c>
      <c r="D308" s="2">
        <v>1000</v>
      </c>
      <c r="E308" s="11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8268</v>
      </c>
      <c r="O308" s="9">
        <f t="shared" si="24"/>
        <v>2.9289999999999998</v>
      </c>
      <c r="P308" s="10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21">
        <f t="shared" si="28"/>
        <v>41333.628854166665</v>
      </c>
      <c r="T308" s="21">
        <f t="shared" si="29"/>
        <v>41353.587187500001</v>
      </c>
    </row>
    <row r="309" spans="1:20" ht="30" hidden="1" x14ac:dyDescent="0.25">
      <c r="A309" s="13">
        <v>307</v>
      </c>
      <c r="B309" s="3" t="s">
        <v>308</v>
      </c>
      <c r="C309" s="3" t="s">
        <v>4417</v>
      </c>
      <c r="D309" s="2">
        <v>22000</v>
      </c>
      <c r="E309" s="11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8268</v>
      </c>
      <c r="O309" s="9">
        <f t="shared" si="24"/>
        <v>1.1131818181818183</v>
      </c>
      <c r="P309" s="10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21">
        <f t="shared" si="28"/>
        <v>41282.736122685179</v>
      </c>
      <c r="T309" s="21">
        <f t="shared" si="29"/>
        <v>41312.736122685179</v>
      </c>
    </row>
    <row r="310" spans="1:20" ht="75" hidden="1" x14ac:dyDescent="0.25">
      <c r="A310" s="13">
        <v>308</v>
      </c>
      <c r="B310" s="3" t="s">
        <v>309</v>
      </c>
      <c r="C310" s="3" t="s">
        <v>4418</v>
      </c>
      <c r="D310" s="2">
        <v>12000</v>
      </c>
      <c r="E310" s="11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8268</v>
      </c>
      <c r="O310" s="9">
        <f t="shared" si="24"/>
        <v>1.0556666666666668</v>
      </c>
      <c r="P310" s="10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21">
        <f t="shared" si="28"/>
        <v>40567.486226851848</v>
      </c>
      <c r="T310" s="21">
        <f t="shared" si="29"/>
        <v>40612.486226851848</v>
      </c>
    </row>
    <row r="311" spans="1:20" ht="90" hidden="1" x14ac:dyDescent="0.25">
      <c r="A311" s="13">
        <v>309</v>
      </c>
      <c r="B311" s="3" t="s">
        <v>310</v>
      </c>
      <c r="C311" s="3" t="s">
        <v>4419</v>
      </c>
      <c r="D311" s="2">
        <v>18000</v>
      </c>
      <c r="E311" s="11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8268</v>
      </c>
      <c r="O311" s="9">
        <f t="shared" si="24"/>
        <v>1.1894444444444445</v>
      </c>
      <c r="P311" s="10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21">
        <f t="shared" si="28"/>
        <v>41134.543217592589</v>
      </c>
      <c r="T311" s="21">
        <f t="shared" si="29"/>
        <v>41155.543217592589</v>
      </c>
    </row>
    <row r="312" spans="1:20" ht="90" hidden="1" x14ac:dyDescent="0.25">
      <c r="A312" s="13">
        <v>310</v>
      </c>
      <c r="B312" s="3" t="s">
        <v>311</v>
      </c>
      <c r="C312" s="3" t="s">
        <v>4420</v>
      </c>
      <c r="D312" s="2">
        <v>1000</v>
      </c>
      <c r="E312" s="11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8268</v>
      </c>
      <c r="O312" s="9">
        <f t="shared" si="24"/>
        <v>1.04129</v>
      </c>
      <c r="P312" s="10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21">
        <f t="shared" si="28"/>
        <v>40820.974803240737</v>
      </c>
      <c r="T312" s="21">
        <f t="shared" si="29"/>
        <v>40835.875</v>
      </c>
    </row>
    <row r="313" spans="1:20" ht="75" hidden="1" x14ac:dyDescent="0.25">
      <c r="A313" s="13">
        <v>311</v>
      </c>
      <c r="B313" s="3" t="s">
        <v>312</v>
      </c>
      <c r="C313" s="3" t="s">
        <v>4421</v>
      </c>
      <c r="D313" s="2">
        <v>20000</v>
      </c>
      <c r="E313" s="11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8268</v>
      </c>
      <c r="O313" s="9">
        <f t="shared" si="24"/>
        <v>1.0410165</v>
      </c>
      <c r="P313" s="10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21">
        <f t="shared" si="28"/>
        <v>40868.011481481481</v>
      </c>
      <c r="T313" s="21">
        <f t="shared" si="29"/>
        <v>40909.124305555553</v>
      </c>
    </row>
    <row r="314" spans="1:20" ht="105" hidden="1" x14ac:dyDescent="0.25">
      <c r="A314" s="13">
        <v>312</v>
      </c>
      <c r="B314" s="3" t="s">
        <v>313</v>
      </c>
      <c r="C314" s="3" t="s">
        <v>4422</v>
      </c>
      <c r="D314" s="2">
        <v>8000</v>
      </c>
      <c r="E314" s="11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8268</v>
      </c>
      <c r="O314" s="9">
        <f t="shared" si="24"/>
        <v>1.1187499999999999</v>
      </c>
      <c r="P314" s="10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21">
        <f t="shared" si="28"/>
        <v>41348.669351851851</v>
      </c>
      <c r="T314" s="21">
        <f t="shared" si="29"/>
        <v>41378.669351851851</v>
      </c>
    </row>
    <row r="315" spans="1:20" ht="105" hidden="1" x14ac:dyDescent="0.25">
      <c r="A315" s="13">
        <v>313</v>
      </c>
      <c r="B315" s="3" t="s">
        <v>314</v>
      </c>
      <c r="C315" s="3" t="s">
        <v>4423</v>
      </c>
      <c r="D315" s="2">
        <v>17000</v>
      </c>
      <c r="E315" s="11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8268</v>
      </c>
      <c r="O315" s="9">
        <f t="shared" si="24"/>
        <v>1.0473529411764706</v>
      </c>
      <c r="P315" s="10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21">
        <f t="shared" si="28"/>
        <v>40357.019606481481</v>
      </c>
      <c r="T315" s="21">
        <f t="shared" si="29"/>
        <v>40401.457638888889</v>
      </c>
    </row>
    <row r="316" spans="1:20" ht="90" hidden="1" x14ac:dyDescent="0.25">
      <c r="A316" s="13">
        <v>314</v>
      </c>
      <c r="B316" s="3" t="s">
        <v>315</v>
      </c>
      <c r="C316" s="3" t="s">
        <v>4424</v>
      </c>
      <c r="D316" s="2">
        <v>1000</v>
      </c>
      <c r="E316" s="11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8268</v>
      </c>
      <c r="O316" s="9">
        <f t="shared" si="24"/>
        <v>3.8515000000000001</v>
      </c>
      <c r="P316" s="10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21">
        <f t="shared" si="28"/>
        <v>41304.624861111108</v>
      </c>
      <c r="T316" s="21">
        <f t="shared" si="29"/>
        <v>41334.624861111108</v>
      </c>
    </row>
    <row r="317" spans="1:20" ht="90" hidden="1" x14ac:dyDescent="0.25">
      <c r="A317" s="13">
        <v>315</v>
      </c>
      <c r="B317" s="3" t="s">
        <v>316</v>
      </c>
      <c r="C317" s="3" t="s">
        <v>4425</v>
      </c>
      <c r="D317" s="2">
        <v>25000</v>
      </c>
      <c r="E317" s="11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8268</v>
      </c>
      <c r="O317" s="9">
        <f t="shared" si="24"/>
        <v>1.01248</v>
      </c>
      <c r="P317" s="10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21">
        <f t="shared" si="28"/>
        <v>41113.564050925925</v>
      </c>
      <c r="T317" s="21">
        <f t="shared" si="29"/>
        <v>41143.564050925925</v>
      </c>
    </row>
    <row r="318" spans="1:20" ht="60" hidden="1" x14ac:dyDescent="0.25">
      <c r="A318" s="13">
        <v>316</v>
      </c>
      <c r="B318" s="3" t="s">
        <v>317</v>
      </c>
      <c r="C318" s="3" t="s">
        <v>4426</v>
      </c>
      <c r="D318" s="2">
        <v>15000</v>
      </c>
      <c r="E318" s="11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8268</v>
      </c>
      <c r="O318" s="9">
        <f t="shared" si="24"/>
        <v>1.1377333333333333</v>
      </c>
      <c r="P318" s="10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21">
        <f t="shared" si="28"/>
        <v>41950.715243055551</v>
      </c>
      <c r="T318" s="21">
        <f t="shared" si="29"/>
        <v>41983.999305555553</v>
      </c>
    </row>
    <row r="319" spans="1:20" ht="75" hidden="1" x14ac:dyDescent="0.25">
      <c r="A319" s="13">
        <v>317</v>
      </c>
      <c r="B319" s="3" t="s">
        <v>318</v>
      </c>
      <c r="C319" s="3" t="s">
        <v>4427</v>
      </c>
      <c r="D319" s="2">
        <v>30000</v>
      </c>
      <c r="E319" s="11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8268</v>
      </c>
      <c r="O319" s="9">
        <f t="shared" si="24"/>
        <v>1.0080333333333333</v>
      </c>
      <c r="P319" s="10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21">
        <f t="shared" si="28"/>
        <v>41589.468553240738</v>
      </c>
      <c r="T319" s="21">
        <f t="shared" si="29"/>
        <v>41619.468553240738</v>
      </c>
    </row>
    <row r="320" spans="1:20" ht="90" hidden="1" x14ac:dyDescent="0.25">
      <c r="A320" s="13">
        <v>318</v>
      </c>
      <c r="B320" s="3" t="s">
        <v>319</v>
      </c>
      <c r="C320" s="3" t="s">
        <v>4428</v>
      </c>
      <c r="D320" s="2">
        <v>5000</v>
      </c>
      <c r="E320" s="11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8268</v>
      </c>
      <c r="O320" s="9">
        <f t="shared" si="24"/>
        <v>2.8332000000000002</v>
      </c>
      <c r="P320" s="10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21">
        <f t="shared" si="28"/>
        <v>41329.830451388887</v>
      </c>
      <c r="T320" s="21">
        <f t="shared" si="29"/>
        <v>41359.788784722223</v>
      </c>
    </row>
    <row r="321" spans="1:20" ht="105" hidden="1" x14ac:dyDescent="0.25">
      <c r="A321" s="13">
        <v>319</v>
      </c>
      <c r="B321" s="3" t="s">
        <v>320</v>
      </c>
      <c r="C321" s="3" t="s">
        <v>4429</v>
      </c>
      <c r="D321" s="2">
        <v>5000</v>
      </c>
      <c r="E321" s="11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8268</v>
      </c>
      <c r="O321" s="9">
        <f t="shared" si="24"/>
        <v>1.1268</v>
      </c>
      <c r="P321" s="10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21">
        <f t="shared" si="28"/>
        <v>40123.629965277774</v>
      </c>
      <c r="T321" s="21">
        <f t="shared" si="29"/>
        <v>40211.124305555553</v>
      </c>
    </row>
    <row r="322" spans="1:20" ht="90" hidden="1" x14ac:dyDescent="0.25">
      <c r="A322" s="13">
        <v>320</v>
      </c>
      <c r="B322" s="3" t="s">
        <v>321</v>
      </c>
      <c r="C322" s="3" t="s">
        <v>4430</v>
      </c>
      <c r="D322" s="2">
        <v>20000</v>
      </c>
      <c r="E322" s="11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8268</v>
      </c>
      <c r="O322" s="9">
        <f t="shared" ref="O322:O385" si="30">E322/D322</f>
        <v>1.0658000000000001</v>
      </c>
      <c r="P322" s="10">
        <f t="shared" ref="P322:P385" si="31">IF(E322=0,0,E322/L322)</f>
        <v>134.91139240506328</v>
      </c>
      <c r="Q322" s="2" t="str">
        <f t="shared" ref="Q322:Q385" si="32">LEFT(N322,SEARCH("/",N322,1)-1)</f>
        <v>film &amp; video</v>
      </c>
      <c r="R322" s="2" t="str">
        <f t="shared" ref="R322:R385" si="33">RIGHT(N322,LEN(N322)-SEARCH("/",N322))</f>
        <v>documentary</v>
      </c>
      <c r="S322" s="21">
        <f t="shared" ref="S322:S385" si="34">(((J322/60)/60)/24)+DATE(1970,1,1)+(-5/24)</f>
        <v>42331.34297453703</v>
      </c>
      <c r="T322" s="21">
        <f t="shared" ref="T322:T385" si="35">(((I322/60)/60)/24)+DATE(1970,1,1)+(-5/24)</f>
        <v>42360.749999999993</v>
      </c>
    </row>
    <row r="323" spans="1:20" ht="75" hidden="1" x14ac:dyDescent="0.25">
      <c r="A323" s="13">
        <v>321</v>
      </c>
      <c r="B323" s="3" t="s">
        <v>322</v>
      </c>
      <c r="C323" s="3" t="s">
        <v>4431</v>
      </c>
      <c r="D323" s="2">
        <v>35000</v>
      </c>
      <c r="E323" s="11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8268</v>
      </c>
      <c r="O323" s="9">
        <f t="shared" si="30"/>
        <v>1.0266285714285714</v>
      </c>
      <c r="P323" s="10">
        <f t="shared" si="31"/>
        <v>106.62314540059347</v>
      </c>
      <c r="Q323" s="2" t="str">
        <f t="shared" si="32"/>
        <v>film &amp; video</v>
      </c>
      <c r="R323" s="2" t="str">
        <f t="shared" si="33"/>
        <v>documentary</v>
      </c>
      <c r="S323" s="21">
        <f t="shared" si="34"/>
        <v>42647.238263888888</v>
      </c>
      <c r="T323" s="21">
        <f t="shared" si="35"/>
        <v>42682.27993055556</v>
      </c>
    </row>
    <row r="324" spans="1:20" ht="75" hidden="1" x14ac:dyDescent="0.25">
      <c r="A324" s="13">
        <v>322</v>
      </c>
      <c r="B324" s="3" t="s">
        <v>323</v>
      </c>
      <c r="C324" s="3" t="s">
        <v>4432</v>
      </c>
      <c r="D324" s="2">
        <v>25000</v>
      </c>
      <c r="E324" s="11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8268</v>
      </c>
      <c r="O324" s="9">
        <f t="shared" si="30"/>
        <v>1.0791200000000001</v>
      </c>
      <c r="P324" s="10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21">
        <f t="shared" si="34"/>
        <v>42473.361666666664</v>
      </c>
      <c r="T324" s="21">
        <f t="shared" si="35"/>
        <v>42503.361666666664</v>
      </c>
    </row>
    <row r="325" spans="1:20" ht="90" hidden="1" x14ac:dyDescent="0.25">
      <c r="A325" s="13">
        <v>323</v>
      </c>
      <c r="B325" s="3" t="s">
        <v>324</v>
      </c>
      <c r="C325" s="3" t="s">
        <v>4433</v>
      </c>
      <c r="D325" s="2">
        <v>5400</v>
      </c>
      <c r="E325" s="11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8268</v>
      </c>
      <c r="O325" s="9">
        <f t="shared" si="30"/>
        <v>1.2307407407407407</v>
      </c>
      <c r="P325" s="10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21">
        <f t="shared" si="34"/>
        <v>42697.113032407404</v>
      </c>
      <c r="T325" s="21">
        <f t="shared" si="35"/>
        <v>42725.124305555553</v>
      </c>
    </row>
    <row r="326" spans="1:20" ht="75" hidden="1" x14ac:dyDescent="0.25">
      <c r="A326" s="13">
        <v>324</v>
      </c>
      <c r="B326" s="3" t="s">
        <v>325</v>
      </c>
      <c r="C326" s="3" t="s">
        <v>4434</v>
      </c>
      <c r="D326" s="2">
        <v>8500</v>
      </c>
      <c r="E326" s="11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8268</v>
      </c>
      <c r="O326" s="9">
        <f t="shared" si="30"/>
        <v>1.016</v>
      </c>
      <c r="P326" s="10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21">
        <f t="shared" si="34"/>
        <v>42184.417916666665</v>
      </c>
      <c r="T326" s="21">
        <f t="shared" si="35"/>
        <v>42217.417916666665</v>
      </c>
    </row>
    <row r="327" spans="1:20" ht="90" hidden="1" x14ac:dyDescent="0.25">
      <c r="A327" s="13">
        <v>325</v>
      </c>
      <c r="B327" s="3" t="s">
        <v>326</v>
      </c>
      <c r="C327" s="3" t="s">
        <v>4435</v>
      </c>
      <c r="D327" s="2">
        <v>50000</v>
      </c>
      <c r="E327" s="11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8268</v>
      </c>
      <c r="O327" s="9">
        <f t="shared" si="30"/>
        <v>1.04396</v>
      </c>
      <c r="P327" s="10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21">
        <f t="shared" si="34"/>
        <v>42688.979548611103</v>
      </c>
      <c r="T327" s="21">
        <f t="shared" si="35"/>
        <v>42723.979548611103</v>
      </c>
    </row>
    <row r="328" spans="1:20" ht="90" hidden="1" x14ac:dyDescent="0.25">
      <c r="A328" s="13">
        <v>326</v>
      </c>
      <c r="B328" s="3" t="s">
        <v>327</v>
      </c>
      <c r="C328" s="3" t="s">
        <v>4436</v>
      </c>
      <c r="D328" s="2">
        <v>150000</v>
      </c>
      <c r="E328" s="11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8268</v>
      </c>
      <c r="O328" s="9">
        <f t="shared" si="30"/>
        <v>1.1292973333333334</v>
      </c>
      <c r="P328" s="10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21">
        <f t="shared" si="34"/>
        <v>42775.106550925928</v>
      </c>
      <c r="T328" s="21">
        <f t="shared" si="35"/>
        <v>42808.747916666667</v>
      </c>
    </row>
    <row r="329" spans="1:20" ht="90" hidden="1" x14ac:dyDescent="0.25">
      <c r="A329" s="13">
        <v>327</v>
      </c>
      <c r="B329" s="3" t="s">
        <v>328</v>
      </c>
      <c r="C329" s="3" t="s">
        <v>4437</v>
      </c>
      <c r="D329" s="2">
        <v>4000</v>
      </c>
      <c r="E329" s="11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8268</v>
      </c>
      <c r="O329" s="9">
        <f t="shared" si="30"/>
        <v>1.3640000000000001</v>
      </c>
      <c r="P329" s="10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21">
        <f t="shared" si="34"/>
        <v>42058.026956018519</v>
      </c>
      <c r="T329" s="21">
        <f t="shared" si="35"/>
        <v>42085.124999999993</v>
      </c>
    </row>
    <row r="330" spans="1:20" ht="90" hidden="1" x14ac:dyDescent="0.25">
      <c r="A330" s="13">
        <v>328</v>
      </c>
      <c r="B330" s="3" t="s">
        <v>329</v>
      </c>
      <c r="C330" s="3" t="s">
        <v>4438</v>
      </c>
      <c r="D330" s="2">
        <v>75000</v>
      </c>
      <c r="E330" s="11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8268</v>
      </c>
      <c r="O330" s="9">
        <f t="shared" si="30"/>
        <v>1.036144</v>
      </c>
      <c r="P330" s="10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21">
        <f t="shared" si="34"/>
        <v>42278.738287037035</v>
      </c>
      <c r="T330" s="21">
        <f t="shared" si="35"/>
        <v>42308.958333333336</v>
      </c>
    </row>
    <row r="331" spans="1:20" ht="90" hidden="1" x14ac:dyDescent="0.25">
      <c r="A331" s="13">
        <v>329</v>
      </c>
      <c r="B331" s="3" t="s">
        <v>330</v>
      </c>
      <c r="C331" s="3" t="s">
        <v>4439</v>
      </c>
      <c r="D331" s="2">
        <v>10000</v>
      </c>
      <c r="E331" s="11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8268</v>
      </c>
      <c r="O331" s="9">
        <f t="shared" si="30"/>
        <v>1.0549999999999999</v>
      </c>
      <c r="P331" s="10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21">
        <f t="shared" si="34"/>
        <v>42291.258414351854</v>
      </c>
      <c r="T331" s="21">
        <f t="shared" si="35"/>
        <v>42314.958333333336</v>
      </c>
    </row>
    <row r="332" spans="1:20" ht="90" hidden="1" x14ac:dyDescent="0.25">
      <c r="A332" s="13">
        <v>330</v>
      </c>
      <c r="B332" s="3" t="s">
        <v>331</v>
      </c>
      <c r="C332" s="3" t="s">
        <v>4440</v>
      </c>
      <c r="D332" s="2">
        <v>35000</v>
      </c>
      <c r="E332" s="11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8268</v>
      </c>
      <c r="O332" s="9">
        <f t="shared" si="30"/>
        <v>1.0182857142857142</v>
      </c>
      <c r="P332" s="10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21">
        <f t="shared" si="34"/>
        <v>41379.307442129626</v>
      </c>
      <c r="T332" s="21">
        <f t="shared" si="35"/>
        <v>41410.957638888889</v>
      </c>
    </row>
    <row r="333" spans="1:20" ht="90" hidden="1" x14ac:dyDescent="0.25">
      <c r="A333" s="13">
        <v>331</v>
      </c>
      <c r="B333" s="3" t="s">
        <v>332</v>
      </c>
      <c r="C333" s="3" t="s">
        <v>4441</v>
      </c>
      <c r="D333" s="2">
        <v>40000</v>
      </c>
      <c r="E333" s="11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8268</v>
      </c>
      <c r="O333" s="9">
        <f t="shared" si="30"/>
        <v>1.0660499999999999</v>
      </c>
      <c r="P333" s="10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21">
        <f t="shared" si="34"/>
        <v>42507.373078703698</v>
      </c>
      <c r="T333" s="21">
        <f t="shared" si="35"/>
        <v>42538.373078703698</v>
      </c>
    </row>
    <row r="334" spans="1:20" ht="90" hidden="1" x14ac:dyDescent="0.25">
      <c r="A334" s="13">
        <v>332</v>
      </c>
      <c r="B334" s="3" t="s">
        <v>333</v>
      </c>
      <c r="C334" s="3" t="s">
        <v>4442</v>
      </c>
      <c r="D334" s="2">
        <v>100000</v>
      </c>
      <c r="E334" s="11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8268</v>
      </c>
      <c r="O334" s="9">
        <f t="shared" si="30"/>
        <v>1.13015</v>
      </c>
      <c r="P334" s="10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21">
        <f t="shared" si="34"/>
        <v>42263.471956018511</v>
      </c>
      <c r="T334" s="21">
        <f t="shared" si="35"/>
        <v>42305.124999999993</v>
      </c>
    </row>
    <row r="335" spans="1:20" ht="90" hidden="1" x14ac:dyDescent="0.25">
      <c r="A335" s="13">
        <v>333</v>
      </c>
      <c r="B335" s="3" t="s">
        <v>334</v>
      </c>
      <c r="C335" s="3" t="s">
        <v>4443</v>
      </c>
      <c r="D335" s="2">
        <v>40000</v>
      </c>
      <c r="E335" s="11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8268</v>
      </c>
      <c r="O335" s="9">
        <f t="shared" si="30"/>
        <v>1.252275</v>
      </c>
      <c r="P335" s="10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21">
        <f t="shared" si="34"/>
        <v>42437.428136574068</v>
      </c>
      <c r="T335" s="21">
        <f t="shared" si="35"/>
        <v>42467.386469907404</v>
      </c>
    </row>
    <row r="336" spans="1:20" ht="90" hidden="1" x14ac:dyDescent="0.25">
      <c r="A336" s="13">
        <v>334</v>
      </c>
      <c r="B336" s="3" t="s">
        <v>335</v>
      </c>
      <c r="C336" s="3" t="s">
        <v>4444</v>
      </c>
      <c r="D336" s="2">
        <v>10000</v>
      </c>
      <c r="E336" s="11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8268</v>
      </c>
      <c r="O336" s="9">
        <f t="shared" si="30"/>
        <v>1.0119</v>
      </c>
      <c r="P336" s="10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21">
        <f t="shared" si="34"/>
        <v>42101.474039351851</v>
      </c>
      <c r="T336" s="21">
        <f t="shared" si="35"/>
        <v>42139.583333333336</v>
      </c>
    </row>
    <row r="337" spans="1:20" ht="105" hidden="1" x14ac:dyDescent="0.25">
      <c r="A337" s="13">
        <v>335</v>
      </c>
      <c r="B337" s="3" t="s">
        <v>336</v>
      </c>
      <c r="C337" s="3" t="s">
        <v>4445</v>
      </c>
      <c r="D337" s="2">
        <v>8500</v>
      </c>
      <c r="E337" s="11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8268</v>
      </c>
      <c r="O337" s="9">
        <f t="shared" si="30"/>
        <v>1.0276470588235294</v>
      </c>
      <c r="P337" s="10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21">
        <f t="shared" si="34"/>
        <v>42101.529108796291</v>
      </c>
      <c r="T337" s="21">
        <f t="shared" si="35"/>
        <v>42132.708333333336</v>
      </c>
    </row>
    <row r="338" spans="1:20" ht="90" hidden="1" x14ac:dyDescent="0.25">
      <c r="A338" s="13">
        <v>336</v>
      </c>
      <c r="B338" s="3" t="s">
        <v>337</v>
      </c>
      <c r="C338" s="3" t="s">
        <v>4446</v>
      </c>
      <c r="D338" s="2">
        <v>25000</v>
      </c>
      <c r="E338" s="11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8268</v>
      </c>
      <c r="O338" s="9">
        <f t="shared" si="30"/>
        <v>1.1683911999999999</v>
      </c>
      <c r="P338" s="10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21">
        <f t="shared" si="34"/>
        <v>42291.387939814813</v>
      </c>
      <c r="T338" s="21">
        <f t="shared" si="35"/>
        <v>42321.429606481477</v>
      </c>
    </row>
    <row r="339" spans="1:20" ht="90" hidden="1" x14ac:dyDescent="0.25">
      <c r="A339" s="13">
        <v>337</v>
      </c>
      <c r="B339" s="3" t="s">
        <v>338</v>
      </c>
      <c r="C339" s="3" t="s">
        <v>4447</v>
      </c>
      <c r="D339" s="2">
        <v>3000</v>
      </c>
      <c r="E339" s="11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8268</v>
      </c>
      <c r="O339" s="9">
        <f t="shared" si="30"/>
        <v>1.0116833333333335</v>
      </c>
      <c r="P339" s="10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21">
        <f t="shared" si="34"/>
        <v>42046.920231481483</v>
      </c>
      <c r="T339" s="21">
        <f t="shared" si="35"/>
        <v>42076.878564814811</v>
      </c>
    </row>
    <row r="340" spans="1:20" ht="90" hidden="1" x14ac:dyDescent="0.25">
      <c r="A340" s="13">
        <v>338</v>
      </c>
      <c r="B340" s="3" t="s">
        <v>339</v>
      </c>
      <c r="C340" s="3" t="s">
        <v>4448</v>
      </c>
      <c r="D340" s="2">
        <v>15000</v>
      </c>
      <c r="E340" s="11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8268</v>
      </c>
      <c r="O340" s="9">
        <f t="shared" si="30"/>
        <v>1.1013360000000001</v>
      </c>
      <c r="P340" s="10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21">
        <f t="shared" si="34"/>
        <v>42559.547337962962</v>
      </c>
      <c r="T340" s="21">
        <f t="shared" si="35"/>
        <v>42615.833333333336</v>
      </c>
    </row>
    <row r="341" spans="1:20" ht="90" hidden="1" x14ac:dyDescent="0.25">
      <c r="A341" s="13">
        <v>339</v>
      </c>
      <c r="B341" s="3" t="s">
        <v>340</v>
      </c>
      <c r="C341" s="3" t="s">
        <v>4449</v>
      </c>
      <c r="D341" s="2">
        <v>6000</v>
      </c>
      <c r="E341" s="11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8268</v>
      </c>
      <c r="O341" s="9">
        <f t="shared" si="30"/>
        <v>1.0808333333333333</v>
      </c>
      <c r="P341" s="10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21">
        <f t="shared" si="34"/>
        <v>42093.551712962959</v>
      </c>
      <c r="T341" s="21">
        <f t="shared" si="35"/>
        <v>42123.551712962959</v>
      </c>
    </row>
    <row r="342" spans="1:20" ht="75" hidden="1" x14ac:dyDescent="0.25">
      <c r="A342" s="13">
        <v>340</v>
      </c>
      <c r="B342" s="3" t="s">
        <v>341</v>
      </c>
      <c r="C342" s="3" t="s">
        <v>4450</v>
      </c>
      <c r="D342" s="2">
        <v>35000</v>
      </c>
      <c r="E342" s="11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8268</v>
      </c>
      <c r="O342" s="9">
        <f t="shared" si="30"/>
        <v>1.2502285714285715</v>
      </c>
      <c r="P342" s="10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21">
        <f t="shared" si="34"/>
        <v>42772.460729166669</v>
      </c>
      <c r="T342" s="21">
        <f t="shared" si="35"/>
        <v>42802.666666666664</v>
      </c>
    </row>
    <row r="343" spans="1:20" ht="90" hidden="1" x14ac:dyDescent="0.25">
      <c r="A343" s="13">
        <v>341</v>
      </c>
      <c r="B343" s="3" t="s">
        <v>342</v>
      </c>
      <c r="C343" s="3" t="s">
        <v>4451</v>
      </c>
      <c r="D343" s="2">
        <v>3500</v>
      </c>
      <c r="E343" s="11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8268</v>
      </c>
      <c r="O343" s="9">
        <f t="shared" si="30"/>
        <v>1.0671428571428572</v>
      </c>
      <c r="P343" s="10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21">
        <f t="shared" si="34"/>
        <v>41894.671273148146</v>
      </c>
      <c r="T343" s="21">
        <f t="shared" si="35"/>
        <v>41912.957638888889</v>
      </c>
    </row>
    <row r="344" spans="1:20" ht="60" hidden="1" x14ac:dyDescent="0.25">
      <c r="A344" s="13">
        <v>342</v>
      </c>
      <c r="B344" s="3" t="s">
        <v>343</v>
      </c>
      <c r="C344" s="3" t="s">
        <v>4452</v>
      </c>
      <c r="D344" s="2">
        <v>55000</v>
      </c>
      <c r="E344" s="11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8268</v>
      </c>
      <c r="O344" s="9">
        <f t="shared" si="30"/>
        <v>1.0036639999999999</v>
      </c>
      <c r="P344" s="10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21">
        <f t="shared" si="34"/>
        <v>42459.572511574072</v>
      </c>
      <c r="T344" s="21">
        <f t="shared" si="35"/>
        <v>42489.572511574072</v>
      </c>
    </row>
    <row r="345" spans="1:20" ht="105" hidden="1" x14ac:dyDescent="0.25">
      <c r="A345" s="13">
        <v>343</v>
      </c>
      <c r="B345" s="3" t="s">
        <v>344</v>
      </c>
      <c r="C345" s="3" t="s">
        <v>4453</v>
      </c>
      <c r="D345" s="2">
        <v>30000</v>
      </c>
      <c r="E345" s="11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8268</v>
      </c>
      <c r="O345" s="9">
        <f t="shared" si="30"/>
        <v>1.0202863333333334</v>
      </c>
      <c r="P345" s="10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21">
        <f t="shared" si="34"/>
        <v>41926.529456018514</v>
      </c>
      <c r="T345" s="21">
        <f t="shared" si="35"/>
        <v>41956.916666666664</v>
      </c>
    </row>
    <row r="346" spans="1:20" ht="90" hidden="1" x14ac:dyDescent="0.25">
      <c r="A346" s="13">
        <v>344</v>
      </c>
      <c r="B346" s="3" t="s">
        <v>345</v>
      </c>
      <c r="C346" s="3" t="s">
        <v>4454</v>
      </c>
      <c r="D346" s="2">
        <v>33500</v>
      </c>
      <c r="E346" s="11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8268</v>
      </c>
      <c r="O346" s="9">
        <f t="shared" si="30"/>
        <v>1.0208358208955224</v>
      </c>
      <c r="P346" s="10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21">
        <f t="shared" si="34"/>
        <v>42111.762662037036</v>
      </c>
      <c r="T346" s="21">
        <f t="shared" si="35"/>
        <v>42155.888888888883</v>
      </c>
    </row>
    <row r="347" spans="1:20" ht="75" hidden="1" x14ac:dyDescent="0.25">
      <c r="A347" s="13">
        <v>345</v>
      </c>
      <c r="B347" s="3" t="s">
        <v>346</v>
      </c>
      <c r="C347" s="3" t="s">
        <v>4455</v>
      </c>
      <c r="D347" s="2">
        <v>14500</v>
      </c>
      <c r="E347" s="11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8268</v>
      </c>
      <c r="O347" s="9">
        <f t="shared" si="30"/>
        <v>1.2327586206896552</v>
      </c>
      <c r="P347" s="10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21">
        <f t="shared" si="34"/>
        <v>42114.735995370364</v>
      </c>
      <c r="T347" s="21">
        <f t="shared" si="35"/>
        <v>42144.735995370364</v>
      </c>
    </row>
    <row r="348" spans="1:20" ht="105" hidden="1" x14ac:dyDescent="0.25">
      <c r="A348" s="13">
        <v>346</v>
      </c>
      <c r="B348" s="3" t="s">
        <v>347</v>
      </c>
      <c r="C348" s="3" t="s">
        <v>4456</v>
      </c>
      <c r="D348" s="2">
        <v>10000</v>
      </c>
      <c r="E348" s="11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8268</v>
      </c>
      <c r="O348" s="9">
        <f t="shared" si="30"/>
        <v>1.7028880000000002</v>
      </c>
      <c r="P348" s="10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21">
        <f t="shared" si="34"/>
        <v>42261.291909722226</v>
      </c>
      <c r="T348" s="21">
        <f t="shared" si="35"/>
        <v>42291.291909722226</v>
      </c>
    </row>
    <row r="349" spans="1:20" ht="90" hidden="1" x14ac:dyDescent="0.25">
      <c r="A349" s="13">
        <v>347</v>
      </c>
      <c r="B349" s="3" t="s">
        <v>348</v>
      </c>
      <c r="C349" s="3" t="s">
        <v>4457</v>
      </c>
      <c r="D349" s="2">
        <v>40000</v>
      </c>
      <c r="E349" s="11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8268</v>
      </c>
      <c r="O349" s="9">
        <f t="shared" si="30"/>
        <v>1.1159049999999999</v>
      </c>
      <c r="P349" s="10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21">
        <f t="shared" si="34"/>
        <v>42292.287141203698</v>
      </c>
      <c r="T349" s="21">
        <f t="shared" si="35"/>
        <v>42322.32880787037</v>
      </c>
    </row>
    <row r="350" spans="1:20" ht="90" hidden="1" x14ac:dyDescent="0.25">
      <c r="A350" s="13">
        <v>348</v>
      </c>
      <c r="B350" s="3" t="s">
        <v>349</v>
      </c>
      <c r="C350" s="3" t="s">
        <v>4458</v>
      </c>
      <c r="D350" s="2">
        <v>10000</v>
      </c>
      <c r="E350" s="11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8268</v>
      </c>
      <c r="O350" s="9">
        <f t="shared" si="30"/>
        <v>1.03</v>
      </c>
      <c r="P350" s="10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21">
        <f t="shared" si="34"/>
        <v>42207.378657407404</v>
      </c>
      <c r="T350" s="21">
        <f t="shared" si="35"/>
        <v>42237.378657407404</v>
      </c>
    </row>
    <row r="351" spans="1:20" ht="75" hidden="1" x14ac:dyDescent="0.25">
      <c r="A351" s="13">
        <v>349</v>
      </c>
      <c r="B351" s="3" t="s">
        <v>350</v>
      </c>
      <c r="C351" s="3" t="s">
        <v>4459</v>
      </c>
      <c r="D351" s="2">
        <v>11260</v>
      </c>
      <c r="E351" s="11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8268</v>
      </c>
      <c r="O351" s="9">
        <f t="shared" si="30"/>
        <v>1.0663570159857905</v>
      </c>
      <c r="P351" s="10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21">
        <f t="shared" si="34"/>
        <v>42760.290601851848</v>
      </c>
      <c r="T351" s="21">
        <f t="shared" si="35"/>
        <v>42790.290601851848</v>
      </c>
    </row>
    <row r="352" spans="1:20" ht="90" hidden="1" x14ac:dyDescent="0.25">
      <c r="A352" s="13">
        <v>350</v>
      </c>
      <c r="B352" s="3" t="s">
        <v>351</v>
      </c>
      <c r="C352" s="3" t="s">
        <v>4460</v>
      </c>
      <c r="D352" s="2">
        <v>25000</v>
      </c>
      <c r="E352" s="11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8268</v>
      </c>
      <c r="O352" s="9">
        <f t="shared" si="30"/>
        <v>1.1476</v>
      </c>
      <c r="P352" s="10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21">
        <f t="shared" si="34"/>
        <v>42585.857743055552</v>
      </c>
      <c r="T352" s="21">
        <f t="shared" si="35"/>
        <v>42623.957638888889</v>
      </c>
    </row>
    <row r="353" spans="1:20" ht="90" hidden="1" x14ac:dyDescent="0.25">
      <c r="A353" s="13">
        <v>351</v>
      </c>
      <c r="B353" s="3" t="s">
        <v>352</v>
      </c>
      <c r="C353" s="3" t="s">
        <v>4461</v>
      </c>
      <c r="D353" s="2">
        <v>34000</v>
      </c>
      <c r="E353" s="11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8268</v>
      </c>
      <c r="O353" s="9">
        <f t="shared" si="30"/>
        <v>1.2734117647058822</v>
      </c>
      <c r="P353" s="10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21">
        <f t="shared" si="34"/>
        <v>42427.75641203703</v>
      </c>
      <c r="T353" s="21">
        <f t="shared" si="35"/>
        <v>42467.714745370373</v>
      </c>
    </row>
    <row r="354" spans="1:20" ht="90" hidden="1" x14ac:dyDescent="0.25">
      <c r="A354" s="13">
        <v>352</v>
      </c>
      <c r="B354" s="3" t="s">
        <v>353</v>
      </c>
      <c r="C354" s="3" t="s">
        <v>4462</v>
      </c>
      <c r="D354" s="2">
        <v>10000</v>
      </c>
      <c r="E354" s="11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8268</v>
      </c>
      <c r="O354" s="9">
        <f t="shared" si="30"/>
        <v>1.1656</v>
      </c>
      <c r="P354" s="10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21">
        <f t="shared" si="34"/>
        <v>41889.959120370368</v>
      </c>
      <c r="T354" s="21">
        <f t="shared" si="35"/>
        <v>41919.959120370368</v>
      </c>
    </row>
    <row r="355" spans="1:20" ht="105" hidden="1" x14ac:dyDescent="0.25">
      <c r="A355" s="13">
        <v>353</v>
      </c>
      <c r="B355" s="3" t="s">
        <v>354</v>
      </c>
      <c r="C355" s="3" t="s">
        <v>4463</v>
      </c>
      <c r="D355" s="2">
        <v>58425</v>
      </c>
      <c r="E355" s="11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8268</v>
      </c>
      <c r="O355" s="9">
        <f t="shared" si="30"/>
        <v>1.0861819426615318</v>
      </c>
      <c r="P355" s="10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21">
        <f t="shared" si="34"/>
        <v>42297.583553240744</v>
      </c>
      <c r="T355" s="21">
        <f t="shared" si="35"/>
        <v>42327.625219907401</v>
      </c>
    </row>
    <row r="356" spans="1:20" ht="90" hidden="1" x14ac:dyDescent="0.25">
      <c r="A356" s="13">
        <v>354</v>
      </c>
      <c r="B356" s="3" t="s">
        <v>355</v>
      </c>
      <c r="C356" s="3" t="s">
        <v>4464</v>
      </c>
      <c r="D356" s="2">
        <v>3500</v>
      </c>
      <c r="E356" s="11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8268</v>
      </c>
      <c r="O356" s="9">
        <f t="shared" si="30"/>
        <v>1.0394285714285714</v>
      </c>
      <c r="P356" s="10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21">
        <f t="shared" si="34"/>
        <v>42438.619456018518</v>
      </c>
      <c r="T356" s="21">
        <f t="shared" si="35"/>
        <v>42468.577789351846</v>
      </c>
    </row>
    <row r="357" spans="1:20" ht="75" hidden="1" x14ac:dyDescent="0.25">
      <c r="A357" s="13">
        <v>355</v>
      </c>
      <c r="B357" s="3" t="s">
        <v>356</v>
      </c>
      <c r="C357" s="3" t="s">
        <v>4465</v>
      </c>
      <c r="D357" s="2">
        <v>35000</v>
      </c>
      <c r="E357" s="11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8268</v>
      </c>
      <c r="O357" s="9">
        <f t="shared" si="30"/>
        <v>1.1625714285714286</v>
      </c>
      <c r="P357" s="10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21">
        <f t="shared" si="34"/>
        <v>41943.0855787037</v>
      </c>
      <c r="T357" s="21">
        <f t="shared" si="35"/>
        <v>41974.127245370364</v>
      </c>
    </row>
    <row r="358" spans="1:20" ht="75" hidden="1" x14ac:dyDescent="0.25">
      <c r="A358" s="13">
        <v>356</v>
      </c>
      <c r="B358" s="3" t="s">
        <v>357</v>
      </c>
      <c r="C358" s="3" t="s">
        <v>4466</v>
      </c>
      <c r="D358" s="2">
        <v>7500</v>
      </c>
      <c r="E358" s="11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8268</v>
      </c>
      <c r="O358" s="9">
        <f t="shared" si="30"/>
        <v>1.0269239999999999</v>
      </c>
      <c r="P358" s="10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21">
        <f t="shared" si="34"/>
        <v>42415.594826388886</v>
      </c>
      <c r="T358" s="21">
        <f t="shared" si="35"/>
        <v>42445.553159722222</v>
      </c>
    </row>
    <row r="359" spans="1:20" ht="105" hidden="1" x14ac:dyDescent="0.25">
      <c r="A359" s="13">
        <v>357</v>
      </c>
      <c r="B359" s="3" t="s">
        <v>358</v>
      </c>
      <c r="C359" s="3" t="s">
        <v>4467</v>
      </c>
      <c r="D359" s="2">
        <v>15000</v>
      </c>
      <c r="E359" s="11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8268</v>
      </c>
      <c r="O359" s="9">
        <f t="shared" si="30"/>
        <v>1.74</v>
      </c>
      <c r="P359" s="10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21">
        <f t="shared" si="34"/>
        <v>42078.01385416666</v>
      </c>
      <c r="T359" s="21">
        <f t="shared" si="35"/>
        <v>42118.01385416666</v>
      </c>
    </row>
    <row r="360" spans="1:20" ht="75" hidden="1" x14ac:dyDescent="0.25">
      <c r="A360" s="13">
        <v>358</v>
      </c>
      <c r="B360" s="3" t="s">
        <v>359</v>
      </c>
      <c r="C360" s="3" t="s">
        <v>4468</v>
      </c>
      <c r="D360" s="2">
        <v>50000</v>
      </c>
      <c r="E360" s="11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8268</v>
      </c>
      <c r="O360" s="9">
        <f t="shared" si="30"/>
        <v>1.03088</v>
      </c>
      <c r="P360" s="10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21">
        <f t="shared" si="34"/>
        <v>42507.651863425919</v>
      </c>
      <c r="T360" s="21">
        <f t="shared" si="35"/>
        <v>42536.416666666664</v>
      </c>
    </row>
    <row r="361" spans="1:20" ht="90" hidden="1" x14ac:dyDescent="0.25">
      <c r="A361" s="13">
        <v>359</v>
      </c>
      <c r="B361" s="3" t="s">
        <v>360</v>
      </c>
      <c r="C361" s="3" t="s">
        <v>4469</v>
      </c>
      <c r="D361" s="2">
        <v>24200</v>
      </c>
      <c r="E361" s="11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8268</v>
      </c>
      <c r="O361" s="9">
        <f t="shared" si="30"/>
        <v>1.0485537190082646</v>
      </c>
      <c r="P361" s="10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21">
        <f t="shared" si="34"/>
        <v>41934.862152777772</v>
      </c>
      <c r="T361" s="21">
        <f t="shared" si="35"/>
        <v>41957.008333333331</v>
      </c>
    </row>
    <row r="362" spans="1:20" ht="105" hidden="1" x14ac:dyDescent="0.25">
      <c r="A362" s="13">
        <v>360</v>
      </c>
      <c r="B362" s="3" t="s">
        <v>361</v>
      </c>
      <c r="C362" s="3" t="s">
        <v>4470</v>
      </c>
      <c r="D362" s="2">
        <v>12000</v>
      </c>
      <c r="E362" s="11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8268</v>
      </c>
      <c r="O362" s="9">
        <f t="shared" si="30"/>
        <v>1.0137499999999999</v>
      </c>
      <c r="P362" s="10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21">
        <f t="shared" si="34"/>
        <v>42163.689583333333</v>
      </c>
      <c r="T362" s="21">
        <f t="shared" si="35"/>
        <v>42207.924305555549</v>
      </c>
    </row>
    <row r="363" spans="1:20" ht="90" hidden="1" x14ac:dyDescent="0.25">
      <c r="A363" s="13">
        <v>361</v>
      </c>
      <c r="B363" s="3" t="s">
        <v>362</v>
      </c>
      <c r="C363" s="3" t="s">
        <v>4471</v>
      </c>
      <c r="D363" s="2">
        <v>35000</v>
      </c>
      <c r="E363" s="11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8268</v>
      </c>
      <c r="O363" s="9">
        <f t="shared" si="30"/>
        <v>1.1107699999999998</v>
      </c>
      <c r="P363" s="10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21">
        <f t="shared" si="34"/>
        <v>41935.792893518512</v>
      </c>
      <c r="T363" s="21">
        <f t="shared" si="35"/>
        <v>41965.834560185183</v>
      </c>
    </row>
    <row r="364" spans="1:20" ht="105" hidden="1" x14ac:dyDescent="0.25">
      <c r="A364" s="13">
        <v>362</v>
      </c>
      <c r="B364" s="3" t="s">
        <v>363</v>
      </c>
      <c r="C364" s="3" t="s">
        <v>4472</v>
      </c>
      <c r="D364" s="2">
        <v>9665</v>
      </c>
      <c r="E364" s="11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8268</v>
      </c>
      <c r="O364" s="9">
        <f t="shared" si="30"/>
        <v>1.2415933781686497</v>
      </c>
      <c r="P364" s="10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21">
        <f t="shared" si="34"/>
        <v>41837.002210648148</v>
      </c>
      <c r="T364" s="21">
        <f t="shared" si="35"/>
        <v>41858.791666666664</v>
      </c>
    </row>
    <row r="365" spans="1:20" ht="105" hidden="1" x14ac:dyDescent="0.25">
      <c r="A365" s="13">
        <v>363</v>
      </c>
      <c r="B365" s="3" t="s">
        <v>364</v>
      </c>
      <c r="C365" s="3" t="s">
        <v>4473</v>
      </c>
      <c r="D365" s="2">
        <v>8925</v>
      </c>
      <c r="E365" s="11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8268</v>
      </c>
      <c r="O365" s="9">
        <f t="shared" si="30"/>
        <v>1.0133333333333334</v>
      </c>
      <c r="P365" s="10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21">
        <f t="shared" si="34"/>
        <v>40255.53629629629</v>
      </c>
      <c r="T365" s="21">
        <f t="shared" si="35"/>
        <v>40300.598611111105</v>
      </c>
    </row>
    <row r="366" spans="1:20" ht="90" hidden="1" x14ac:dyDescent="0.25">
      <c r="A366" s="13">
        <v>364</v>
      </c>
      <c r="B366" s="3" t="s">
        <v>365</v>
      </c>
      <c r="C366" s="3" t="s">
        <v>4474</v>
      </c>
      <c r="D366" s="2">
        <v>7000</v>
      </c>
      <c r="E366" s="11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8268</v>
      </c>
      <c r="O366" s="9">
        <f t="shared" si="30"/>
        <v>1.1016142857142857</v>
      </c>
      <c r="P366" s="10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21">
        <f t="shared" si="34"/>
        <v>41780.651296296295</v>
      </c>
      <c r="T366" s="21">
        <f t="shared" si="35"/>
        <v>41810.957638888889</v>
      </c>
    </row>
    <row r="367" spans="1:20" ht="75" hidden="1" x14ac:dyDescent="0.25">
      <c r="A367" s="13">
        <v>365</v>
      </c>
      <c r="B367" s="3" t="s">
        <v>366</v>
      </c>
      <c r="C367" s="3" t="s">
        <v>4475</v>
      </c>
      <c r="D367" s="2">
        <v>15000</v>
      </c>
      <c r="E367" s="11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8268</v>
      </c>
      <c r="O367" s="9">
        <f t="shared" si="30"/>
        <v>1.0397333333333334</v>
      </c>
      <c r="P367" s="10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21">
        <f t="shared" si="34"/>
        <v>41668.398136574069</v>
      </c>
      <c r="T367" s="21">
        <f t="shared" si="35"/>
        <v>41698.398136574069</v>
      </c>
    </row>
    <row r="368" spans="1:20" ht="90" hidden="1" x14ac:dyDescent="0.25">
      <c r="A368" s="13">
        <v>366</v>
      </c>
      <c r="B368" s="3" t="s">
        <v>367</v>
      </c>
      <c r="C368" s="3" t="s">
        <v>4476</v>
      </c>
      <c r="D368" s="2">
        <v>38000</v>
      </c>
      <c r="E368" s="11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8268</v>
      </c>
      <c r="O368" s="9">
        <f t="shared" si="30"/>
        <v>1.013157894736842</v>
      </c>
      <c r="P368" s="10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21">
        <f t="shared" si="34"/>
        <v>41019.584699074068</v>
      </c>
      <c r="T368" s="21">
        <f t="shared" si="35"/>
        <v>41049.584699074068</v>
      </c>
    </row>
    <row r="369" spans="1:20" ht="90" hidden="1" x14ac:dyDescent="0.25">
      <c r="A369" s="13">
        <v>367</v>
      </c>
      <c r="B369" s="3" t="s">
        <v>368</v>
      </c>
      <c r="C369" s="3" t="s">
        <v>4477</v>
      </c>
      <c r="D369" s="2">
        <v>10000</v>
      </c>
      <c r="E369" s="11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8268</v>
      </c>
      <c r="O369" s="9">
        <f t="shared" si="30"/>
        <v>1.033501</v>
      </c>
      <c r="P369" s="10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21">
        <f t="shared" si="34"/>
        <v>41355.368958333333</v>
      </c>
      <c r="T369" s="21">
        <f t="shared" si="35"/>
        <v>41394.999305555553</v>
      </c>
    </row>
    <row r="370" spans="1:20" ht="90" hidden="1" x14ac:dyDescent="0.25">
      <c r="A370" s="13">
        <v>368</v>
      </c>
      <c r="B370" s="3" t="s">
        <v>369</v>
      </c>
      <c r="C370" s="3" t="s">
        <v>4478</v>
      </c>
      <c r="D370" s="2">
        <v>12500</v>
      </c>
      <c r="E370" s="11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8268</v>
      </c>
      <c r="O370" s="9">
        <f t="shared" si="30"/>
        <v>1.04112</v>
      </c>
      <c r="P370" s="10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21">
        <f t="shared" si="34"/>
        <v>42043.397245370368</v>
      </c>
      <c r="T370" s="21">
        <f t="shared" si="35"/>
        <v>42078.355578703697</v>
      </c>
    </row>
    <row r="371" spans="1:20" ht="90" hidden="1" x14ac:dyDescent="0.25">
      <c r="A371" s="13">
        <v>369</v>
      </c>
      <c r="B371" s="3" t="s">
        <v>370</v>
      </c>
      <c r="C371" s="3" t="s">
        <v>4479</v>
      </c>
      <c r="D371" s="2">
        <v>6500</v>
      </c>
      <c r="E371" s="11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8268</v>
      </c>
      <c r="O371" s="9">
        <f t="shared" si="30"/>
        <v>1.1015569230769231</v>
      </c>
      <c r="P371" s="10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21">
        <f t="shared" si="34"/>
        <v>40893.3433912037</v>
      </c>
      <c r="T371" s="21">
        <f t="shared" si="35"/>
        <v>40923.3433912037</v>
      </c>
    </row>
    <row r="372" spans="1:20" ht="90" hidden="1" x14ac:dyDescent="0.25">
      <c r="A372" s="13">
        <v>370</v>
      </c>
      <c r="B372" s="3" t="s">
        <v>371</v>
      </c>
      <c r="C372" s="3" t="s">
        <v>4480</v>
      </c>
      <c r="D372" s="2">
        <v>25000</v>
      </c>
      <c r="E372" s="11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8268</v>
      </c>
      <c r="O372" s="9">
        <f t="shared" si="30"/>
        <v>1.2202</v>
      </c>
      <c r="P372" s="10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21">
        <f t="shared" si="34"/>
        <v>42711.586805555555</v>
      </c>
      <c r="T372" s="21">
        <f t="shared" si="35"/>
        <v>42741.586805555555</v>
      </c>
    </row>
    <row r="373" spans="1:20" ht="105" hidden="1" x14ac:dyDescent="0.25">
      <c r="A373" s="13">
        <v>371</v>
      </c>
      <c r="B373" s="3" t="s">
        <v>372</v>
      </c>
      <c r="C373" s="3" t="s">
        <v>4481</v>
      </c>
      <c r="D373" s="2">
        <v>150000</v>
      </c>
      <c r="E373" s="11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8268</v>
      </c>
      <c r="O373" s="9">
        <f t="shared" si="30"/>
        <v>1.1416866666666667</v>
      </c>
      <c r="P373" s="10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21">
        <f t="shared" si="34"/>
        <v>41261.559479166666</v>
      </c>
      <c r="T373" s="21">
        <f t="shared" si="35"/>
        <v>41306.559479166666</v>
      </c>
    </row>
    <row r="374" spans="1:20" ht="60" hidden="1" x14ac:dyDescent="0.25">
      <c r="A374" s="13">
        <v>372</v>
      </c>
      <c r="B374" s="3" t="s">
        <v>373</v>
      </c>
      <c r="C374" s="3" t="s">
        <v>4482</v>
      </c>
      <c r="D374" s="2">
        <v>300</v>
      </c>
      <c r="E374" s="11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8268</v>
      </c>
      <c r="O374" s="9">
        <f t="shared" si="30"/>
        <v>1.2533333333333334</v>
      </c>
      <c r="P374" s="10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21">
        <f t="shared" si="34"/>
        <v>42425.368564814817</v>
      </c>
      <c r="T374" s="21">
        <f t="shared" si="35"/>
        <v>42465.458333333336</v>
      </c>
    </row>
    <row r="375" spans="1:20" ht="75" hidden="1" x14ac:dyDescent="0.25">
      <c r="A375" s="13">
        <v>373</v>
      </c>
      <c r="B375" s="3" t="s">
        <v>374</v>
      </c>
      <c r="C375" s="3" t="s">
        <v>4483</v>
      </c>
      <c r="D375" s="2">
        <v>7500</v>
      </c>
      <c r="E375" s="11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8268</v>
      </c>
      <c r="O375" s="9">
        <f t="shared" si="30"/>
        <v>1.0666666666666667</v>
      </c>
      <c r="P375" s="10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21">
        <f t="shared" si="34"/>
        <v>41078.703680555554</v>
      </c>
      <c r="T375" s="21">
        <f t="shared" si="35"/>
        <v>41108.703680555554</v>
      </c>
    </row>
    <row r="376" spans="1:20" ht="90" hidden="1" x14ac:dyDescent="0.25">
      <c r="A376" s="13">
        <v>374</v>
      </c>
      <c r="B376" s="3" t="s">
        <v>375</v>
      </c>
      <c r="C376" s="3" t="s">
        <v>4484</v>
      </c>
      <c r="D376" s="2">
        <v>6000</v>
      </c>
      <c r="E376" s="11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8268</v>
      </c>
      <c r="O376" s="9">
        <f t="shared" si="30"/>
        <v>1.3065</v>
      </c>
      <c r="P376" s="10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21">
        <f t="shared" si="34"/>
        <v>40757.680914351848</v>
      </c>
      <c r="T376" s="21">
        <f t="shared" si="35"/>
        <v>40802.680914351848</v>
      </c>
    </row>
    <row r="377" spans="1:20" ht="90" hidden="1" x14ac:dyDescent="0.25">
      <c r="A377" s="13">
        <v>375</v>
      </c>
      <c r="B377" s="3" t="s">
        <v>376</v>
      </c>
      <c r="C377" s="3" t="s">
        <v>4485</v>
      </c>
      <c r="D377" s="2">
        <v>500</v>
      </c>
      <c r="E377" s="11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8268</v>
      </c>
      <c r="O377" s="9">
        <f t="shared" si="30"/>
        <v>1.2</v>
      </c>
      <c r="P377" s="10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21">
        <f t="shared" si="34"/>
        <v>41657.77674768518</v>
      </c>
      <c r="T377" s="21">
        <f t="shared" si="35"/>
        <v>41699.512499999997</v>
      </c>
    </row>
    <row r="378" spans="1:20" ht="105" hidden="1" x14ac:dyDescent="0.25">
      <c r="A378" s="13">
        <v>376</v>
      </c>
      <c r="B378" s="3" t="s">
        <v>377</v>
      </c>
      <c r="C378" s="3" t="s">
        <v>4486</v>
      </c>
      <c r="D378" s="2">
        <v>2450</v>
      </c>
      <c r="E378" s="11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8268</v>
      </c>
      <c r="O378" s="9">
        <f t="shared" si="30"/>
        <v>1.0595918367346939</v>
      </c>
      <c r="P378" s="10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21">
        <f t="shared" si="34"/>
        <v>42576.244398148141</v>
      </c>
      <c r="T378" s="21">
        <f t="shared" si="35"/>
        <v>42607.244398148141</v>
      </c>
    </row>
    <row r="379" spans="1:20" ht="75" hidden="1" x14ac:dyDescent="0.25">
      <c r="A379" s="13">
        <v>377</v>
      </c>
      <c r="B379" s="3" t="s">
        <v>378</v>
      </c>
      <c r="C379" s="3" t="s">
        <v>4487</v>
      </c>
      <c r="D379" s="2">
        <v>12000</v>
      </c>
      <c r="E379" s="11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8268</v>
      </c>
      <c r="O379" s="9">
        <f t="shared" si="30"/>
        <v>1.1439999999999999</v>
      </c>
      <c r="P379" s="10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21">
        <f t="shared" si="34"/>
        <v>42292.042453703696</v>
      </c>
      <c r="T379" s="21">
        <f t="shared" si="35"/>
        <v>42322.084027777775</v>
      </c>
    </row>
    <row r="380" spans="1:20" ht="105" hidden="1" x14ac:dyDescent="0.25">
      <c r="A380" s="13">
        <v>378</v>
      </c>
      <c r="B380" s="3" t="s">
        <v>379</v>
      </c>
      <c r="C380" s="3" t="s">
        <v>4488</v>
      </c>
      <c r="D380" s="2">
        <v>3000</v>
      </c>
      <c r="E380" s="11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8268</v>
      </c>
      <c r="O380" s="9">
        <f t="shared" si="30"/>
        <v>1.1176666666666666</v>
      </c>
      <c r="P380" s="10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21">
        <f t="shared" si="34"/>
        <v>42370.363518518519</v>
      </c>
      <c r="T380" s="21">
        <f t="shared" si="35"/>
        <v>42394.786111111105</v>
      </c>
    </row>
    <row r="381" spans="1:20" ht="90" hidden="1" x14ac:dyDescent="0.25">
      <c r="A381" s="13">
        <v>379</v>
      </c>
      <c r="B381" s="3" t="s">
        <v>380</v>
      </c>
      <c r="C381" s="3" t="s">
        <v>4489</v>
      </c>
      <c r="D381" s="2">
        <v>15000</v>
      </c>
      <c r="E381" s="11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8268</v>
      </c>
      <c r="O381" s="9">
        <f t="shared" si="30"/>
        <v>1.1608000000000001</v>
      </c>
      <c r="P381" s="10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21">
        <f t="shared" si="34"/>
        <v>40987.479999999996</v>
      </c>
      <c r="T381" s="21">
        <f t="shared" si="35"/>
        <v>41032.479999999996</v>
      </c>
    </row>
    <row r="382" spans="1:20" ht="105" hidden="1" x14ac:dyDescent="0.25">
      <c r="A382" s="13">
        <v>380</v>
      </c>
      <c r="B382" s="3" t="s">
        <v>381</v>
      </c>
      <c r="C382" s="3" t="s">
        <v>4490</v>
      </c>
      <c r="D382" s="2">
        <v>4000</v>
      </c>
      <c r="E382" s="11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8268</v>
      </c>
      <c r="O382" s="9">
        <f t="shared" si="30"/>
        <v>1.415</v>
      </c>
      <c r="P382" s="10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21">
        <f t="shared" si="34"/>
        <v>42367.511481481481</v>
      </c>
      <c r="T382" s="21">
        <f t="shared" si="35"/>
        <v>42392.511481481481</v>
      </c>
    </row>
    <row r="383" spans="1:20" ht="75" hidden="1" x14ac:dyDescent="0.25">
      <c r="A383" s="13">
        <v>381</v>
      </c>
      <c r="B383" s="3" t="s">
        <v>382</v>
      </c>
      <c r="C383" s="3" t="s">
        <v>4491</v>
      </c>
      <c r="D383" s="2">
        <v>25000</v>
      </c>
      <c r="E383" s="11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8268</v>
      </c>
      <c r="O383" s="9">
        <f t="shared" si="30"/>
        <v>1.0472999999999999</v>
      </c>
      <c r="P383" s="10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21">
        <f t="shared" si="34"/>
        <v>41085.48978009259</v>
      </c>
      <c r="T383" s="21">
        <f t="shared" si="35"/>
        <v>41120</v>
      </c>
    </row>
    <row r="384" spans="1:20" ht="105" hidden="1" x14ac:dyDescent="0.25">
      <c r="A384" s="13">
        <v>382</v>
      </c>
      <c r="B384" s="3" t="s">
        <v>383</v>
      </c>
      <c r="C384" s="3" t="s">
        <v>4492</v>
      </c>
      <c r="D384" s="2">
        <v>600</v>
      </c>
      <c r="E384" s="11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8268</v>
      </c>
      <c r="O384" s="9">
        <f t="shared" si="30"/>
        <v>2.5583333333333331</v>
      </c>
      <c r="P384" s="10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21">
        <f t="shared" si="34"/>
        <v>41144.501157407409</v>
      </c>
      <c r="T384" s="21">
        <f t="shared" si="35"/>
        <v>41158.501157407409</v>
      </c>
    </row>
    <row r="385" spans="1:20" ht="90" hidden="1" x14ac:dyDescent="0.25">
      <c r="A385" s="13">
        <v>383</v>
      </c>
      <c r="B385" s="3" t="s">
        <v>384</v>
      </c>
      <c r="C385" s="3" t="s">
        <v>4493</v>
      </c>
      <c r="D385" s="2">
        <v>999</v>
      </c>
      <c r="E385" s="11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8268</v>
      </c>
      <c r="O385" s="9">
        <f t="shared" si="30"/>
        <v>2.0670670670670672</v>
      </c>
      <c r="P385" s="10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21">
        <f t="shared" si="34"/>
        <v>41754.90924768518</v>
      </c>
      <c r="T385" s="21">
        <f t="shared" si="35"/>
        <v>41777.90924768518</v>
      </c>
    </row>
    <row r="386" spans="1:20" ht="90" hidden="1" x14ac:dyDescent="0.25">
      <c r="A386" s="13">
        <v>384</v>
      </c>
      <c r="B386" s="3" t="s">
        <v>385</v>
      </c>
      <c r="C386" s="3" t="s">
        <v>4494</v>
      </c>
      <c r="D386" s="2">
        <v>20000</v>
      </c>
      <c r="E386" s="11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8268</v>
      </c>
      <c r="O386" s="9">
        <f t="shared" ref="O386:O449" si="36">E386/D386</f>
        <v>1.1210500000000001</v>
      </c>
      <c r="P386" s="10">
        <f t="shared" ref="P386:P449" si="37">IF(E386=0,0,E386/L386)</f>
        <v>58.540469973890339</v>
      </c>
      <c r="Q386" s="2" t="str">
        <f t="shared" ref="Q386:Q449" si="38">LEFT(N386,SEARCH("/",N386,1)-1)</f>
        <v>film &amp; video</v>
      </c>
      <c r="R386" s="2" t="str">
        <f t="shared" ref="R386:R449" si="39">RIGHT(N386,LEN(N386)-SEARCH("/",N386))</f>
        <v>documentary</v>
      </c>
      <c r="S386" s="21">
        <f t="shared" ref="S386:S449" si="40">(((J386/60)/60)/24)+DATE(1970,1,1)+(-5/24)</f>
        <v>41980.573460648149</v>
      </c>
      <c r="T386" s="21">
        <f t="shared" ref="T386:T449" si="41">(((I386/60)/60)/24)+DATE(1970,1,1)+(-5/24)</f>
        <v>42010.573460648149</v>
      </c>
    </row>
    <row r="387" spans="1:20" ht="90" hidden="1" x14ac:dyDescent="0.25">
      <c r="A387" s="13">
        <v>385</v>
      </c>
      <c r="B387" s="3" t="s">
        <v>386</v>
      </c>
      <c r="C387" s="3" t="s">
        <v>4495</v>
      </c>
      <c r="D387" s="2">
        <v>25000</v>
      </c>
      <c r="E387" s="11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8268</v>
      </c>
      <c r="O387" s="9">
        <f t="shared" si="36"/>
        <v>1.05982</v>
      </c>
      <c r="P387" s="10">
        <f t="shared" si="37"/>
        <v>111.79535864978902</v>
      </c>
      <c r="Q387" s="2" t="str">
        <f t="shared" si="38"/>
        <v>film &amp; video</v>
      </c>
      <c r="R387" s="2" t="str">
        <f t="shared" si="39"/>
        <v>documentary</v>
      </c>
      <c r="S387" s="21">
        <f t="shared" si="40"/>
        <v>41934.376168981478</v>
      </c>
      <c r="T387" s="21">
        <f t="shared" si="41"/>
        <v>41964.41783564815</v>
      </c>
    </row>
    <row r="388" spans="1:20" ht="90" hidden="1" x14ac:dyDescent="0.25">
      <c r="A388" s="13">
        <v>386</v>
      </c>
      <c r="B388" s="3" t="s">
        <v>387</v>
      </c>
      <c r="C388" s="3" t="s">
        <v>4496</v>
      </c>
      <c r="D388" s="2">
        <v>600</v>
      </c>
      <c r="E388" s="11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8268</v>
      </c>
      <c r="O388" s="9">
        <f t="shared" si="36"/>
        <v>1.0016666666666667</v>
      </c>
      <c r="P388" s="10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21">
        <f t="shared" si="40"/>
        <v>42211.742951388886</v>
      </c>
      <c r="T388" s="21">
        <f t="shared" si="41"/>
        <v>42226.742951388886</v>
      </c>
    </row>
    <row r="389" spans="1:20" ht="105" hidden="1" x14ac:dyDescent="0.25">
      <c r="A389" s="13">
        <v>387</v>
      </c>
      <c r="B389" s="3" t="s">
        <v>388</v>
      </c>
      <c r="C389" s="3" t="s">
        <v>4497</v>
      </c>
      <c r="D389" s="2">
        <v>38000</v>
      </c>
      <c r="E389" s="11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8268</v>
      </c>
      <c r="O389" s="9">
        <f t="shared" si="36"/>
        <v>2.1398947368421051</v>
      </c>
      <c r="P389" s="10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21">
        <f t="shared" si="40"/>
        <v>42200.468263888884</v>
      </c>
      <c r="T389" s="21">
        <f t="shared" si="41"/>
        <v>42231.041666666664</v>
      </c>
    </row>
    <row r="390" spans="1:20" ht="90" hidden="1" x14ac:dyDescent="0.25">
      <c r="A390" s="13">
        <v>388</v>
      </c>
      <c r="B390" s="3" t="s">
        <v>389</v>
      </c>
      <c r="C390" s="3" t="s">
        <v>4498</v>
      </c>
      <c r="D390" s="2">
        <v>5000</v>
      </c>
      <c r="E390" s="11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8268</v>
      </c>
      <c r="O390" s="9">
        <f t="shared" si="36"/>
        <v>1.2616000000000001</v>
      </c>
      <c r="P390" s="10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21">
        <f t="shared" si="40"/>
        <v>42548.867824074077</v>
      </c>
      <c r="T390" s="21">
        <f t="shared" si="41"/>
        <v>42578.867824074077</v>
      </c>
    </row>
    <row r="391" spans="1:20" ht="90" hidden="1" x14ac:dyDescent="0.25">
      <c r="A391" s="13">
        <v>389</v>
      </c>
      <c r="B391" s="3" t="s">
        <v>390</v>
      </c>
      <c r="C391" s="3" t="s">
        <v>4499</v>
      </c>
      <c r="D391" s="2">
        <v>68000</v>
      </c>
      <c r="E391" s="11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8268</v>
      </c>
      <c r="O391" s="9">
        <f t="shared" si="36"/>
        <v>1.8153547058823529</v>
      </c>
      <c r="P391" s="10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21">
        <f t="shared" si="40"/>
        <v>41673.854745370365</v>
      </c>
      <c r="T391" s="21">
        <f t="shared" si="41"/>
        <v>41705.749305555553</v>
      </c>
    </row>
    <row r="392" spans="1:20" ht="90" hidden="1" x14ac:dyDescent="0.25">
      <c r="A392" s="13">
        <v>390</v>
      </c>
      <c r="B392" s="3" t="s">
        <v>391</v>
      </c>
      <c r="C392" s="3" t="s">
        <v>4500</v>
      </c>
      <c r="D392" s="2">
        <v>1000</v>
      </c>
      <c r="E392" s="11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8268</v>
      </c>
      <c r="O392" s="9">
        <f t="shared" si="36"/>
        <v>1</v>
      </c>
      <c r="P392" s="10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21">
        <f t="shared" si="40"/>
        <v>42111.828379629624</v>
      </c>
      <c r="T392" s="21">
        <f t="shared" si="41"/>
        <v>42131.828379629624</v>
      </c>
    </row>
    <row r="393" spans="1:20" ht="75" hidden="1" x14ac:dyDescent="0.25">
      <c r="A393" s="13">
        <v>391</v>
      </c>
      <c r="B393" s="3" t="s">
        <v>392</v>
      </c>
      <c r="C393" s="3" t="s">
        <v>4501</v>
      </c>
      <c r="D393" s="2">
        <v>20000</v>
      </c>
      <c r="E393" s="11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8268</v>
      </c>
      <c r="O393" s="9">
        <f t="shared" si="36"/>
        <v>1.0061</v>
      </c>
      <c r="P393" s="10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21">
        <f t="shared" si="40"/>
        <v>40864.833923611113</v>
      </c>
      <c r="T393" s="21">
        <f t="shared" si="41"/>
        <v>40894.832638888889</v>
      </c>
    </row>
    <row r="394" spans="1:20" ht="90" hidden="1" x14ac:dyDescent="0.25">
      <c r="A394" s="13">
        <v>392</v>
      </c>
      <c r="B394" s="3" t="s">
        <v>393</v>
      </c>
      <c r="C394" s="3" t="s">
        <v>4502</v>
      </c>
      <c r="D394" s="2">
        <v>18500</v>
      </c>
      <c r="E394" s="11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8268</v>
      </c>
      <c r="O394" s="9">
        <f t="shared" si="36"/>
        <v>1.009027027027027</v>
      </c>
      <c r="P394" s="10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21">
        <f t="shared" si="40"/>
        <v>40763.508923611109</v>
      </c>
      <c r="T394" s="21">
        <f t="shared" si="41"/>
        <v>40793.916666666664</v>
      </c>
    </row>
    <row r="395" spans="1:20" ht="60" hidden="1" x14ac:dyDescent="0.25">
      <c r="A395" s="13">
        <v>393</v>
      </c>
      <c r="B395" s="3" t="s">
        <v>394</v>
      </c>
      <c r="C395" s="3" t="s">
        <v>4503</v>
      </c>
      <c r="D395" s="2">
        <v>50000</v>
      </c>
      <c r="E395" s="11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8268</v>
      </c>
      <c r="O395" s="9">
        <f t="shared" si="36"/>
        <v>1.10446</v>
      </c>
      <c r="P395" s="10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21">
        <f t="shared" si="40"/>
        <v>41526.500601851847</v>
      </c>
      <c r="T395" s="21">
        <f t="shared" si="41"/>
        <v>41557.500601851847</v>
      </c>
    </row>
    <row r="396" spans="1:20" ht="90" hidden="1" x14ac:dyDescent="0.25">
      <c r="A396" s="13">
        <v>394</v>
      </c>
      <c r="B396" s="3" t="s">
        <v>395</v>
      </c>
      <c r="C396" s="3" t="s">
        <v>4504</v>
      </c>
      <c r="D396" s="2">
        <v>4700</v>
      </c>
      <c r="E396" s="11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8268</v>
      </c>
      <c r="O396" s="9">
        <f t="shared" si="36"/>
        <v>1.118936170212766</v>
      </c>
      <c r="P396" s="10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21">
        <f t="shared" si="40"/>
        <v>42417.60974537037</v>
      </c>
      <c r="T396" s="21">
        <f t="shared" si="41"/>
        <v>42477.568078703705</v>
      </c>
    </row>
    <row r="397" spans="1:20" ht="90" hidden="1" x14ac:dyDescent="0.25">
      <c r="A397" s="13">
        <v>395</v>
      </c>
      <c r="B397" s="3" t="s">
        <v>396</v>
      </c>
      <c r="C397" s="3" t="s">
        <v>4505</v>
      </c>
      <c r="D397" s="2">
        <v>10000</v>
      </c>
      <c r="E397" s="11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8268</v>
      </c>
      <c r="O397" s="9">
        <f t="shared" si="36"/>
        <v>1.0804450000000001</v>
      </c>
      <c r="P397" s="10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21">
        <f t="shared" si="40"/>
        <v>40990.700925925921</v>
      </c>
      <c r="T397" s="21">
        <f t="shared" si="41"/>
        <v>41026.688888888886</v>
      </c>
    </row>
    <row r="398" spans="1:20" ht="90" hidden="1" x14ac:dyDescent="0.25">
      <c r="A398" s="13">
        <v>396</v>
      </c>
      <c r="B398" s="3" t="s">
        <v>397</v>
      </c>
      <c r="C398" s="3" t="s">
        <v>4506</v>
      </c>
      <c r="D398" s="2">
        <v>15000</v>
      </c>
      <c r="E398" s="11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8268</v>
      </c>
      <c r="O398" s="9">
        <f t="shared" si="36"/>
        <v>1.0666666666666667</v>
      </c>
      <c r="P398" s="10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21">
        <f t="shared" si="40"/>
        <v>41082.356550925921</v>
      </c>
      <c r="T398" s="21">
        <f t="shared" si="41"/>
        <v>41097.356550925921</v>
      </c>
    </row>
    <row r="399" spans="1:20" ht="105" hidden="1" x14ac:dyDescent="0.25">
      <c r="A399" s="13">
        <v>397</v>
      </c>
      <c r="B399" s="3" t="s">
        <v>398</v>
      </c>
      <c r="C399" s="3" t="s">
        <v>4507</v>
      </c>
      <c r="D399" s="2">
        <v>12444</v>
      </c>
      <c r="E399" s="11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8268</v>
      </c>
      <c r="O399" s="9">
        <f t="shared" si="36"/>
        <v>1.0390027322404372</v>
      </c>
      <c r="P399" s="10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21">
        <f t="shared" si="40"/>
        <v>40379.568101851852</v>
      </c>
      <c r="T399" s="21">
        <f t="shared" si="41"/>
        <v>40421.947222222218</v>
      </c>
    </row>
    <row r="400" spans="1:20" ht="75" hidden="1" x14ac:dyDescent="0.25">
      <c r="A400" s="13">
        <v>398</v>
      </c>
      <c r="B400" s="3" t="s">
        <v>399</v>
      </c>
      <c r="C400" s="3" t="s">
        <v>4508</v>
      </c>
      <c r="D400" s="2">
        <v>7500</v>
      </c>
      <c r="E400" s="11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8268</v>
      </c>
      <c r="O400" s="9">
        <f t="shared" si="36"/>
        <v>1.2516</v>
      </c>
      <c r="P400" s="10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21">
        <f t="shared" si="40"/>
        <v>42078.584791666661</v>
      </c>
      <c r="T400" s="21">
        <f t="shared" si="41"/>
        <v>42123.584791666661</v>
      </c>
    </row>
    <row r="401" spans="1:20" ht="90" hidden="1" x14ac:dyDescent="0.25">
      <c r="A401" s="13">
        <v>399</v>
      </c>
      <c r="B401" s="3" t="s">
        <v>400</v>
      </c>
      <c r="C401" s="3" t="s">
        <v>4509</v>
      </c>
      <c r="D401" s="2">
        <v>20000</v>
      </c>
      <c r="E401" s="11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8268</v>
      </c>
      <c r="O401" s="9">
        <f t="shared" si="36"/>
        <v>1.0680499999999999</v>
      </c>
      <c r="P401" s="10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21">
        <f t="shared" si="40"/>
        <v>42687.667442129627</v>
      </c>
      <c r="T401" s="21">
        <f t="shared" si="41"/>
        <v>42718.291666666664</v>
      </c>
    </row>
    <row r="402" spans="1:20" ht="90" hidden="1" x14ac:dyDescent="0.25">
      <c r="A402" s="13">
        <v>400</v>
      </c>
      <c r="B402" s="3" t="s">
        <v>401</v>
      </c>
      <c r="C402" s="3" t="s">
        <v>4510</v>
      </c>
      <c r="D402" s="2">
        <v>10000</v>
      </c>
      <c r="E402" s="11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8268</v>
      </c>
      <c r="O402" s="9">
        <f t="shared" si="36"/>
        <v>1.1230249999999999</v>
      </c>
      <c r="P402" s="10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21">
        <f t="shared" si="40"/>
        <v>41745.427627314813</v>
      </c>
      <c r="T402" s="21">
        <f t="shared" si="41"/>
        <v>41775.9375</v>
      </c>
    </row>
    <row r="403" spans="1:20" ht="105" hidden="1" x14ac:dyDescent="0.25">
      <c r="A403" s="13">
        <v>401</v>
      </c>
      <c r="B403" s="3" t="s">
        <v>402</v>
      </c>
      <c r="C403" s="3" t="s">
        <v>4511</v>
      </c>
      <c r="D403" s="2">
        <v>50000</v>
      </c>
      <c r="E403" s="11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8268</v>
      </c>
      <c r="O403" s="9">
        <f t="shared" si="36"/>
        <v>1.0381199999999999</v>
      </c>
      <c r="P403" s="10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21">
        <f t="shared" si="40"/>
        <v>40732.633912037032</v>
      </c>
      <c r="T403" s="21">
        <f t="shared" si="41"/>
        <v>40762.633912037032</v>
      </c>
    </row>
    <row r="404" spans="1:20" ht="105" hidden="1" x14ac:dyDescent="0.25">
      <c r="A404" s="13">
        <v>402</v>
      </c>
      <c r="B404" s="3" t="s">
        <v>403</v>
      </c>
      <c r="C404" s="3" t="s">
        <v>4512</v>
      </c>
      <c r="D404" s="2">
        <v>2000</v>
      </c>
      <c r="E404" s="11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8268</v>
      </c>
      <c r="O404" s="9">
        <f t="shared" si="36"/>
        <v>1.4165000000000001</v>
      </c>
      <c r="P404" s="10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21">
        <f t="shared" si="40"/>
        <v>42292.331215277773</v>
      </c>
      <c r="T404" s="21">
        <f t="shared" si="41"/>
        <v>42313.372881944444</v>
      </c>
    </row>
    <row r="405" spans="1:20" ht="75" hidden="1" x14ac:dyDescent="0.25">
      <c r="A405" s="13">
        <v>403</v>
      </c>
      <c r="B405" s="3" t="s">
        <v>404</v>
      </c>
      <c r="C405" s="3" t="s">
        <v>4513</v>
      </c>
      <c r="D405" s="2">
        <v>5000</v>
      </c>
      <c r="E405" s="11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8268</v>
      </c>
      <c r="O405" s="9">
        <f t="shared" si="36"/>
        <v>1.0526</v>
      </c>
      <c r="P405" s="10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21">
        <f t="shared" si="40"/>
        <v>40718.102326388886</v>
      </c>
      <c r="T405" s="21">
        <f t="shared" si="41"/>
        <v>40765.088888888888</v>
      </c>
    </row>
    <row r="406" spans="1:20" ht="90" hidden="1" x14ac:dyDescent="0.25">
      <c r="A406" s="13">
        <v>404</v>
      </c>
      <c r="B406" s="3" t="s">
        <v>405</v>
      </c>
      <c r="C406" s="3" t="s">
        <v>4514</v>
      </c>
      <c r="D406" s="2">
        <v>35000</v>
      </c>
      <c r="E406" s="11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8268</v>
      </c>
      <c r="O406" s="9">
        <f t="shared" si="36"/>
        <v>1.0309142857142857</v>
      </c>
      <c r="P406" s="10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21">
        <f t="shared" si="40"/>
        <v>41646.419699074075</v>
      </c>
      <c r="T406" s="21">
        <f t="shared" si="41"/>
        <v>41675.752777777772</v>
      </c>
    </row>
    <row r="407" spans="1:20" ht="60" hidden="1" x14ac:dyDescent="0.25">
      <c r="A407" s="13">
        <v>405</v>
      </c>
      <c r="B407" s="3" t="s">
        <v>406</v>
      </c>
      <c r="C407" s="3" t="s">
        <v>4515</v>
      </c>
      <c r="D407" s="2">
        <v>2820</v>
      </c>
      <c r="E407" s="11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8268</v>
      </c>
      <c r="O407" s="9">
        <f t="shared" si="36"/>
        <v>1.0765957446808512</v>
      </c>
      <c r="P407" s="10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21">
        <f t="shared" si="40"/>
        <v>41673.876608796294</v>
      </c>
      <c r="T407" s="21">
        <f t="shared" si="41"/>
        <v>41703.876608796294</v>
      </c>
    </row>
    <row r="408" spans="1:20" ht="90" hidden="1" x14ac:dyDescent="0.25">
      <c r="A408" s="13">
        <v>406</v>
      </c>
      <c r="B408" s="3" t="s">
        <v>407</v>
      </c>
      <c r="C408" s="3" t="s">
        <v>4516</v>
      </c>
      <c r="D408" s="2">
        <v>2800</v>
      </c>
      <c r="E408" s="11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8268</v>
      </c>
      <c r="O408" s="9">
        <f t="shared" si="36"/>
        <v>1.0770464285714285</v>
      </c>
      <c r="P408" s="10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21">
        <f t="shared" si="40"/>
        <v>40637.95413194444</v>
      </c>
      <c r="T408" s="21">
        <f t="shared" si="41"/>
        <v>40672.040972222218</v>
      </c>
    </row>
    <row r="409" spans="1:20" ht="75" hidden="1" x14ac:dyDescent="0.25">
      <c r="A409" s="13">
        <v>407</v>
      </c>
      <c r="B409" s="3" t="s">
        <v>408</v>
      </c>
      <c r="C409" s="3" t="s">
        <v>4517</v>
      </c>
      <c r="D409" s="2">
        <v>2000</v>
      </c>
      <c r="E409" s="11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8268</v>
      </c>
      <c r="O409" s="9">
        <f t="shared" si="36"/>
        <v>1.0155000000000001</v>
      </c>
      <c r="P409" s="10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21">
        <f t="shared" si="40"/>
        <v>40806.662615740737</v>
      </c>
      <c r="T409" s="21">
        <f t="shared" si="41"/>
        <v>40866.704282407409</v>
      </c>
    </row>
    <row r="410" spans="1:20" ht="75" hidden="1" x14ac:dyDescent="0.25">
      <c r="A410" s="13">
        <v>408</v>
      </c>
      <c r="B410" s="3" t="s">
        <v>409</v>
      </c>
      <c r="C410" s="3" t="s">
        <v>4518</v>
      </c>
      <c r="D410" s="2">
        <v>6000</v>
      </c>
      <c r="E410" s="11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8268</v>
      </c>
      <c r="O410" s="9">
        <f t="shared" si="36"/>
        <v>1.0143766666666667</v>
      </c>
      <c r="P410" s="10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21">
        <f t="shared" si="40"/>
        <v>41543.527662037035</v>
      </c>
      <c r="T410" s="21">
        <f t="shared" si="41"/>
        <v>41583.569328703699</v>
      </c>
    </row>
    <row r="411" spans="1:20" ht="90" hidden="1" x14ac:dyDescent="0.25">
      <c r="A411" s="13">
        <v>409</v>
      </c>
      <c r="B411" s="3" t="s">
        <v>410</v>
      </c>
      <c r="C411" s="3" t="s">
        <v>4519</v>
      </c>
      <c r="D411" s="2">
        <v>500</v>
      </c>
      <c r="E411" s="11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8268</v>
      </c>
      <c r="O411" s="9">
        <f t="shared" si="36"/>
        <v>1.3680000000000001</v>
      </c>
      <c r="P411" s="10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21">
        <f t="shared" si="40"/>
        <v>42543.654444444437</v>
      </c>
      <c r="T411" s="21">
        <f t="shared" si="41"/>
        <v>42573.654444444437</v>
      </c>
    </row>
    <row r="412" spans="1:20" ht="90" hidden="1" x14ac:dyDescent="0.25">
      <c r="A412" s="13">
        <v>410</v>
      </c>
      <c r="B412" s="3" t="s">
        <v>411</v>
      </c>
      <c r="C412" s="3" t="s">
        <v>4520</v>
      </c>
      <c r="D412" s="2">
        <v>1000</v>
      </c>
      <c r="E412" s="11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8268</v>
      </c>
      <c r="O412" s="9">
        <f t="shared" si="36"/>
        <v>1.2829999999999999</v>
      </c>
      <c r="P412" s="10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21">
        <f t="shared" si="40"/>
        <v>42113.77311342593</v>
      </c>
      <c r="T412" s="21">
        <f t="shared" si="41"/>
        <v>42173.77311342593</v>
      </c>
    </row>
    <row r="413" spans="1:20" ht="90" hidden="1" x14ac:dyDescent="0.25">
      <c r="A413" s="13">
        <v>411</v>
      </c>
      <c r="B413" s="3" t="s">
        <v>412</v>
      </c>
      <c r="C413" s="3" t="s">
        <v>4521</v>
      </c>
      <c r="D413" s="2">
        <v>30000</v>
      </c>
      <c r="E413" s="11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8268</v>
      </c>
      <c r="O413" s="9">
        <f t="shared" si="36"/>
        <v>1.0105</v>
      </c>
      <c r="P413" s="10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21">
        <f t="shared" si="40"/>
        <v>41597.967638888884</v>
      </c>
      <c r="T413" s="21">
        <f t="shared" si="41"/>
        <v>41630</v>
      </c>
    </row>
    <row r="414" spans="1:20" ht="90" hidden="1" x14ac:dyDescent="0.25">
      <c r="A414" s="13">
        <v>412</v>
      </c>
      <c r="B414" s="3" t="s">
        <v>413</v>
      </c>
      <c r="C414" s="3" t="s">
        <v>4522</v>
      </c>
      <c r="D414" s="2">
        <v>2500</v>
      </c>
      <c r="E414" s="11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8268</v>
      </c>
      <c r="O414" s="9">
        <f t="shared" si="36"/>
        <v>1.2684</v>
      </c>
      <c r="P414" s="10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21">
        <f t="shared" si="40"/>
        <v>41099.534467592588</v>
      </c>
      <c r="T414" s="21">
        <f t="shared" si="41"/>
        <v>41115.534467592588</v>
      </c>
    </row>
    <row r="415" spans="1:20" ht="90" hidden="1" x14ac:dyDescent="0.25">
      <c r="A415" s="13">
        <v>413</v>
      </c>
      <c r="B415" s="3" t="s">
        <v>414</v>
      </c>
      <c r="C415" s="3" t="s">
        <v>4523</v>
      </c>
      <c r="D415" s="2">
        <v>12800</v>
      </c>
      <c r="E415" s="11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8268</v>
      </c>
      <c r="O415" s="9">
        <f t="shared" si="36"/>
        <v>1.0508593749999999</v>
      </c>
      <c r="P415" s="10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21">
        <f t="shared" si="40"/>
        <v>41079.66910879629</v>
      </c>
      <c r="T415" s="21">
        <f t="shared" si="41"/>
        <v>41109.66910879629</v>
      </c>
    </row>
    <row r="416" spans="1:20" ht="90" hidden="1" x14ac:dyDescent="0.25">
      <c r="A416" s="13">
        <v>414</v>
      </c>
      <c r="B416" s="3" t="s">
        <v>415</v>
      </c>
      <c r="C416" s="3" t="s">
        <v>4524</v>
      </c>
      <c r="D416" s="2">
        <v>18500</v>
      </c>
      <c r="E416" s="11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8268</v>
      </c>
      <c r="O416" s="9">
        <f t="shared" si="36"/>
        <v>1.0285405405405406</v>
      </c>
      <c r="P416" s="10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21">
        <f t="shared" si="40"/>
        <v>41528.85491898148</v>
      </c>
      <c r="T416" s="21">
        <f t="shared" si="41"/>
        <v>41558.85491898148</v>
      </c>
    </row>
    <row r="417" spans="1:20" ht="105" hidden="1" x14ac:dyDescent="0.25">
      <c r="A417" s="13">
        <v>415</v>
      </c>
      <c r="B417" s="3" t="s">
        <v>416</v>
      </c>
      <c r="C417" s="3" t="s">
        <v>4525</v>
      </c>
      <c r="D417" s="2">
        <v>1400</v>
      </c>
      <c r="E417" s="11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8268</v>
      </c>
      <c r="O417" s="9">
        <f t="shared" si="36"/>
        <v>1.0214714285714286</v>
      </c>
      <c r="P417" s="10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21">
        <f t="shared" si="40"/>
        <v>41904.643541666665</v>
      </c>
      <c r="T417" s="21">
        <f t="shared" si="41"/>
        <v>41929.291666666664</v>
      </c>
    </row>
    <row r="418" spans="1:20" ht="75" hidden="1" x14ac:dyDescent="0.25">
      <c r="A418" s="13">
        <v>416</v>
      </c>
      <c r="B418" s="3" t="s">
        <v>417</v>
      </c>
      <c r="C418" s="3" t="s">
        <v>4526</v>
      </c>
      <c r="D418" s="2">
        <v>1000</v>
      </c>
      <c r="E418" s="11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8268</v>
      </c>
      <c r="O418" s="9">
        <f t="shared" si="36"/>
        <v>1.2021700000000002</v>
      </c>
      <c r="P418" s="10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21">
        <f t="shared" si="40"/>
        <v>41648.187858796293</v>
      </c>
      <c r="T418" s="21">
        <f t="shared" si="41"/>
        <v>41678.187858796293</v>
      </c>
    </row>
    <row r="419" spans="1:20" ht="90" hidden="1" x14ac:dyDescent="0.25">
      <c r="A419" s="13">
        <v>417</v>
      </c>
      <c r="B419" s="3" t="s">
        <v>418</v>
      </c>
      <c r="C419" s="3" t="s">
        <v>4527</v>
      </c>
      <c r="D419" s="2">
        <v>10500</v>
      </c>
      <c r="E419" s="11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8268</v>
      </c>
      <c r="O419" s="9">
        <f t="shared" si="36"/>
        <v>1.0024761904761905</v>
      </c>
      <c r="P419" s="10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21">
        <f t="shared" si="40"/>
        <v>41360.76226851852</v>
      </c>
      <c r="T419" s="21">
        <f t="shared" si="41"/>
        <v>41371.981249999997</v>
      </c>
    </row>
    <row r="420" spans="1:20" ht="90" hidden="1" x14ac:dyDescent="0.25">
      <c r="A420" s="13">
        <v>418</v>
      </c>
      <c r="B420" s="3" t="s">
        <v>419</v>
      </c>
      <c r="C420" s="3" t="s">
        <v>4528</v>
      </c>
      <c r="D420" s="2">
        <v>22400</v>
      </c>
      <c r="E420" s="11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8268</v>
      </c>
      <c r="O420" s="9">
        <f t="shared" si="36"/>
        <v>1.0063392857142857</v>
      </c>
      <c r="P420" s="10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21">
        <f t="shared" si="40"/>
        <v>42178.07403935185</v>
      </c>
      <c r="T420" s="21">
        <f t="shared" si="41"/>
        <v>42208.07403935185</v>
      </c>
    </row>
    <row r="421" spans="1:20" ht="90" hidden="1" x14ac:dyDescent="0.25">
      <c r="A421" s="13">
        <v>419</v>
      </c>
      <c r="B421" s="3" t="s">
        <v>420</v>
      </c>
      <c r="C421" s="3" t="s">
        <v>4529</v>
      </c>
      <c r="D421" s="2">
        <v>8000</v>
      </c>
      <c r="E421" s="11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8268</v>
      </c>
      <c r="O421" s="9">
        <f t="shared" si="36"/>
        <v>1.004375</v>
      </c>
      <c r="P421" s="10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21">
        <f t="shared" si="40"/>
        <v>41394.634108796294</v>
      </c>
      <c r="T421" s="21">
        <f t="shared" si="41"/>
        <v>41454.634108796294</v>
      </c>
    </row>
    <row r="422" spans="1:20" ht="90" hidden="1" x14ac:dyDescent="0.25">
      <c r="A422" s="13">
        <v>420</v>
      </c>
      <c r="B422" s="3" t="s">
        <v>421</v>
      </c>
      <c r="C422" s="3" t="s">
        <v>4530</v>
      </c>
      <c r="D422" s="2">
        <v>3300</v>
      </c>
      <c r="E422" s="11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8269</v>
      </c>
      <c r="O422" s="9">
        <f t="shared" si="36"/>
        <v>4.3939393939393936E-3</v>
      </c>
      <c r="P422" s="10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21">
        <f t="shared" si="40"/>
        <v>41682.028136574074</v>
      </c>
      <c r="T422" s="21">
        <f t="shared" si="41"/>
        <v>41711.986469907402</v>
      </c>
    </row>
    <row r="423" spans="1:20" ht="90" hidden="1" x14ac:dyDescent="0.25">
      <c r="A423" s="13">
        <v>421</v>
      </c>
      <c r="B423" s="3" t="s">
        <v>422</v>
      </c>
      <c r="C423" s="3" t="s">
        <v>4531</v>
      </c>
      <c r="D423" s="2">
        <v>15000</v>
      </c>
      <c r="E423" s="11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8269</v>
      </c>
      <c r="O423" s="9">
        <f t="shared" si="36"/>
        <v>2.0066666666666667E-2</v>
      </c>
      <c r="P423" s="10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21">
        <f t="shared" si="40"/>
        <v>42177.283055555548</v>
      </c>
      <c r="T423" s="21">
        <f t="shared" si="41"/>
        <v>42237.283055555548</v>
      </c>
    </row>
    <row r="424" spans="1:20" ht="90" hidden="1" x14ac:dyDescent="0.25">
      <c r="A424" s="13">
        <v>422</v>
      </c>
      <c r="B424" s="3" t="s">
        <v>423</v>
      </c>
      <c r="C424" s="3" t="s">
        <v>4532</v>
      </c>
      <c r="D424" s="2">
        <v>40000</v>
      </c>
      <c r="E424" s="11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8269</v>
      </c>
      <c r="O424" s="9">
        <f t="shared" si="36"/>
        <v>1.0749999999999999E-2</v>
      </c>
      <c r="P424" s="10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21">
        <f t="shared" si="40"/>
        <v>41863.052048611105</v>
      </c>
      <c r="T424" s="21">
        <f t="shared" si="41"/>
        <v>41893.052048611105</v>
      </c>
    </row>
    <row r="425" spans="1:20" ht="75" hidden="1" x14ac:dyDescent="0.25">
      <c r="A425" s="13">
        <v>423</v>
      </c>
      <c r="B425" s="3" t="s">
        <v>424</v>
      </c>
      <c r="C425" s="3" t="s">
        <v>4533</v>
      </c>
      <c r="D425" s="2">
        <v>20000</v>
      </c>
      <c r="E425" s="11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8269</v>
      </c>
      <c r="O425" s="9">
        <f t="shared" si="36"/>
        <v>7.6499999999999997E-3</v>
      </c>
      <c r="P425" s="10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21">
        <f t="shared" si="40"/>
        <v>41400.717939814815</v>
      </c>
      <c r="T425" s="21">
        <f t="shared" si="41"/>
        <v>41430.717939814815</v>
      </c>
    </row>
    <row r="426" spans="1:20" ht="90" hidden="1" x14ac:dyDescent="0.25">
      <c r="A426" s="13">
        <v>424</v>
      </c>
      <c r="B426" s="3" t="s">
        <v>425</v>
      </c>
      <c r="C426" s="3" t="s">
        <v>4534</v>
      </c>
      <c r="D426" s="2">
        <v>3000</v>
      </c>
      <c r="E426" s="11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8269</v>
      </c>
      <c r="O426" s="9">
        <f t="shared" si="36"/>
        <v>6.7966666666666675E-2</v>
      </c>
      <c r="P426" s="10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21">
        <f t="shared" si="40"/>
        <v>40934.167812499996</v>
      </c>
      <c r="T426" s="21">
        <f t="shared" si="41"/>
        <v>40994.126145833332</v>
      </c>
    </row>
    <row r="427" spans="1:20" ht="90" hidden="1" x14ac:dyDescent="0.25">
      <c r="A427" s="13">
        <v>425</v>
      </c>
      <c r="B427" s="3" t="s">
        <v>426</v>
      </c>
      <c r="C427" s="3" t="s">
        <v>4535</v>
      </c>
      <c r="D427" s="2">
        <v>50000</v>
      </c>
      <c r="E427" s="11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8269</v>
      </c>
      <c r="O427" s="9">
        <f t="shared" si="36"/>
        <v>1.2E-4</v>
      </c>
      <c r="P427" s="10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21">
        <f t="shared" si="40"/>
        <v>42275.652824074066</v>
      </c>
      <c r="T427" s="21">
        <f t="shared" si="41"/>
        <v>42335.694490740738</v>
      </c>
    </row>
    <row r="428" spans="1:20" ht="90" hidden="1" x14ac:dyDescent="0.25">
      <c r="A428" s="13">
        <v>426</v>
      </c>
      <c r="B428" s="3" t="s">
        <v>427</v>
      </c>
      <c r="C428" s="3" t="s">
        <v>4536</v>
      </c>
      <c r="D428" s="2">
        <v>10000</v>
      </c>
      <c r="E428" s="11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8269</v>
      </c>
      <c r="O428" s="9">
        <f t="shared" si="36"/>
        <v>1.3299999999999999E-2</v>
      </c>
      <c r="P428" s="10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21">
        <f t="shared" si="40"/>
        <v>42400.503634259258</v>
      </c>
      <c r="T428" s="21">
        <f t="shared" si="41"/>
        <v>42430.503634259258</v>
      </c>
    </row>
    <row r="429" spans="1:20" ht="105" hidden="1" x14ac:dyDescent="0.25">
      <c r="A429" s="13">
        <v>427</v>
      </c>
      <c r="B429" s="3" t="s">
        <v>428</v>
      </c>
      <c r="C429" s="3" t="s">
        <v>4537</v>
      </c>
      <c r="D429" s="2">
        <v>6500</v>
      </c>
      <c r="E429" s="11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8269</v>
      </c>
      <c r="O429" s="9">
        <f t="shared" si="36"/>
        <v>0</v>
      </c>
      <c r="P429" s="10">
        <f t="shared" si="37"/>
        <v>0</v>
      </c>
      <c r="Q429" s="2" t="str">
        <f t="shared" si="38"/>
        <v>film &amp; video</v>
      </c>
      <c r="R429" s="2" t="str">
        <f t="shared" si="39"/>
        <v>animation</v>
      </c>
      <c r="S429" s="21">
        <f t="shared" si="40"/>
        <v>42285.700694444437</v>
      </c>
      <c r="T429" s="21">
        <f t="shared" si="41"/>
        <v>42299.582638888889</v>
      </c>
    </row>
    <row r="430" spans="1:20" ht="45" hidden="1" x14ac:dyDescent="0.25">
      <c r="A430" s="13">
        <v>428</v>
      </c>
      <c r="B430" s="3" t="s">
        <v>429</v>
      </c>
      <c r="C430" s="3" t="s">
        <v>4538</v>
      </c>
      <c r="D430" s="2">
        <v>12000</v>
      </c>
      <c r="E430" s="11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8269</v>
      </c>
      <c r="O430" s="9">
        <f t="shared" si="36"/>
        <v>5.6333333333333332E-2</v>
      </c>
      <c r="P430" s="10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21">
        <f t="shared" si="40"/>
        <v>41778.558391203704</v>
      </c>
      <c r="T430" s="21">
        <f t="shared" si="41"/>
        <v>41806.708333333328</v>
      </c>
    </row>
    <row r="431" spans="1:20" ht="105" hidden="1" x14ac:dyDescent="0.25">
      <c r="A431" s="13">
        <v>429</v>
      </c>
      <c r="B431" s="3" t="s">
        <v>430</v>
      </c>
      <c r="C431" s="3" t="s">
        <v>4539</v>
      </c>
      <c r="D431" s="2">
        <v>5000</v>
      </c>
      <c r="E431" s="11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8269</v>
      </c>
      <c r="O431" s="9">
        <f t="shared" si="36"/>
        <v>0</v>
      </c>
      <c r="P431" s="10">
        <f t="shared" si="37"/>
        <v>0</v>
      </c>
      <c r="Q431" s="2" t="str">
        <f t="shared" si="38"/>
        <v>film &amp; video</v>
      </c>
      <c r="R431" s="2" t="str">
        <f t="shared" si="39"/>
        <v>animation</v>
      </c>
      <c r="S431" s="21">
        <f t="shared" si="40"/>
        <v>40070.693078703705</v>
      </c>
      <c r="T431" s="21">
        <f t="shared" si="41"/>
        <v>40143.999305555553</v>
      </c>
    </row>
    <row r="432" spans="1:20" ht="75" hidden="1" x14ac:dyDescent="0.25">
      <c r="A432" s="13">
        <v>430</v>
      </c>
      <c r="B432" s="3" t="s">
        <v>431</v>
      </c>
      <c r="C432" s="3" t="s">
        <v>4540</v>
      </c>
      <c r="D432" s="2">
        <v>1000</v>
      </c>
      <c r="E432" s="11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8269</v>
      </c>
      <c r="O432" s="9">
        <f t="shared" si="36"/>
        <v>2.4E-2</v>
      </c>
      <c r="P432" s="10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21">
        <f t="shared" si="40"/>
        <v>41512.898923611108</v>
      </c>
      <c r="T432" s="21">
        <f t="shared" si="41"/>
        <v>41527.898923611108</v>
      </c>
    </row>
    <row r="433" spans="1:20" ht="75" hidden="1" x14ac:dyDescent="0.25">
      <c r="A433" s="13">
        <v>431</v>
      </c>
      <c r="B433" s="3" t="s">
        <v>432</v>
      </c>
      <c r="C433" s="3" t="s">
        <v>4541</v>
      </c>
      <c r="D433" s="2">
        <v>3000</v>
      </c>
      <c r="E433" s="11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8269</v>
      </c>
      <c r="O433" s="9">
        <f t="shared" si="36"/>
        <v>0.13833333333333334</v>
      </c>
      <c r="P433" s="10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21">
        <f t="shared" si="40"/>
        <v>42526.662997685176</v>
      </c>
      <c r="T433" s="21">
        <f t="shared" si="41"/>
        <v>42556.662997685176</v>
      </c>
    </row>
    <row r="434" spans="1:20" ht="105" hidden="1" x14ac:dyDescent="0.25">
      <c r="A434" s="13">
        <v>432</v>
      </c>
      <c r="B434" s="3" t="s">
        <v>433</v>
      </c>
      <c r="C434" s="3" t="s">
        <v>4542</v>
      </c>
      <c r="D434" s="2">
        <v>6000</v>
      </c>
      <c r="E434" s="11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8269</v>
      </c>
      <c r="O434" s="9">
        <f t="shared" si="36"/>
        <v>9.5000000000000001E-2</v>
      </c>
      <c r="P434" s="10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21">
        <f t="shared" si="40"/>
        <v>42238.51829861111</v>
      </c>
      <c r="T434" s="21">
        <f t="shared" si="41"/>
        <v>42298.51829861111</v>
      </c>
    </row>
    <row r="435" spans="1:20" ht="120" hidden="1" x14ac:dyDescent="0.25">
      <c r="A435" s="13">
        <v>433</v>
      </c>
      <c r="B435" s="3" t="s">
        <v>434</v>
      </c>
      <c r="C435" s="3" t="s">
        <v>4543</v>
      </c>
      <c r="D435" s="2">
        <v>3000</v>
      </c>
      <c r="E435" s="11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8269</v>
      </c>
      <c r="O435" s="9">
        <f t="shared" si="36"/>
        <v>0</v>
      </c>
      <c r="P435" s="10">
        <f t="shared" si="37"/>
        <v>0</v>
      </c>
      <c r="Q435" s="2" t="str">
        <f t="shared" si="38"/>
        <v>film &amp; video</v>
      </c>
      <c r="R435" s="2" t="str">
        <f t="shared" si="39"/>
        <v>animation</v>
      </c>
      <c r="S435" s="21">
        <f t="shared" si="40"/>
        <v>42228.42155092593</v>
      </c>
      <c r="T435" s="21">
        <f t="shared" si="41"/>
        <v>42288.42155092593</v>
      </c>
    </row>
    <row r="436" spans="1:20" ht="90" hidden="1" x14ac:dyDescent="0.25">
      <c r="A436" s="13">
        <v>434</v>
      </c>
      <c r="B436" s="3" t="s">
        <v>435</v>
      </c>
      <c r="C436" s="3" t="s">
        <v>4544</v>
      </c>
      <c r="D436" s="2">
        <v>2500</v>
      </c>
      <c r="E436" s="11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8269</v>
      </c>
      <c r="O436" s="9">
        <f t="shared" si="36"/>
        <v>0.05</v>
      </c>
      <c r="P436" s="10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21">
        <f t="shared" si="40"/>
        <v>41576.626180555555</v>
      </c>
      <c r="T436" s="21">
        <f t="shared" si="41"/>
        <v>41609.667847222219</v>
      </c>
    </row>
    <row r="437" spans="1:20" ht="90" hidden="1" x14ac:dyDescent="0.25">
      <c r="A437" s="13">
        <v>435</v>
      </c>
      <c r="B437" s="3" t="s">
        <v>436</v>
      </c>
      <c r="C437" s="3" t="s">
        <v>4545</v>
      </c>
      <c r="D437" s="2">
        <v>110000</v>
      </c>
      <c r="E437" s="11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8269</v>
      </c>
      <c r="O437" s="9">
        <f t="shared" si="36"/>
        <v>2.7272727272727273E-5</v>
      </c>
      <c r="P437" s="10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21">
        <f t="shared" si="40"/>
        <v>41500.539120370369</v>
      </c>
      <c r="T437" s="21">
        <f t="shared" si="41"/>
        <v>41530.539120370369</v>
      </c>
    </row>
    <row r="438" spans="1:20" ht="90" hidden="1" x14ac:dyDescent="0.25">
      <c r="A438" s="13">
        <v>436</v>
      </c>
      <c r="B438" s="3" t="s">
        <v>437</v>
      </c>
      <c r="C438" s="3" t="s">
        <v>4546</v>
      </c>
      <c r="D438" s="2">
        <v>1000</v>
      </c>
      <c r="E438" s="11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8269</v>
      </c>
      <c r="O438" s="9">
        <f t="shared" si="36"/>
        <v>0</v>
      </c>
      <c r="P438" s="10">
        <f t="shared" si="37"/>
        <v>0</v>
      </c>
      <c r="Q438" s="2" t="str">
        <f t="shared" si="38"/>
        <v>film &amp; video</v>
      </c>
      <c r="R438" s="2" t="str">
        <f t="shared" si="39"/>
        <v>animation</v>
      </c>
      <c r="S438" s="21">
        <f t="shared" si="40"/>
        <v>41456.154085648144</v>
      </c>
      <c r="T438" s="21">
        <f t="shared" si="41"/>
        <v>41486.154085648144</v>
      </c>
    </row>
    <row r="439" spans="1:20" ht="90" hidden="1" x14ac:dyDescent="0.25">
      <c r="A439" s="13">
        <v>437</v>
      </c>
      <c r="B439" s="3" t="s">
        <v>438</v>
      </c>
      <c r="C439" s="3" t="s">
        <v>4547</v>
      </c>
      <c r="D439" s="2">
        <v>7000</v>
      </c>
      <c r="E439" s="11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8269</v>
      </c>
      <c r="O439" s="9">
        <f t="shared" si="36"/>
        <v>0</v>
      </c>
      <c r="P439" s="10">
        <f t="shared" si="37"/>
        <v>0</v>
      </c>
      <c r="Q439" s="2" t="str">
        <f t="shared" si="38"/>
        <v>film &amp; video</v>
      </c>
      <c r="R439" s="2" t="str">
        <f t="shared" si="39"/>
        <v>animation</v>
      </c>
      <c r="S439" s="21">
        <f t="shared" si="40"/>
        <v>42591.110254629624</v>
      </c>
      <c r="T439" s="21">
        <f t="shared" si="41"/>
        <v>42651.110254629624</v>
      </c>
    </row>
    <row r="440" spans="1:20" ht="90" hidden="1" x14ac:dyDescent="0.25">
      <c r="A440" s="13">
        <v>438</v>
      </c>
      <c r="B440" s="3" t="s">
        <v>439</v>
      </c>
      <c r="C440" s="3" t="s">
        <v>4548</v>
      </c>
      <c r="D440" s="2">
        <v>20000</v>
      </c>
      <c r="E440" s="11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8269</v>
      </c>
      <c r="O440" s="9">
        <f t="shared" si="36"/>
        <v>9.3799999999999994E-2</v>
      </c>
      <c r="P440" s="10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21">
        <f t="shared" si="40"/>
        <v>42296.052754629629</v>
      </c>
      <c r="T440" s="21">
        <f t="shared" si="41"/>
        <v>42326.094421296293</v>
      </c>
    </row>
    <row r="441" spans="1:20" ht="90" hidden="1" x14ac:dyDescent="0.25">
      <c r="A441" s="13">
        <v>439</v>
      </c>
      <c r="B441" s="3" t="s">
        <v>440</v>
      </c>
      <c r="C441" s="3" t="s">
        <v>4549</v>
      </c>
      <c r="D441" s="2">
        <v>450</v>
      </c>
      <c r="E441" s="11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8269</v>
      </c>
      <c r="O441" s="9">
        <f t="shared" si="36"/>
        <v>0</v>
      </c>
      <c r="P441" s="10">
        <f t="shared" si="37"/>
        <v>0</v>
      </c>
      <c r="Q441" s="2" t="str">
        <f t="shared" si="38"/>
        <v>film &amp; video</v>
      </c>
      <c r="R441" s="2" t="str">
        <f t="shared" si="39"/>
        <v>animation</v>
      </c>
      <c r="S441" s="21">
        <f t="shared" si="40"/>
        <v>41919.553449074068</v>
      </c>
      <c r="T441" s="21">
        <f t="shared" si="41"/>
        <v>41929.553449074068</v>
      </c>
    </row>
    <row r="442" spans="1:20" ht="75" hidden="1" x14ac:dyDescent="0.25">
      <c r="A442" s="13">
        <v>440</v>
      </c>
      <c r="B442" s="3" t="s">
        <v>441</v>
      </c>
      <c r="C442" s="3" t="s">
        <v>4550</v>
      </c>
      <c r="D442" s="2">
        <v>5000</v>
      </c>
      <c r="E442" s="11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8269</v>
      </c>
      <c r="O442" s="9">
        <f t="shared" si="36"/>
        <v>1E-3</v>
      </c>
      <c r="P442" s="10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21">
        <f t="shared" si="40"/>
        <v>42423.777233796289</v>
      </c>
      <c r="T442" s="21">
        <f t="shared" si="41"/>
        <v>42453.735567129632</v>
      </c>
    </row>
    <row r="443" spans="1:20" ht="90" hidden="1" x14ac:dyDescent="0.25">
      <c r="A443" s="13">
        <v>441</v>
      </c>
      <c r="B443" s="3" t="s">
        <v>442</v>
      </c>
      <c r="C443" s="3" t="s">
        <v>4551</v>
      </c>
      <c r="D443" s="2">
        <v>400</v>
      </c>
      <c r="E443" s="11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8269</v>
      </c>
      <c r="O443" s="9">
        <f t="shared" si="36"/>
        <v>0</v>
      </c>
      <c r="P443" s="10">
        <f t="shared" si="37"/>
        <v>0</v>
      </c>
      <c r="Q443" s="2" t="str">
        <f t="shared" si="38"/>
        <v>film &amp; video</v>
      </c>
      <c r="R443" s="2" t="str">
        <f t="shared" si="39"/>
        <v>animation</v>
      </c>
      <c r="S443" s="21">
        <f t="shared" si="40"/>
        <v>41550.585601851846</v>
      </c>
      <c r="T443" s="21">
        <f t="shared" si="41"/>
        <v>41580.585601851846</v>
      </c>
    </row>
    <row r="444" spans="1:20" ht="30" hidden="1" x14ac:dyDescent="0.25">
      <c r="A444" s="13">
        <v>442</v>
      </c>
      <c r="B444" s="3" t="s">
        <v>443</v>
      </c>
      <c r="C444" s="3" t="s">
        <v>4552</v>
      </c>
      <c r="D444" s="2">
        <v>17000</v>
      </c>
      <c r="E444" s="11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8269</v>
      </c>
      <c r="O444" s="9">
        <f t="shared" si="36"/>
        <v>0.39358823529411763</v>
      </c>
      <c r="P444" s="10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21">
        <f t="shared" si="40"/>
        <v>42024.680358796293</v>
      </c>
      <c r="T444" s="21">
        <f t="shared" si="41"/>
        <v>42054.680358796293</v>
      </c>
    </row>
    <row r="445" spans="1:20" ht="75" hidden="1" x14ac:dyDescent="0.25">
      <c r="A445" s="13">
        <v>443</v>
      </c>
      <c r="B445" s="3" t="s">
        <v>444</v>
      </c>
      <c r="C445" s="3" t="s">
        <v>4553</v>
      </c>
      <c r="D445" s="2">
        <v>10000</v>
      </c>
      <c r="E445" s="11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8269</v>
      </c>
      <c r="O445" s="9">
        <f t="shared" si="36"/>
        <v>1E-3</v>
      </c>
      <c r="P445" s="10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21">
        <f t="shared" si="40"/>
        <v>41649.806724537033</v>
      </c>
      <c r="T445" s="21">
        <f t="shared" si="41"/>
        <v>41679.806724537033</v>
      </c>
    </row>
    <row r="446" spans="1:20" ht="75" hidden="1" x14ac:dyDescent="0.25">
      <c r="A446" s="13">
        <v>444</v>
      </c>
      <c r="B446" s="3" t="s">
        <v>445</v>
      </c>
      <c r="C446" s="3" t="s">
        <v>4554</v>
      </c>
      <c r="D446" s="2">
        <v>1000</v>
      </c>
      <c r="E446" s="11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8269</v>
      </c>
      <c r="O446" s="9">
        <f t="shared" si="36"/>
        <v>0.05</v>
      </c>
      <c r="P446" s="10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21">
        <f t="shared" si="40"/>
        <v>40894.69862268518</v>
      </c>
      <c r="T446" s="21">
        <f t="shared" si="41"/>
        <v>40954.69862268518</v>
      </c>
    </row>
    <row r="447" spans="1:20" ht="90" hidden="1" x14ac:dyDescent="0.25">
      <c r="A447" s="13">
        <v>445</v>
      </c>
      <c r="B447" s="3" t="s">
        <v>446</v>
      </c>
      <c r="C447" s="3" t="s">
        <v>4555</v>
      </c>
      <c r="D447" s="2">
        <v>60000</v>
      </c>
      <c r="E447" s="11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8269</v>
      </c>
      <c r="O447" s="9">
        <f t="shared" si="36"/>
        <v>3.3333333333333335E-5</v>
      </c>
      <c r="P447" s="10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21">
        <f t="shared" si="40"/>
        <v>42130.127025462956</v>
      </c>
      <c r="T447" s="21">
        <f t="shared" si="41"/>
        <v>42145.127025462956</v>
      </c>
    </row>
    <row r="448" spans="1:20" ht="90" hidden="1" x14ac:dyDescent="0.25">
      <c r="A448" s="13">
        <v>446</v>
      </c>
      <c r="B448" s="3" t="s">
        <v>447</v>
      </c>
      <c r="C448" s="3" t="s">
        <v>4556</v>
      </c>
      <c r="D448" s="2">
        <v>10500</v>
      </c>
      <c r="E448" s="11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8269</v>
      </c>
      <c r="O448" s="9">
        <f t="shared" si="36"/>
        <v>7.2952380952380949E-2</v>
      </c>
      <c r="P448" s="10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21">
        <f t="shared" si="40"/>
        <v>42036.875231481477</v>
      </c>
      <c r="T448" s="21">
        <f t="shared" si="41"/>
        <v>42066.875231481477</v>
      </c>
    </row>
    <row r="449" spans="1:20" ht="90" hidden="1" x14ac:dyDescent="0.25">
      <c r="A449" s="13">
        <v>447</v>
      </c>
      <c r="B449" s="3" t="s">
        <v>448</v>
      </c>
      <c r="C449" s="3" t="s">
        <v>4557</v>
      </c>
      <c r="D449" s="2">
        <v>30000</v>
      </c>
      <c r="E449" s="11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8269</v>
      </c>
      <c r="O449" s="9">
        <f t="shared" si="36"/>
        <v>1.6666666666666666E-4</v>
      </c>
      <c r="P449" s="10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21">
        <f t="shared" si="40"/>
        <v>41331.34679398148</v>
      </c>
      <c r="T449" s="21">
        <f t="shared" si="41"/>
        <v>41356.305127314808</v>
      </c>
    </row>
    <row r="450" spans="1:20" ht="105" hidden="1" x14ac:dyDescent="0.25">
      <c r="A450" s="13">
        <v>448</v>
      </c>
      <c r="B450" s="3" t="s">
        <v>449</v>
      </c>
      <c r="C450" s="3" t="s">
        <v>4558</v>
      </c>
      <c r="D450" s="2">
        <v>2500</v>
      </c>
      <c r="E450" s="11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8269</v>
      </c>
      <c r="O450" s="9">
        <f t="shared" ref="O450:O513" si="42">E450/D450</f>
        <v>3.2804E-2</v>
      </c>
      <c r="P450" s="10">
        <f t="shared" ref="P450:P513" si="43">IF(E450=0,0,E450/L450)</f>
        <v>20.502500000000001</v>
      </c>
      <c r="Q450" s="2" t="str">
        <f t="shared" ref="Q450:Q513" si="44">LEFT(N450,SEARCH("/",N450,1)-1)</f>
        <v>film &amp; video</v>
      </c>
      <c r="R450" s="2" t="str">
        <f t="shared" ref="R450:R513" si="45">RIGHT(N450,LEN(N450)-SEARCH("/",N450))</f>
        <v>animation</v>
      </c>
      <c r="S450" s="21">
        <f t="shared" ref="S450:S513" si="46">(((J450/60)/60)/24)+DATE(1970,1,1)+(-5/24)</f>
        <v>41753.549710648142</v>
      </c>
      <c r="T450" s="21">
        <f t="shared" ref="T450:T513" si="47">(((I450/60)/60)/24)+DATE(1970,1,1)+(-5/24)</f>
        <v>41773.549710648142</v>
      </c>
    </row>
    <row r="451" spans="1:20" ht="90" hidden="1" x14ac:dyDescent="0.25">
      <c r="A451" s="13">
        <v>449</v>
      </c>
      <c r="B451" s="3" t="s">
        <v>450</v>
      </c>
      <c r="C451" s="3" t="s">
        <v>4559</v>
      </c>
      <c r="D451" s="2">
        <v>2000</v>
      </c>
      <c r="E451" s="11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8269</v>
      </c>
      <c r="O451" s="9">
        <f t="shared" si="42"/>
        <v>2.2499999999999999E-2</v>
      </c>
      <c r="P451" s="10">
        <f t="shared" si="43"/>
        <v>9</v>
      </c>
      <c r="Q451" s="2" t="str">
        <f t="shared" si="44"/>
        <v>film &amp; video</v>
      </c>
      <c r="R451" s="2" t="str">
        <f t="shared" si="45"/>
        <v>animation</v>
      </c>
      <c r="S451" s="21">
        <f t="shared" si="46"/>
        <v>41534.359780092593</v>
      </c>
      <c r="T451" s="21">
        <f t="shared" si="47"/>
        <v>41564.359780092593</v>
      </c>
    </row>
    <row r="452" spans="1:20" ht="90" hidden="1" x14ac:dyDescent="0.25">
      <c r="A452" s="13">
        <v>450</v>
      </c>
      <c r="B452" s="3" t="s">
        <v>451</v>
      </c>
      <c r="C452" s="3" t="s">
        <v>4560</v>
      </c>
      <c r="D452" s="2">
        <v>50000</v>
      </c>
      <c r="E452" s="11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8269</v>
      </c>
      <c r="O452" s="9">
        <f t="shared" si="42"/>
        <v>7.92E-3</v>
      </c>
      <c r="P452" s="10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21">
        <f t="shared" si="46"/>
        <v>41654.73842592592</v>
      </c>
      <c r="T452" s="21">
        <f t="shared" si="47"/>
        <v>41684.73842592592</v>
      </c>
    </row>
    <row r="453" spans="1:20" ht="90" hidden="1" x14ac:dyDescent="0.25">
      <c r="A453" s="13">
        <v>451</v>
      </c>
      <c r="B453" s="3" t="s">
        <v>452</v>
      </c>
      <c r="C453" s="3" t="s">
        <v>4561</v>
      </c>
      <c r="D453" s="2">
        <v>20000</v>
      </c>
      <c r="E453" s="11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8269</v>
      </c>
      <c r="O453" s="9">
        <f t="shared" si="42"/>
        <v>0</v>
      </c>
      <c r="P453" s="10">
        <f t="shared" si="43"/>
        <v>0</v>
      </c>
      <c r="Q453" s="2" t="str">
        <f t="shared" si="44"/>
        <v>film &amp; video</v>
      </c>
      <c r="R453" s="2" t="str">
        <f t="shared" si="45"/>
        <v>animation</v>
      </c>
      <c r="S453" s="21">
        <f t="shared" si="46"/>
        <v>41634.506840277776</v>
      </c>
      <c r="T453" s="21">
        <f t="shared" si="47"/>
        <v>41664.506840277776</v>
      </c>
    </row>
    <row r="454" spans="1:20" ht="60" hidden="1" x14ac:dyDescent="0.25">
      <c r="A454" s="13">
        <v>452</v>
      </c>
      <c r="B454" s="3" t="s">
        <v>453</v>
      </c>
      <c r="C454" s="3" t="s">
        <v>4562</v>
      </c>
      <c r="D454" s="2">
        <v>750</v>
      </c>
      <c r="E454" s="11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8269</v>
      </c>
      <c r="O454" s="9">
        <f t="shared" si="42"/>
        <v>0.64</v>
      </c>
      <c r="P454" s="10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21">
        <f t="shared" si="46"/>
        <v>42107.495543981473</v>
      </c>
      <c r="T454" s="21">
        <f t="shared" si="47"/>
        <v>42137.495543981473</v>
      </c>
    </row>
    <row r="455" spans="1:20" ht="90" hidden="1" x14ac:dyDescent="0.25">
      <c r="A455" s="13">
        <v>453</v>
      </c>
      <c r="B455" s="3" t="s">
        <v>454</v>
      </c>
      <c r="C455" s="3" t="s">
        <v>4563</v>
      </c>
      <c r="D455" s="2">
        <v>94875</v>
      </c>
      <c r="E455" s="11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8269</v>
      </c>
      <c r="O455" s="9">
        <f t="shared" si="42"/>
        <v>2.740447957839262E-4</v>
      </c>
      <c r="P455" s="10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21">
        <f t="shared" si="46"/>
        <v>42038.616655092592</v>
      </c>
      <c r="T455" s="21">
        <f t="shared" si="47"/>
        <v>42054.616655092592</v>
      </c>
    </row>
    <row r="456" spans="1:20" ht="90" hidden="1" x14ac:dyDescent="0.25">
      <c r="A456" s="13">
        <v>454</v>
      </c>
      <c r="B456" s="3" t="s">
        <v>455</v>
      </c>
      <c r="C456" s="3" t="s">
        <v>4564</v>
      </c>
      <c r="D456" s="2">
        <v>10000</v>
      </c>
      <c r="E456" s="11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8269</v>
      </c>
      <c r="O456" s="9">
        <f t="shared" si="42"/>
        <v>8.2000000000000007E-3</v>
      </c>
      <c r="P456" s="10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21">
        <f t="shared" si="46"/>
        <v>41938.508923611109</v>
      </c>
      <c r="T456" s="21">
        <f t="shared" si="47"/>
        <v>41969.343055555553</v>
      </c>
    </row>
    <row r="457" spans="1:20" ht="105" hidden="1" x14ac:dyDescent="0.25">
      <c r="A457" s="13">
        <v>455</v>
      </c>
      <c r="B457" s="3" t="s">
        <v>456</v>
      </c>
      <c r="C457" s="3" t="s">
        <v>4565</v>
      </c>
      <c r="D457" s="2">
        <v>65000</v>
      </c>
      <c r="E457" s="11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8269</v>
      </c>
      <c r="O457" s="9">
        <f t="shared" si="42"/>
        <v>6.9230769230769226E-4</v>
      </c>
      <c r="P457" s="10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21">
        <f t="shared" si="46"/>
        <v>40970.794236111105</v>
      </c>
      <c r="T457" s="21">
        <f t="shared" si="47"/>
        <v>41015.813194444439</v>
      </c>
    </row>
    <row r="458" spans="1:20" ht="90" hidden="1" x14ac:dyDescent="0.25">
      <c r="A458" s="13">
        <v>456</v>
      </c>
      <c r="B458" s="3" t="s">
        <v>457</v>
      </c>
      <c r="C458" s="3" t="s">
        <v>4566</v>
      </c>
      <c r="D458" s="2">
        <v>8888</v>
      </c>
      <c r="E458" s="11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8269</v>
      </c>
      <c r="O458" s="9">
        <f t="shared" si="42"/>
        <v>6.8631863186318634E-3</v>
      </c>
      <c r="P458" s="10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21">
        <f t="shared" si="46"/>
        <v>41547.486122685179</v>
      </c>
      <c r="T458" s="21">
        <f t="shared" si="47"/>
        <v>41568.957638888889</v>
      </c>
    </row>
    <row r="459" spans="1:20" ht="90" hidden="1" x14ac:dyDescent="0.25">
      <c r="A459" s="13">
        <v>457</v>
      </c>
      <c r="B459" s="3" t="s">
        <v>458</v>
      </c>
      <c r="C459" s="3" t="s">
        <v>4567</v>
      </c>
      <c r="D459" s="2">
        <v>20000</v>
      </c>
      <c r="E459" s="11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8269</v>
      </c>
      <c r="O459" s="9">
        <f t="shared" si="42"/>
        <v>0</v>
      </c>
      <c r="P459" s="10">
        <f t="shared" si="43"/>
        <v>0</v>
      </c>
      <c r="Q459" s="2" t="str">
        <f t="shared" si="44"/>
        <v>film &amp; video</v>
      </c>
      <c r="R459" s="2" t="str">
        <f t="shared" si="45"/>
        <v>animation</v>
      </c>
      <c r="S459" s="21">
        <f t="shared" si="46"/>
        <v>41837.559166666666</v>
      </c>
      <c r="T459" s="21">
        <f t="shared" si="47"/>
        <v>41867.559166666666</v>
      </c>
    </row>
    <row r="460" spans="1:20" ht="90" hidden="1" x14ac:dyDescent="0.25">
      <c r="A460" s="13">
        <v>458</v>
      </c>
      <c r="B460" s="3" t="s">
        <v>459</v>
      </c>
      <c r="C460" s="3" t="s">
        <v>4568</v>
      </c>
      <c r="D460" s="2">
        <v>10000</v>
      </c>
      <c r="E460" s="11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8269</v>
      </c>
      <c r="O460" s="9">
        <f t="shared" si="42"/>
        <v>8.2100000000000006E-2</v>
      </c>
      <c r="P460" s="10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21">
        <f t="shared" si="46"/>
        <v>41378.491435185184</v>
      </c>
      <c r="T460" s="21">
        <f t="shared" si="47"/>
        <v>41408.491435185184</v>
      </c>
    </row>
    <row r="461" spans="1:20" ht="90" hidden="1" x14ac:dyDescent="0.25">
      <c r="A461" s="13">
        <v>459</v>
      </c>
      <c r="B461" s="3" t="s">
        <v>460</v>
      </c>
      <c r="C461" s="3" t="s">
        <v>4569</v>
      </c>
      <c r="D461" s="2">
        <v>39000</v>
      </c>
      <c r="E461" s="11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8269</v>
      </c>
      <c r="O461" s="9">
        <f t="shared" si="42"/>
        <v>6.4102564102564103E-4</v>
      </c>
      <c r="P461" s="10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21">
        <f t="shared" si="46"/>
        <v>40800.432025462964</v>
      </c>
      <c r="T461" s="21">
        <f t="shared" si="47"/>
        <v>40860.473692129628</v>
      </c>
    </row>
    <row r="462" spans="1:20" ht="45" hidden="1" x14ac:dyDescent="0.25">
      <c r="A462" s="13">
        <v>460</v>
      </c>
      <c r="B462" s="3" t="s">
        <v>461</v>
      </c>
      <c r="C462" s="3" t="s">
        <v>4570</v>
      </c>
      <c r="D462" s="2">
        <v>8500</v>
      </c>
      <c r="E462" s="11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8269</v>
      </c>
      <c r="O462" s="9">
        <f t="shared" si="42"/>
        <v>2.9411764705882353E-3</v>
      </c>
      <c r="P462" s="10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21">
        <f t="shared" si="46"/>
        <v>41759.334201388883</v>
      </c>
      <c r="T462" s="21">
        <f t="shared" si="47"/>
        <v>41790.958333333328</v>
      </c>
    </row>
    <row r="463" spans="1:20" ht="90" hidden="1" x14ac:dyDescent="0.25">
      <c r="A463" s="13">
        <v>461</v>
      </c>
      <c r="B463" s="3" t="s">
        <v>462</v>
      </c>
      <c r="C463" s="3" t="s">
        <v>4571</v>
      </c>
      <c r="D463" s="2">
        <v>550</v>
      </c>
      <c r="E463" s="11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8269</v>
      </c>
      <c r="O463" s="9">
        <f t="shared" si="42"/>
        <v>0</v>
      </c>
      <c r="P463" s="10">
        <f t="shared" si="43"/>
        <v>0</v>
      </c>
      <c r="Q463" s="2" t="str">
        <f t="shared" si="44"/>
        <v>film &amp; video</v>
      </c>
      <c r="R463" s="2" t="str">
        <f t="shared" si="45"/>
        <v>animation</v>
      </c>
      <c r="S463" s="21">
        <f t="shared" si="46"/>
        <v>41407.638506944444</v>
      </c>
      <c r="T463" s="21">
        <f t="shared" si="47"/>
        <v>41427.638506944444</v>
      </c>
    </row>
    <row r="464" spans="1:20" ht="90" hidden="1" x14ac:dyDescent="0.25">
      <c r="A464" s="13">
        <v>462</v>
      </c>
      <c r="B464" s="3" t="s">
        <v>463</v>
      </c>
      <c r="C464" s="3" t="s">
        <v>4572</v>
      </c>
      <c r="D464" s="2">
        <v>100000</v>
      </c>
      <c r="E464" s="11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8269</v>
      </c>
      <c r="O464" s="9">
        <f t="shared" si="42"/>
        <v>0</v>
      </c>
      <c r="P464" s="10">
        <f t="shared" si="43"/>
        <v>0</v>
      </c>
      <c r="Q464" s="2" t="str">
        <f t="shared" si="44"/>
        <v>film &amp; video</v>
      </c>
      <c r="R464" s="2" t="str">
        <f t="shared" si="45"/>
        <v>animation</v>
      </c>
      <c r="S464" s="21">
        <f t="shared" si="46"/>
        <v>40704.918298611112</v>
      </c>
      <c r="T464" s="21">
        <f t="shared" si="47"/>
        <v>40764.918298611112</v>
      </c>
    </row>
    <row r="465" spans="1:20" ht="75" hidden="1" x14ac:dyDescent="0.25">
      <c r="A465" s="13">
        <v>463</v>
      </c>
      <c r="B465" s="3" t="s">
        <v>464</v>
      </c>
      <c r="C465" s="3" t="s">
        <v>4573</v>
      </c>
      <c r="D465" s="2">
        <v>55000</v>
      </c>
      <c r="E465" s="11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8269</v>
      </c>
      <c r="O465" s="9">
        <f t="shared" si="42"/>
        <v>2.2727272727272728E-2</v>
      </c>
      <c r="P465" s="10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21">
        <f t="shared" si="46"/>
        <v>40750.501770833333</v>
      </c>
      <c r="T465" s="21">
        <f t="shared" si="47"/>
        <v>40810.501770833333</v>
      </c>
    </row>
    <row r="466" spans="1:20" ht="60" hidden="1" x14ac:dyDescent="0.25">
      <c r="A466" s="13">
        <v>464</v>
      </c>
      <c r="B466" s="3" t="s">
        <v>465</v>
      </c>
      <c r="C466" s="3" t="s">
        <v>4574</v>
      </c>
      <c r="D466" s="2">
        <v>1010</v>
      </c>
      <c r="E466" s="11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8269</v>
      </c>
      <c r="O466" s="9">
        <f t="shared" si="42"/>
        <v>9.9009900990099011E-4</v>
      </c>
      <c r="P466" s="10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21">
        <f t="shared" si="46"/>
        <v>42488.640451388892</v>
      </c>
      <c r="T466" s="21">
        <f t="shared" si="47"/>
        <v>42508.640451388892</v>
      </c>
    </row>
    <row r="467" spans="1:20" ht="45" hidden="1" x14ac:dyDescent="0.25">
      <c r="A467" s="13">
        <v>465</v>
      </c>
      <c r="B467" s="3" t="s">
        <v>466</v>
      </c>
      <c r="C467" s="3" t="s">
        <v>4575</v>
      </c>
      <c r="D467" s="2">
        <v>512</v>
      </c>
      <c r="E467" s="11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8269</v>
      </c>
      <c r="O467" s="9">
        <f t="shared" si="42"/>
        <v>0.26953125</v>
      </c>
      <c r="P467" s="10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21">
        <f t="shared" si="46"/>
        <v>41800.911736111106</v>
      </c>
      <c r="T467" s="21">
        <f t="shared" si="47"/>
        <v>41816.911736111106</v>
      </c>
    </row>
    <row r="468" spans="1:20" ht="90" hidden="1" x14ac:dyDescent="0.25">
      <c r="A468" s="13">
        <v>466</v>
      </c>
      <c r="B468" s="3" t="s">
        <v>467</v>
      </c>
      <c r="C468" s="3" t="s">
        <v>4576</v>
      </c>
      <c r="D468" s="2">
        <v>10000</v>
      </c>
      <c r="E468" s="11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8269</v>
      </c>
      <c r="O468" s="9">
        <f t="shared" si="42"/>
        <v>7.6E-3</v>
      </c>
      <c r="P468" s="10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21">
        <f t="shared" si="46"/>
        <v>41129.734537037039</v>
      </c>
      <c r="T468" s="21">
        <f t="shared" si="47"/>
        <v>41159.734537037039</v>
      </c>
    </row>
    <row r="469" spans="1:20" ht="90" hidden="1" x14ac:dyDescent="0.25">
      <c r="A469" s="13">
        <v>467</v>
      </c>
      <c r="B469" s="3" t="s">
        <v>468</v>
      </c>
      <c r="C469" s="3" t="s">
        <v>4577</v>
      </c>
      <c r="D469" s="2">
        <v>20000</v>
      </c>
      <c r="E469" s="11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8269</v>
      </c>
      <c r="O469" s="9">
        <f t="shared" si="42"/>
        <v>0.21575</v>
      </c>
      <c r="P469" s="10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21">
        <f t="shared" si="46"/>
        <v>41135.471458333333</v>
      </c>
      <c r="T469" s="21">
        <f t="shared" si="47"/>
        <v>41180.471458333333</v>
      </c>
    </row>
    <row r="470" spans="1:20" ht="90" hidden="1" x14ac:dyDescent="0.25">
      <c r="A470" s="13">
        <v>468</v>
      </c>
      <c r="B470" s="3" t="s">
        <v>469</v>
      </c>
      <c r="C470" s="3" t="s">
        <v>4578</v>
      </c>
      <c r="D470" s="2">
        <v>7500</v>
      </c>
      <c r="E470" s="11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8269</v>
      </c>
      <c r="O470" s="9">
        <f t="shared" si="42"/>
        <v>0</v>
      </c>
      <c r="P470" s="10">
        <f t="shared" si="43"/>
        <v>0</v>
      </c>
      <c r="Q470" s="2" t="str">
        <f t="shared" si="44"/>
        <v>film &amp; video</v>
      </c>
      <c r="R470" s="2" t="str">
        <f t="shared" si="45"/>
        <v>animation</v>
      </c>
      <c r="S470" s="21">
        <f t="shared" si="46"/>
        <v>41040.959293981476</v>
      </c>
      <c r="T470" s="21">
        <f t="shared" si="47"/>
        <v>41100.952141203699</v>
      </c>
    </row>
    <row r="471" spans="1:20" ht="60" hidden="1" x14ac:dyDescent="0.25">
      <c r="A471" s="13">
        <v>469</v>
      </c>
      <c r="B471" s="3" t="s">
        <v>470</v>
      </c>
      <c r="C471" s="3" t="s">
        <v>4579</v>
      </c>
      <c r="D471" s="2">
        <v>6000</v>
      </c>
      <c r="E471" s="11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8269</v>
      </c>
      <c r="O471" s="9">
        <f t="shared" si="42"/>
        <v>0</v>
      </c>
      <c r="P471" s="10">
        <f t="shared" si="43"/>
        <v>0</v>
      </c>
      <c r="Q471" s="2" t="str">
        <f t="shared" si="44"/>
        <v>film &amp; video</v>
      </c>
      <c r="R471" s="2" t="str">
        <f t="shared" si="45"/>
        <v>animation</v>
      </c>
      <c r="S471" s="21">
        <f t="shared" si="46"/>
        <v>41827.781527777777</v>
      </c>
      <c r="T471" s="21">
        <f t="shared" si="47"/>
        <v>41887.781527777777</v>
      </c>
    </row>
    <row r="472" spans="1:20" ht="90" hidden="1" x14ac:dyDescent="0.25">
      <c r="A472" s="13">
        <v>470</v>
      </c>
      <c r="B472" s="3" t="s">
        <v>471</v>
      </c>
      <c r="C472" s="3" t="s">
        <v>4580</v>
      </c>
      <c r="D472" s="2">
        <v>5000</v>
      </c>
      <c r="E472" s="11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8269</v>
      </c>
      <c r="O472" s="9">
        <f t="shared" si="42"/>
        <v>1.0200000000000001E-2</v>
      </c>
      <c r="P472" s="10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21">
        <f t="shared" si="46"/>
        <v>41604.959363425922</v>
      </c>
      <c r="T472" s="21">
        <f t="shared" si="47"/>
        <v>41654.958333333328</v>
      </c>
    </row>
    <row r="473" spans="1:20" ht="90" hidden="1" x14ac:dyDescent="0.25">
      <c r="A473" s="13">
        <v>471</v>
      </c>
      <c r="B473" s="3" t="s">
        <v>472</v>
      </c>
      <c r="C473" s="3" t="s">
        <v>4581</v>
      </c>
      <c r="D473" s="2">
        <v>55000</v>
      </c>
      <c r="E473" s="11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8269</v>
      </c>
      <c r="O473" s="9">
        <f t="shared" si="42"/>
        <v>0.11892727272727273</v>
      </c>
      <c r="P473" s="10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21">
        <f t="shared" si="46"/>
        <v>41703.513645833329</v>
      </c>
      <c r="T473" s="21">
        <f t="shared" si="47"/>
        <v>41748.471979166665</v>
      </c>
    </row>
    <row r="474" spans="1:20" ht="90" hidden="1" x14ac:dyDescent="0.25">
      <c r="A474" s="13">
        <v>472</v>
      </c>
      <c r="B474" s="3" t="s">
        <v>473</v>
      </c>
      <c r="C474" s="3" t="s">
        <v>4582</v>
      </c>
      <c r="D474" s="2">
        <v>800</v>
      </c>
      <c r="E474" s="11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8269</v>
      </c>
      <c r="O474" s="9">
        <f t="shared" si="42"/>
        <v>0.17624999999999999</v>
      </c>
      <c r="P474" s="10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21">
        <f t="shared" si="46"/>
        <v>41844.714328703703</v>
      </c>
      <c r="T474" s="21">
        <f t="shared" si="47"/>
        <v>41874.714328703703</v>
      </c>
    </row>
    <row r="475" spans="1:20" ht="75" hidden="1" x14ac:dyDescent="0.25">
      <c r="A475" s="13">
        <v>473</v>
      </c>
      <c r="B475" s="3" t="s">
        <v>474</v>
      </c>
      <c r="C475" s="3" t="s">
        <v>4583</v>
      </c>
      <c r="D475" s="2">
        <v>30000</v>
      </c>
      <c r="E475" s="11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8269</v>
      </c>
      <c r="O475" s="9">
        <f t="shared" si="42"/>
        <v>2.87E-2</v>
      </c>
      <c r="P475" s="10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21">
        <f t="shared" si="46"/>
        <v>41869.489803240736</v>
      </c>
      <c r="T475" s="21">
        <f t="shared" si="47"/>
        <v>41899.489803240736</v>
      </c>
    </row>
    <row r="476" spans="1:20" ht="75" hidden="1" x14ac:dyDescent="0.25">
      <c r="A476" s="13">
        <v>474</v>
      </c>
      <c r="B476" s="3" t="s">
        <v>475</v>
      </c>
      <c r="C476" s="3" t="s">
        <v>4584</v>
      </c>
      <c r="D476" s="2">
        <v>3300</v>
      </c>
      <c r="E476" s="11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8269</v>
      </c>
      <c r="O476" s="9">
        <f t="shared" si="42"/>
        <v>3.0303030303030303E-4</v>
      </c>
      <c r="P476" s="10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21">
        <f t="shared" si="46"/>
        <v>42753.120706018519</v>
      </c>
      <c r="T476" s="21">
        <f t="shared" si="47"/>
        <v>42783.120706018519</v>
      </c>
    </row>
    <row r="477" spans="1:20" ht="105" hidden="1" x14ac:dyDescent="0.25">
      <c r="A477" s="13">
        <v>475</v>
      </c>
      <c r="B477" s="3" t="s">
        <v>476</v>
      </c>
      <c r="C477" s="3" t="s">
        <v>4585</v>
      </c>
      <c r="D477" s="2">
        <v>2000</v>
      </c>
      <c r="E477" s="11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8269</v>
      </c>
      <c r="O477" s="9">
        <f t="shared" si="42"/>
        <v>0</v>
      </c>
      <c r="P477" s="10">
        <f t="shared" si="43"/>
        <v>0</v>
      </c>
      <c r="Q477" s="2" t="str">
        <f t="shared" si="44"/>
        <v>film &amp; video</v>
      </c>
      <c r="R477" s="2" t="str">
        <f t="shared" si="45"/>
        <v>animation</v>
      </c>
      <c r="S477" s="21">
        <f t="shared" si="46"/>
        <v>42099.877812500003</v>
      </c>
      <c r="T477" s="21">
        <f t="shared" si="47"/>
        <v>42129.877812500003</v>
      </c>
    </row>
    <row r="478" spans="1:20" ht="45" hidden="1" x14ac:dyDescent="0.25">
      <c r="A478" s="13">
        <v>476</v>
      </c>
      <c r="B478" s="3" t="s">
        <v>477</v>
      </c>
      <c r="C478" s="3" t="s">
        <v>4586</v>
      </c>
      <c r="D478" s="2">
        <v>220000</v>
      </c>
      <c r="E478" s="11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8269</v>
      </c>
      <c r="O478" s="9">
        <f t="shared" si="42"/>
        <v>2.2302681818181819E-2</v>
      </c>
      <c r="P478" s="10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21">
        <f t="shared" si="46"/>
        <v>41757.76667824074</v>
      </c>
      <c r="T478" s="21">
        <f t="shared" si="47"/>
        <v>41792.957638888889</v>
      </c>
    </row>
    <row r="479" spans="1:20" ht="90" hidden="1" x14ac:dyDescent="0.25">
      <c r="A479" s="13">
        <v>477</v>
      </c>
      <c r="B479" s="3" t="s">
        <v>478</v>
      </c>
      <c r="C479" s="3" t="s">
        <v>4587</v>
      </c>
      <c r="D479" s="2">
        <v>1500</v>
      </c>
      <c r="E479" s="11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8269</v>
      </c>
      <c r="O479" s="9">
        <f t="shared" si="42"/>
        <v>0</v>
      </c>
      <c r="P479" s="10">
        <f t="shared" si="43"/>
        <v>0</v>
      </c>
      <c r="Q479" s="2" t="str">
        <f t="shared" si="44"/>
        <v>film &amp; video</v>
      </c>
      <c r="R479" s="2" t="str">
        <f t="shared" si="45"/>
        <v>animation</v>
      </c>
      <c r="S479" s="21">
        <f t="shared" si="46"/>
        <v>40987.626550925925</v>
      </c>
      <c r="T479" s="21">
        <f t="shared" si="47"/>
        <v>41047.626550925925</v>
      </c>
    </row>
    <row r="480" spans="1:20" ht="75" hidden="1" x14ac:dyDescent="0.25">
      <c r="A480" s="13">
        <v>478</v>
      </c>
      <c r="B480" s="3" t="s">
        <v>479</v>
      </c>
      <c r="C480" s="3" t="s">
        <v>4588</v>
      </c>
      <c r="D480" s="2">
        <v>10000</v>
      </c>
      <c r="E480" s="11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8269</v>
      </c>
      <c r="O480" s="9">
        <f t="shared" si="42"/>
        <v>0</v>
      </c>
      <c r="P480" s="10">
        <f t="shared" si="43"/>
        <v>0</v>
      </c>
      <c r="Q480" s="2" t="str">
        <f t="shared" si="44"/>
        <v>film &amp; video</v>
      </c>
      <c r="R480" s="2" t="str">
        <f t="shared" si="45"/>
        <v>animation</v>
      </c>
      <c r="S480" s="21">
        <f t="shared" si="46"/>
        <v>42065.702650462961</v>
      </c>
      <c r="T480" s="21">
        <f t="shared" si="47"/>
        <v>42095.660983796297</v>
      </c>
    </row>
    <row r="481" spans="1:20" ht="90" hidden="1" x14ac:dyDescent="0.25">
      <c r="A481" s="13">
        <v>479</v>
      </c>
      <c r="B481" s="3" t="s">
        <v>480</v>
      </c>
      <c r="C481" s="3" t="s">
        <v>4589</v>
      </c>
      <c r="D481" s="2">
        <v>15000</v>
      </c>
      <c r="E481" s="11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8269</v>
      </c>
      <c r="O481" s="9">
        <f t="shared" si="42"/>
        <v>0.3256</v>
      </c>
      <c r="P481" s="10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21">
        <f t="shared" si="46"/>
        <v>41904.199479166666</v>
      </c>
      <c r="T481" s="21">
        <f t="shared" si="47"/>
        <v>41964.24114583333</v>
      </c>
    </row>
    <row r="482" spans="1:20" ht="90" hidden="1" x14ac:dyDescent="0.25">
      <c r="A482" s="13">
        <v>480</v>
      </c>
      <c r="B482" s="3" t="s">
        <v>481</v>
      </c>
      <c r="C482" s="3" t="s">
        <v>4590</v>
      </c>
      <c r="D482" s="2">
        <v>40000</v>
      </c>
      <c r="E482" s="11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8269</v>
      </c>
      <c r="O482" s="9">
        <f t="shared" si="42"/>
        <v>0.19409999999999999</v>
      </c>
      <c r="P482" s="10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21">
        <f t="shared" si="46"/>
        <v>41465.291840277772</v>
      </c>
      <c r="T482" s="21">
        <f t="shared" si="47"/>
        <v>41495.291840277772</v>
      </c>
    </row>
    <row r="483" spans="1:20" ht="90" hidden="1" x14ac:dyDescent="0.25">
      <c r="A483" s="13">
        <v>481</v>
      </c>
      <c r="B483" s="3" t="s">
        <v>482</v>
      </c>
      <c r="C483" s="3" t="s">
        <v>4591</v>
      </c>
      <c r="D483" s="2">
        <v>30000</v>
      </c>
      <c r="E483" s="11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8269</v>
      </c>
      <c r="O483" s="9">
        <f t="shared" si="42"/>
        <v>6.0999999999999999E-2</v>
      </c>
      <c r="P483" s="10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21">
        <f t="shared" si="46"/>
        <v>41162.46399305555</v>
      </c>
      <c r="T483" s="21">
        <f t="shared" si="47"/>
        <v>41192.46399305555</v>
      </c>
    </row>
    <row r="484" spans="1:20" ht="75" hidden="1" x14ac:dyDescent="0.25">
      <c r="A484" s="13">
        <v>482</v>
      </c>
      <c r="B484" s="3" t="s">
        <v>483</v>
      </c>
      <c r="C484" s="3" t="s">
        <v>4592</v>
      </c>
      <c r="D484" s="2">
        <v>10000</v>
      </c>
      <c r="E484" s="11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8269</v>
      </c>
      <c r="O484" s="9">
        <f t="shared" si="42"/>
        <v>1E-3</v>
      </c>
      <c r="P484" s="10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21">
        <f t="shared" si="46"/>
        <v>42447.68854166667</v>
      </c>
      <c r="T484" s="21">
        <f t="shared" si="47"/>
        <v>42474.398611111108</v>
      </c>
    </row>
    <row r="485" spans="1:20" ht="105" hidden="1" x14ac:dyDescent="0.25">
      <c r="A485" s="13">
        <v>483</v>
      </c>
      <c r="B485" s="3" t="s">
        <v>484</v>
      </c>
      <c r="C485" s="3" t="s">
        <v>4593</v>
      </c>
      <c r="D485" s="2">
        <v>15000</v>
      </c>
      <c r="E485" s="11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8269</v>
      </c>
      <c r="O485" s="9">
        <f t="shared" si="42"/>
        <v>0.502</v>
      </c>
      <c r="P485" s="10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21">
        <f t="shared" si="46"/>
        <v>41242.989259259259</v>
      </c>
      <c r="T485" s="21">
        <f t="shared" si="47"/>
        <v>41302.989259259259</v>
      </c>
    </row>
    <row r="486" spans="1:20" ht="120" hidden="1" x14ac:dyDescent="0.25">
      <c r="A486" s="13">
        <v>484</v>
      </c>
      <c r="B486" s="3" t="s">
        <v>485</v>
      </c>
      <c r="C486" s="3" t="s">
        <v>4594</v>
      </c>
      <c r="D486" s="2">
        <v>80000</v>
      </c>
      <c r="E486" s="11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8269</v>
      </c>
      <c r="O486" s="9">
        <f t="shared" si="42"/>
        <v>1.8625E-3</v>
      </c>
      <c r="P486" s="10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21">
        <f t="shared" si="46"/>
        <v>42272.731157407405</v>
      </c>
      <c r="T486" s="21">
        <f t="shared" si="47"/>
        <v>42313.772824074076</v>
      </c>
    </row>
    <row r="487" spans="1:20" ht="60" hidden="1" x14ac:dyDescent="0.25">
      <c r="A487" s="13">
        <v>485</v>
      </c>
      <c r="B487" s="3" t="s">
        <v>486</v>
      </c>
      <c r="C487" s="3" t="s">
        <v>4595</v>
      </c>
      <c r="D487" s="2">
        <v>37956</v>
      </c>
      <c r="E487" s="11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8269</v>
      </c>
      <c r="O487" s="9">
        <f t="shared" si="42"/>
        <v>0.21906971229845085</v>
      </c>
      <c r="P487" s="10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21">
        <f t="shared" si="46"/>
        <v>41381.297442129624</v>
      </c>
      <c r="T487" s="21">
        <f t="shared" si="47"/>
        <v>41411.297442129624</v>
      </c>
    </row>
    <row r="488" spans="1:20" ht="90" hidden="1" x14ac:dyDescent="0.25">
      <c r="A488" s="13">
        <v>486</v>
      </c>
      <c r="B488" s="3" t="s">
        <v>487</v>
      </c>
      <c r="C488" s="3" t="s">
        <v>4596</v>
      </c>
      <c r="D488" s="2">
        <v>550000</v>
      </c>
      <c r="E488" s="11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8269</v>
      </c>
      <c r="O488" s="9">
        <f t="shared" si="42"/>
        <v>9.0909090909090904E-5</v>
      </c>
      <c r="P488" s="10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21">
        <f t="shared" si="46"/>
        <v>41761.734247685185</v>
      </c>
      <c r="T488" s="21">
        <f t="shared" si="47"/>
        <v>41791.734247685185</v>
      </c>
    </row>
    <row r="489" spans="1:20" ht="90" hidden="1" x14ac:dyDescent="0.25">
      <c r="A489" s="13">
        <v>487</v>
      </c>
      <c r="B489" s="3" t="s">
        <v>488</v>
      </c>
      <c r="C489" s="3" t="s">
        <v>4597</v>
      </c>
      <c r="D489" s="2">
        <v>50000</v>
      </c>
      <c r="E489" s="11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8269</v>
      </c>
      <c r="O489" s="9">
        <f t="shared" si="42"/>
        <v>0</v>
      </c>
      <c r="P489" s="10">
        <f t="shared" si="43"/>
        <v>0</v>
      </c>
      <c r="Q489" s="2" t="str">
        <f t="shared" si="44"/>
        <v>film &amp; video</v>
      </c>
      <c r="R489" s="2" t="str">
        <f t="shared" si="45"/>
        <v>animation</v>
      </c>
      <c r="S489" s="21">
        <f t="shared" si="46"/>
        <v>42669.386504629627</v>
      </c>
      <c r="T489" s="21">
        <f t="shared" si="47"/>
        <v>42729.428171296291</v>
      </c>
    </row>
    <row r="490" spans="1:20" ht="75" hidden="1" x14ac:dyDescent="0.25">
      <c r="A490" s="13">
        <v>488</v>
      </c>
      <c r="B490" s="3" t="s">
        <v>489</v>
      </c>
      <c r="C490" s="3" t="s">
        <v>4598</v>
      </c>
      <c r="D490" s="2">
        <v>12000</v>
      </c>
      <c r="E490" s="11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8269</v>
      </c>
      <c r="O490" s="9">
        <f t="shared" si="42"/>
        <v>0</v>
      </c>
      <c r="P490" s="10">
        <f t="shared" si="43"/>
        <v>0</v>
      </c>
      <c r="Q490" s="2" t="str">
        <f t="shared" si="44"/>
        <v>film &amp; video</v>
      </c>
      <c r="R490" s="2" t="str">
        <f t="shared" si="45"/>
        <v>animation</v>
      </c>
      <c r="S490" s="21">
        <f t="shared" si="46"/>
        <v>42713.84606481481</v>
      </c>
      <c r="T490" s="21">
        <f t="shared" si="47"/>
        <v>42743.84606481481</v>
      </c>
    </row>
    <row r="491" spans="1:20" ht="90" hidden="1" x14ac:dyDescent="0.25">
      <c r="A491" s="13">
        <v>489</v>
      </c>
      <c r="B491" s="3" t="s">
        <v>490</v>
      </c>
      <c r="C491" s="3" t="s">
        <v>4599</v>
      </c>
      <c r="D491" s="2">
        <v>74997</v>
      </c>
      <c r="E491" s="11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8269</v>
      </c>
      <c r="O491" s="9">
        <f t="shared" si="42"/>
        <v>2.8667813379201833E-3</v>
      </c>
      <c r="P491" s="10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21">
        <f t="shared" si="46"/>
        <v>40882.273333333331</v>
      </c>
      <c r="T491" s="21">
        <f t="shared" si="47"/>
        <v>40913.272916666661</v>
      </c>
    </row>
    <row r="492" spans="1:20" ht="30" hidden="1" x14ac:dyDescent="0.25">
      <c r="A492" s="13">
        <v>490</v>
      </c>
      <c r="B492" s="3" t="s">
        <v>491</v>
      </c>
      <c r="C492" s="3" t="s">
        <v>4600</v>
      </c>
      <c r="D492" s="2">
        <v>1000</v>
      </c>
      <c r="E492" s="11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8269</v>
      </c>
      <c r="O492" s="9">
        <f t="shared" si="42"/>
        <v>0</v>
      </c>
      <c r="P492" s="10">
        <f t="shared" si="43"/>
        <v>0</v>
      </c>
      <c r="Q492" s="2" t="str">
        <f t="shared" si="44"/>
        <v>film &amp; video</v>
      </c>
      <c r="R492" s="2" t="str">
        <f t="shared" si="45"/>
        <v>animation</v>
      </c>
      <c r="S492" s="21">
        <f t="shared" si="46"/>
        <v>41113.760243055556</v>
      </c>
      <c r="T492" s="21">
        <f t="shared" si="47"/>
        <v>41143.760243055556</v>
      </c>
    </row>
    <row r="493" spans="1:20" ht="90" hidden="1" x14ac:dyDescent="0.25">
      <c r="A493" s="13">
        <v>491</v>
      </c>
      <c r="B493" s="3" t="s">
        <v>492</v>
      </c>
      <c r="C493" s="3" t="s">
        <v>4601</v>
      </c>
      <c r="D493" s="2">
        <v>10000</v>
      </c>
      <c r="E493" s="11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8269</v>
      </c>
      <c r="O493" s="9">
        <f t="shared" si="42"/>
        <v>0</v>
      </c>
      <c r="P493" s="10">
        <f t="shared" si="43"/>
        <v>0</v>
      </c>
      <c r="Q493" s="2" t="str">
        <f t="shared" si="44"/>
        <v>film &amp; video</v>
      </c>
      <c r="R493" s="2" t="str">
        <f t="shared" si="45"/>
        <v>animation</v>
      </c>
      <c r="S493" s="21">
        <f t="shared" si="46"/>
        <v>42366.774293981485</v>
      </c>
      <c r="T493" s="21">
        <f t="shared" si="47"/>
        <v>42396.774293981485</v>
      </c>
    </row>
    <row r="494" spans="1:20" ht="90" hidden="1" x14ac:dyDescent="0.25">
      <c r="A494" s="13">
        <v>492</v>
      </c>
      <c r="B494" s="3" t="s">
        <v>493</v>
      </c>
      <c r="C494" s="3" t="s">
        <v>4602</v>
      </c>
      <c r="D494" s="2">
        <v>10000000</v>
      </c>
      <c r="E494" s="11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8269</v>
      </c>
      <c r="O494" s="9">
        <f t="shared" si="42"/>
        <v>0</v>
      </c>
      <c r="P494" s="10">
        <f t="shared" si="43"/>
        <v>0</v>
      </c>
      <c r="Q494" s="2" t="str">
        <f t="shared" si="44"/>
        <v>film &amp; video</v>
      </c>
      <c r="R494" s="2" t="str">
        <f t="shared" si="45"/>
        <v>animation</v>
      </c>
      <c r="S494" s="21">
        <f t="shared" si="46"/>
        <v>42595.826736111114</v>
      </c>
      <c r="T494" s="21">
        <f t="shared" si="47"/>
        <v>42655.826736111114</v>
      </c>
    </row>
    <row r="495" spans="1:20" ht="90" hidden="1" x14ac:dyDescent="0.25">
      <c r="A495" s="13">
        <v>493</v>
      </c>
      <c r="B495" s="3" t="s">
        <v>494</v>
      </c>
      <c r="C495" s="3" t="s">
        <v>4603</v>
      </c>
      <c r="D495" s="2">
        <v>30000</v>
      </c>
      <c r="E495" s="11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8269</v>
      </c>
      <c r="O495" s="9">
        <f t="shared" si="42"/>
        <v>0</v>
      </c>
      <c r="P495" s="10">
        <f t="shared" si="43"/>
        <v>0</v>
      </c>
      <c r="Q495" s="2" t="str">
        <f t="shared" si="44"/>
        <v>film &amp; video</v>
      </c>
      <c r="R495" s="2" t="str">
        <f t="shared" si="45"/>
        <v>animation</v>
      </c>
      <c r="S495" s="21">
        <f t="shared" si="46"/>
        <v>42114.517800925918</v>
      </c>
      <c r="T495" s="21">
        <f t="shared" si="47"/>
        <v>42144.517800925918</v>
      </c>
    </row>
    <row r="496" spans="1:20" ht="90" hidden="1" x14ac:dyDescent="0.25">
      <c r="A496" s="13">
        <v>494</v>
      </c>
      <c r="B496" s="3" t="s">
        <v>495</v>
      </c>
      <c r="C496" s="3" t="s">
        <v>4604</v>
      </c>
      <c r="D496" s="2">
        <v>20000</v>
      </c>
      <c r="E496" s="11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8269</v>
      </c>
      <c r="O496" s="9">
        <f t="shared" si="42"/>
        <v>1.5499999999999999E-3</v>
      </c>
      <c r="P496" s="10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21">
        <f t="shared" si="46"/>
        <v>41799.62228009259</v>
      </c>
      <c r="T496" s="21">
        <f t="shared" si="47"/>
        <v>41822.916666666664</v>
      </c>
    </row>
    <row r="497" spans="1:20" ht="90" hidden="1" x14ac:dyDescent="0.25">
      <c r="A497" s="13">
        <v>495</v>
      </c>
      <c r="B497" s="3" t="s">
        <v>496</v>
      </c>
      <c r="C497" s="3" t="s">
        <v>4605</v>
      </c>
      <c r="D497" s="2">
        <v>7000</v>
      </c>
      <c r="E497" s="11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8269</v>
      </c>
      <c r="O497" s="9">
        <f t="shared" si="42"/>
        <v>0</v>
      </c>
      <c r="P497" s="10">
        <f t="shared" si="43"/>
        <v>0</v>
      </c>
      <c r="Q497" s="2" t="str">
        <f t="shared" si="44"/>
        <v>film &amp; video</v>
      </c>
      <c r="R497" s="2" t="str">
        <f t="shared" si="45"/>
        <v>animation</v>
      </c>
      <c r="S497" s="21">
        <f t="shared" si="46"/>
        <v>42171.619270833333</v>
      </c>
      <c r="T497" s="21">
        <f t="shared" si="47"/>
        <v>42201.619270833333</v>
      </c>
    </row>
    <row r="498" spans="1:20" ht="60" hidden="1" x14ac:dyDescent="0.25">
      <c r="A498" s="13">
        <v>496</v>
      </c>
      <c r="B498" s="3" t="s">
        <v>497</v>
      </c>
      <c r="C498" s="3" t="s">
        <v>4606</v>
      </c>
      <c r="D498" s="2">
        <v>60000</v>
      </c>
      <c r="E498" s="11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8269</v>
      </c>
      <c r="O498" s="9">
        <f t="shared" si="42"/>
        <v>1.6666666666666667E-5</v>
      </c>
      <c r="P498" s="10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21">
        <f t="shared" si="46"/>
        <v>41620.723078703704</v>
      </c>
      <c r="T498" s="21">
        <f t="shared" si="47"/>
        <v>41680.723078703704</v>
      </c>
    </row>
    <row r="499" spans="1:20" ht="30" hidden="1" x14ac:dyDescent="0.25">
      <c r="A499" s="13">
        <v>497</v>
      </c>
      <c r="B499" s="3" t="s">
        <v>498</v>
      </c>
      <c r="C499" s="3" t="s">
        <v>4607</v>
      </c>
      <c r="D499" s="2">
        <v>4480</v>
      </c>
      <c r="E499" s="11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8269</v>
      </c>
      <c r="O499" s="9">
        <f t="shared" si="42"/>
        <v>6.6964285714285711E-3</v>
      </c>
      <c r="P499" s="10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21">
        <f t="shared" si="46"/>
        <v>41944.829456018517</v>
      </c>
      <c r="T499" s="21">
        <f t="shared" si="47"/>
        <v>41997.999999999993</v>
      </c>
    </row>
    <row r="500" spans="1:20" ht="90" hidden="1" x14ac:dyDescent="0.25">
      <c r="A500" s="13">
        <v>498</v>
      </c>
      <c r="B500" s="3" t="s">
        <v>499</v>
      </c>
      <c r="C500" s="3" t="s">
        <v>4608</v>
      </c>
      <c r="D500" s="2">
        <v>65108</v>
      </c>
      <c r="E500" s="11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8269</v>
      </c>
      <c r="O500" s="9">
        <f t="shared" si="42"/>
        <v>4.5985132395404561E-2</v>
      </c>
      <c r="P500" s="10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21">
        <f t="shared" si="46"/>
        <v>40858.553807870368</v>
      </c>
      <c r="T500" s="21">
        <f t="shared" si="47"/>
        <v>40900.553807870368</v>
      </c>
    </row>
    <row r="501" spans="1:20" ht="105" hidden="1" x14ac:dyDescent="0.25">
      <c r="A501" s="13">
        <v>499</v>
      </c>
      <c r="B501" s="3" t="s">
        <v>500</v>
      </c>
      <c r="C501" s="3" t="s">
        <v>4609</v>
      </c>
      <c r="D501" s="2">
        <v>20000</v>
      </c>
      <c r="E501" s="11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8269</v>
      </c>
      <c r="O501" s="9">
        <f t="shared" si="42"/>
        <v>9.5500000000000002E-2</v>
      </c>
      <c r="P501" s="10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21">
        <f t="shared" si="46"/>
        <v>40043.687129629623</v>
      </c>
      <c r="T501" s="21">
        <f t="shared" si="47"/>
        <v>40098.665972222218</v>
      </c>
    </row>
    <row r="502" spans="1:20" ht="120" hidden="1" x14ac:dyDescent="0.25">
      <c r="A502" s="13">
        <v>500</v>
      </c>
      <c r="B502" s="3" t="s">
        <v>501</v>
      </c>
      <c r="C502" s="3" t="s">
        <v>4610</v>
      </c>
      <c r="D502" s="2">
        <v>6500</v>
      </c>
      <c r="E502" s="11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8269</v>
      </c>
      <c r="O502" s="9">
        <f t="shared" si="42"/>
        <v>3.307692307692308E-2</v>
      </c>
      <c r="P502" s="10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21">
        <f t="shared" si="46"/>
        <v>40247.677673611113</v>
      </c>
      <c r="T502" s="21">
        <f t="shared" si="47"/>
        <v>40306.719444444439</v>
      </c>
    </row>
    <row r="503" spans="1:20" ht="90" hidden="1" x14ac:dyDescent="0.25">
      <c r="A503" s="13">
        <v>501</v>
      </c>
      <c r="B503" s="3" t="s">
        <v>502</v>
      </c>
      <c r="C503" s="3" t="s">
        <v>4611</v>
      </c>
      <c r="D503" s="2">
        <v>10000</v>
      </c>
      <c r="E503" s="11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8269</v>
      </c>
      <c r="O503" s="9">
        <f t="shared" si="42"/>
        <v>0</v>
      </c>
      <c r="P503" s="10">
        <f t="shared" si="43"/>
        <v>0</v>
      </c>
      <c r="Q503" s="2" t="str">
        <f t="shared" si="44"/>
        <v>film &amp; video</v>
      </c>
      <c r="R503" s="2" t="str">
        <f t="shared" si="45"/>
        <v>animation</v>
      </c>
      <c r="S503" s="21">
        <f t="shared" si="46"/>
        <v>40703.026053240741</v>
      </c>
      <c r="T503" s="21">
        <f t="shared" si="47"/>
        <v>40733.026053240741</v>
      </c>
    </row>
    <row r="504" spans="1:20" ht="105" hidden="1" x14ac:dyDescent="0.25">
      <c r="A504" s="13">
        <v>502</v>
      </c>
      <c r="B504" s="3" t="s">
        <v>503</v>
      </c>
      <c r="C504" s="3" t="s">
        <v>4612</v>
      </c>
      <c r="D504" s="2">
        <v>20000</v>
      </c>
      <c r="E504" s="11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8269</v>
      </c>
      <c r="O504" s="9">
        <f t="shared" si="42"/>
        <v>1.15E-2</v>
      </c>
      <c r="P504" s="10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21">
        <f t="shared" si="46"/>
        <v>40956.345196759255</v>
      </c>
      <c r="T504" s="21">
        <f t="shared" si="47"/>
        <v>40986.303530092591</v>
      </c>
    </row>
    <row r="505" spans="1:20" ht="90" hidden="1" x14ac:dyDescent="0.25">
      <c r="A505" s="13">
        <v>503</v>
      </c>
      <c r="B505" s="3" t="s">
        <v>504</v>
      </c>
      <c r="C505" s="3" t="s">
        <v>4613</v>
      </c>
      <c r="D505" s="2">
        <v>6500</v>
      </c>
      <c r="E505" s="11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8269</v>
      </c>
      <c r="O505" s="9">
        <f t="shared" si="42"/>
        <v>1.7538461538461537E-2</v>
      </c>
      <c r="P505" s="10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21">
        <f t="shared" si="46"/>
        <v>41991.318321759252</v>
      </c>
      <c r="T505" s="21">
        <f t="shared" si="47"/>
        <v>42021.318321759252</v>
      </c>
    </row>
    <row r="506" spans="1:20" ht="90" hidden="1" x14ac:dyDescent="0.25">
      <c r="A506" s="13">
        <v>504</v>
      </c>
      <c r="B506" s="3" t="s">
        <v>505</v>
      </c>
      <c r="C506" s="3" t="s">
        <v>4614</v>
      </c>
      <c r="D506" s="2">
        <v>24500</v>
      </c>
      <c r="E506" s="11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8269</v>
      </c>
      <c r="O506" s="9">
        <f t="shared" si="42"/>
        <v>1.3673469387755101E-2</v>
      </c>
      <c r="P506" s="10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21">
        <f t="shared" si="46"/>
        <v>40949.775312499994</v>
      </c>
      <c r="T506" s="21">
        <f t="shared" si="47"/>
        <v>41009.73364583333</v>
      </c>
    </row>
    <row r="507" spans="1:20" ht="90" hidden="1" x14ac:dyDescent="0.25">
      <c r="A507" s="13">
        <v>505</v>
      </c>
      <c r="B507" s="3" t="s">
        <v>506</v>
      </c>
      <c r="C507" s="3" t="s">
        <v>4615</v>
      </c>
      <c r="D507" s="2">
        <v>12000</v>
      </c>
      <c r="E507" s="11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8269</v>
      </c>
      <c r="O507" s="9">
        <f t="shared" si="42"/>
        <v>4.3333333333333331E-3</v>
      </c>
      <c r="P507" s="10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21">
        <f t="shared" si="46"/>
        <v>42317.889884259253</v>
      </c>
      <c r="T507" s="21">
        <f t="shared" si="47"/>
        <v>42362.889884259253</v>
      </c>
    </row>
    <row r="508" spans="1:20" ht="75" hidden="1" x14ac:dyDescent="0.25">
      <c r="A508" s="13">
        <v>506</v>
      </c>
      <c r="B508" s="3" t="s">
        <v>507</v>
      </c>
      <c r="C508" s="3" t="s">
        <v>4616</v>
      </c>
      <c r="D508" s="2">
        <v>200000</v>
      </c>
      <c r="E508" s="11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8269</v>
      </c>
      <c r="O508" s="9">
        <f t="shared" si="42"/>
        <v>1.25E-3</v>
      </c>
      <c r="P508" s="10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21">
        <f t="shared" si="46"/>
        <v>41466.343981481477</v>
      </c>
      <c r="T508" s="21">
        <f t="shared" si="47"/>
        <v>41496.343981481477</v>
      </c>
    </row>
    <row r="509" spans="1:20" ht="105" hidden="1" x14ac:dyDescent="0.25">
      <c r="A509" s="13">
        <v>507</v>
      </c>
      <c r="B509" s="3" t="s">
        <v>508</v>
      </c>
      <c r="C509" s="3" t="s">
        <v>4617</v>
      </c>
      <c r="D509" s="2">
        <v>20000</v>
      </c>
      <c r="E509" s="11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8269</v>
      </c>
      <c r="O509" s="9">
        <f t="shared" si="42"/>
        <v>3.2000000000000001E-2</v>
      </c>
      <c r="P509" s="10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21">
        <f t="shared" si="46"/>
        <v>41156.750659722216</v>
      </c>
      <c r="T509" s="21">
        <f t="shared" si="47"/>
        <v>41201.750659722216</v>
      </c>
    </row>
    <row r="510" spans="1:20" ht="90" hidden="1" x14ac:dyDescent="0.25">
      <c r="A510" s="13">
        <v>508</v>
      </c>
      <c r="B510" s="3" t="s">
        <v>509</v>
      </c>
      <c r="C510" s="3" t="s">
        <v>4618</v>
      </c>
      <c r="D510" s="2">
        <v>50000</v>
      </c>
      <c r="E510" s="11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8269</v>
      </c>
      <c r="O510" s="9">
        <f t="shared" si="42"/>
        <v>8.0000000000000002E-3</v>
      </c>
      <c r="P510" s="10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21">
        <f t="shared" si="46"/>
        <v>40994.815983796296</v>
      </c>
      <c r="T510" s="21">
        <f t="shared" si="47"/>
        <v>41054.384722222218</v>
      </c>
    </row>
    <row r="511" spans="1:20" ht="75" hidden="1" x14ac:dyDescent="0.25">
      <c r="A511" s="13">
        <v>509</v>
      </c>
      <c r="B511" s="3" t="s">
        <v>510</v>
      </c>
      <c r="C511" s="3" t="s">
        <v>4619</v>
      </c>
      <c r="D511" s="2">
        <v>5000</v>
      </c>
      <c r="E511" s="11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8269</v>
      </c>
      <c r="O511" s="9">
        <f t="shared" si="42"/>
        <v>2E-3</v>
      </c>
      <c r="P511" s="10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21">
        <f t="shared" si="46"/>
        <v>42153.423263888886</v>
      </c>
      <c r="T511" s="21">
        <f t="shared" si="47"/>
        <v>42183.423263888886</v>
      </c>
    </row>
    <row r="512" spans="1:20" ht="90" hidden="1" x14ac:dyDescent="0.25">
      <c r="A512" s="13">
        <v>510</v>
      </c>
      <c r="B512" s="3" t="s">
        <v>511</v>
      </c>
      <c r="C512" s="3" t="s">
        <v>4620</v>
      </c>
      <c r="D512" s="2">
        <v>14000</v>
      </c>
      <c r="E512" s="11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8269</v>
      </c>
      <c r="O512" s="9">
        <f t="shared" si="42"/>
        <v>0</v>
      </c>
      <c r="P512" s="10">
        <f t="shared" si="43"/>
        <v>0</v>
      </c>
      <c r="Q512" s="2" t="str">
        <f t="shared" si="44"/>
        <v>film &amp; video</v>
      </c>
      <c r="R512" s="2" t="str">
        <f t="shared" si="45"/>
        <v>animation</v>
      </c>
      <c r="S512" s="21">
        <f t="shared" si="46"/>
        <v>42399.968043981477</v>
      </c>
      <c r="T512" s="21">
        <f t="shared" si="47"/>
        <v>42429.968043981477</v>
      </c>
    </row>
    <row r="513" spans="1:20" ht="90" hidden="1" x14ac:dyDescent="0.25">
      <c r="A513" s="13">
        <v>511</v>
      </c>
      <c r="B513" s="3" t="s">
        <v>512</v>
      </c>
      <c r="C513" s="3" t="s">
        <v>4621</v>
      </c>
      <c r="D513" s="2">
        <v>5000</v>
      </c>
      <c r="E513" s="11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8269</v>
      </c>
      <c r="O513" s="9">
        <f t="shared" si="42"/>
        <v>0.03</v>
      </c>
      <c r="P513" s="10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21">
        <f t="shared" si="46"/>
        <v>41340.09469907407</v>
      </c>
      <c r="T513" s="21">
        <f t="shared" si="47"/>
        <v>41370.053032407406</v>
      </c>
    </row>
    <row r="514" spans="1:20" ht="105" hidden="1" x14ac:dyDescent="0.25">
      <c r="A514" s="13">
        <v>512</v>
      </c>
      <c r="B514" s="3" t="s">
        <v>513</v>
      </c>
      <c r="C514" s="3" t="s">
        <v>4622</v>
      </c>
      <c r="D514" s="2">
        <v>8000</v>
      </c>
      <c r="E514" s="11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8269</v>
      </c>
      <c r="O514" s="9">
        <f t="shared" ref="O514:O577" si="48">E514/D514</f>
        <v>1.3749999999999999E-3</v>
      </c>
      <c r="P514" s="10">
        <f t="shared" ref="P514:P577" si="49">IF(E514=0,0,E514/L514)</f>
        <v>5.5</v>
      </c>
      <c r="Q514" s="2" t="str">
        <f t="shared" ref="Q514:Q577" si="50">LEFT(N514,SEARCH("/",N514,1)-1)</f>
        <v>film &amp; video</v>
      </c>
      <c r="R514" s="2" t="str">
        <f t="shared" ref="R514:R577" si="51">RIGHT(N514,LEN(N514)-SEARCH("/",N514))</f>
        <v>animation</v>
      </c>
      <c r="S514" s="21">
        <f t="shared" ref="S514:S577" si="52">(((J514/60)/60)/24)+DATE(1970,1,1)+(-5/24)</f>
        <v>42649.533877314818</v>
      </c>
      <c r="T514" s="21">
        <f t="shared" ref="T514:T577" si="53">(((I514/60)/60)/24)+DATE(1970,1,1)+(-5/24)</f>
        <v>42694.575543981475</v>
      </c>
    </row>
    <row r="515" spans="1:20" ht="75" hidden="1" x14ac:dyDescent="0.25">
      <c r="A515" s="13">
        <v>513</v>
      </c>
      <c r="B515" s="3" t="s">
        <v>514</v>
      </c>
      <c r="C515" s="3" t="s">
        <v>4623</v>
      </c>
      <c r="D515" s="2">
        <v>50000</v>
      </c>
      <c r="E515" s="11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8269</v>
      </c>
      <c r="O515" s="9">
        <f t="shared" si="48"/>
        <v>0.13924</v>
      </c>
      <c r="P515" s="10">
        <f t="shared" si="49"/>
        <v>102.38235294117646</v>
      </c>
      <c r="Q515" s="2" t="str">
        <f t="shared" si="50"/>
        <v>film &amp; video</v>
      </c>
      <c r="R515" s="2" t="str">
        <f t="shared" si="51"/>
        <v>animation</v>
      </c>
      <c r="S515" s="21">
        <f t="shared" si="52"/>
        <v>42552.445659722223</v>
      </c>
      <c r="T515" s="21">
        <f t="shared" si="53"/>
        <v>42597.083333333336</v>
      </c>
    </row>
    <row r="516" spans="1:20" ht="90" hidden="1" x14ac:dyDescent="0.25">
      <c r="A516" s="13">
        <v>514</v>
      </c>
      <c r="B516" s="3" t="s">
        <v>515</v>
      </c>
      <c r="C516" s="3" t="s">
        <v>4624</v>
      </c>
      <c r="D516" s="2">
        <v>1500</v>
      </c>
      <c r="E516" s="11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8269</v>
      </c>
      <c r="O516" s="9">
        <f t="shared" si="48"/>
        <v>3.3333333333333333E-2</v>
      </c>
      <c r="P516" s="10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21">
        <f t="shared" si="52"/>
        <v>41830.405636574069</v>
      </c>
      <c r="T516" s="21">
        <f t="shared" si="53"/>
        <v>41860.405636574069</v>
      </c>
    </row>
    <row r="517" spans="1:20" ht="90" hidden="1" x14ac:dyDescent="0.25">
      <c r="A517" s="13">
        <v>515</v>
      </c>
      <c r="B517" s="3" t="s">
        <v>516</v>
      </c>
      <c r="C517" s="3" t="s">
        <v>4625</v>
      </c>
      <c r="D517" s="2">
        <v>97000</v>
      </c>
      <c r="E517" s="11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8269</v>
      </c>
      <c r="O517" s="9">
        <f t="shared" si="48"/>
        <v>0.25413402061855672</v>
      </c>
      <c r="P517" s="10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21">
        <f t="shared" si="52"/>
        <v>42327.282418981478</v>
      </c>
      <c r="T517" s="21">
        <f t="shared" si="53"/>
        <v>42367.282418981478</v>
      </c>
    </row>
    <row r="518" spans="1:20" ht="45" hidden="1" x14ac:dyDescent="0.25">
      <c r="A518" s="13">
        <v>516</v>
      </c>
      <c r="B518" s="3" t="s">
        <v>517</v>
      </c>
      <c r="C518" s="3" t="s">
        <v>4626</v>
      </c>
      <c r="D518" s="2">
        <v>5000</v>
      </c>
      <c r="E518" s="11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8269</v>
      </c>
      <c r="O518" s="9">
        <f t="shared" si="48"/>
        <v>0</v>
      </c>
      <c r="P518" s="10">
        <f t="shared" si="49"/>
        <v>0</v>
      </c>
      <c r="Q518" s="2" t="str">
        <f t="shared" si="50"/>
        <v>film &amp; video</v>
      </c>
      <c r="R518" s="2" t="str">
        <f t="shared" si="51"/>
        <v>animation</v>
      </c>
      <c r="S518" s="21">
        <f t="shared" si="52"/>
        <v>42091.570370370369</v>
      </c>
      <c r="T518" s="21">
        <f t="shared" si="53"/>
        <v>42151.570370370369</v>
      </c>
    </row>
    <row r="519" spans="1:20" ht="90" hidden="1" x14ac:dyDescent="0.25">
      <c r="A519" s="13">
        <v>517</v>
      </c>
      <c r="B519" s="3" t="s">
        <v>518</v>
      </c>
      <c r="C519" s="3" t="s">
        <v>4627</v>
      </c>
      <c r="D519" s="2">
        <v>15000</v>
      </c>
      <c r="E519" s="11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8269</v>
      </c>
      <c r="O519" s="9">
        <f t="shared" si="48"/>
        <v>1.3666666666666667E-2</v>
      </c>
      <c r="P519" s="10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21">
        <f t="shared" si="52"/>
        <v>42738.406956018516</v>
      </c>
      <c r="T519" s="21">
        <f t="shared" si="53"/>
        <v>42768.406956018516</v>
      </c>
    </row>
    <row r="520" spans="1:20" ht="90" hidden="1" x14ac:dyDescent="0.25">
      <c r="A520" s="13">
        <v>518</v>
      </c>
      <c r="B520" s="3" t="s">
        <v>519</v>
      </c>
      <c r="C520" s="3" t="s">
        <v>4628</v>
      </c>
      <c r="D520" s="2">
        <v>7175</v>
      </c>
      <c r="E520" s="11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8269</v>
      </c>
      <c r="O520" s="9">
        <f t="shared" si="48"/>
        <v>0</v>
      </c>
      <c r="P520" s="10">
        <f t="shared" si="49"/>
        <v>0</v>
      </c>
      <c r="Q520" s="2" t="str">
        <f t="shared" si="50"/>
        <v>film &amp; video</v>
      </c>
      <c r="R520" s="2" t="str">
        <f t="shared" si="51"/>
        <v>animation</v>
      </c>
      <c r="S520" s="21">
        <f t="shared" si="52"/>
        <v>42223.407685185179</v>
      </c>
      <c r="T520" s="21">
        <f t="shared" si="53"/>
        <v>42253.406944444439</v>
      </c>
    </row>
    <row r="521" spans="1:20" ht="90" hidden="1" x14ac:dyDescent="0.25">
      <c r="A521" s="13">
        <v>519</v>
      </c>
      <c r="B521" s="3" t="s">
        <v>520</v>
      </c>
      <c r="C521" s="3" t="s">
        <v>4629</v>
      </c>
      <c r="D521" s="2">
        <v>12001</v>
      </c>
      <c r="E521" s="11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8269</v>
      </c>
      <c r="O521" s="9">
        <f t="shared" si="48"/>
        <v>0.22881426547787684</v>
      </c>
      <c r="P521" s="10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21">
        <f t="shared" si="52"/>
        <v>41218.183113425926</v>
      </c>
      <c r="T521" s="21">
        <f t="shared" si="53"/>
        <v>41248.183113425926</v>
      </c>
    </row>
    <row r="522" spans="1:20" ht="60" hidden="1" x14ac:dyDescent="0.25">
      <c r="A522" s="13">
        <v>2921</v>
      </c>
      <c r="B522" s="3" t="s">
        <v>2921</v>
      </c>
      <c r="C522" s="3" t="s">
        <v>7031</v>
      </c>
      <c r="D522" s="2">
        <v>100</v>
      </c>
      <c r="E522" s="11">
        <v>129</v>
      </c>
      <c r="F522" s="2" t="s">
        <v>8218</v>
      </c>
      <c r="G522" s="2" t="s">
        <v>8223</v>
      </c>
      <c r="H522" s="2" t="s">
        <v>8245</v>
      </c>
      <c r="I522" s="2">
        <v>1411679804</v>
      </c>
      <c r="J522" s="2">
        <v>1409087804</v>
      </c>
      <c r="K522" s="2" t="b">
        <v>0</v>
      </c>
      <c r="L522" s="2">
        <v>3</v>
      </c>
      <c r="M522" s="2" t="b">
        <v>1</v>
      </c>
      <c r="N522" s="2" t="s">
        <v>8304</v>
      </c>
      <c r="O522" s="9">
        <f>E522/D522</f>
        <v>1.29</v>
      </c>
      <c r="P522" s="10">
        <f>IF(E522=0,0,E522/L522)</f>
        <v>43</v>
      </c>
      <c r="Q522" s="2" t="str">
        <f>LEFT(N522,SEARCH("/",N522,1)-1)</f>
        <v>theater</v>
      </c>
      <c r="R522" s="2" t="str">
        <f>RIGHT(N522,LEN(N522)-SEARCH("/",N522))</f>
        <v>musical</v>
      </c>
      <c r="S522" s="21">
        <f>(((J522/60)/60)/24)+DATE(1970,1,1)+(-5/24)</f>
        <v>41877.678287037037</v>
      </c>
      <c r="T522" s="21">
        <f>(((I522/60)/60)/24)+DATE(1970,1,1)+(-5/24)</f>
        <v>41907.678287037037</v>
      </c>
    </row>
    <row r="523" spans="1:20" ht="90" hidden="1" x14ac:dyDescent="0.25">
      <c r="A523" s="13">
        <v>2922</v>
      </c>
      <c r="B523" s="3" t="s">
        <v>2922</v>
      </c>
      <c r="C523" s="3" t="s">
        <v>7032</v>
      </c>
      <c r="D523" s="2">
        <v>500</v>
      </c>
      <c r="E523" s="11">
        <v>500</v>
      </c>
      <c r="F523" s="2" t="s">
        <v>8218</v>
      </c>
      <c r="G523" s="2" t="s">
        <v>8224</v>
      </c>
      <c r="H523" s="2" t="s">
        <v>8246</v>
      </c>
      <c r="I523" s="2">
        <v>1431982727</v>
      </c>
      <c r="J523" s="2">
        <v>1428094727</v>
      </c>
      <c r="K523" s="2" t="b">
        <v>0</v>
      </c>
      <c r="L523" s="2">
        <v>6</v>
      </c>
      <c r="M523" s="2" t="b">
        <v>1</v>
      </c>
      <c r="N523" s="2" t="s">
        <v>8304</v>
      </c>
      <c r="O523" s="9">
        <f>E523/D523</f>
        <v>1</v>
      </c>
      <c r="P523" s="10">
        <f>IF(E523=0,0,E523/L523)</f>
        <v>83.333333333333329</v>
      </c>
      <c r="Q523" s="2" t="str">
        <f>LEFT(N523,SEARCH("/",N523,1)-1)</f>
        <v>theater</v>
      </c>
      <c r="R523" s="2" t="str">
        <f>RIGHT(N523,LEN(N523)-SEARCH("/",N523))</f>
        <v>musical</v>
      </c>
      <c r="S523" s="21">
        <f>(((J523/60)/60)/24)+DATE(1970,1,1)+(-5/24)</f>
        <v>42097.665821759256</v>
      </c>
      <c r="T523" s="21">
        <f>(((I523/60)/60)/24)+DATE(1970,1,1)+(-5/24)</f>
        <v>42142.665821759256</v>
      </c>
    </row>
    <row r="524" spans="1:20" ht="75" hidden="1" x14ac:dyDescent="0.25">
      <c r="A524" s="13">
        <v>2923</v>
      </c>
      <c r="B524" s="3" t="s">
        <v>2923</v>
      </c>
      <c r="C524" s="3" t="s">
        <v>7033</v>
      </c>
      <c r="D524" s="2">
        <v>300</v>
      </c>
      <c r="E524" s="11">
        <v>300</v>
      </c>
      <c r="F524" s="2" t="s">
        <v>8218</v>
      </c>
      <c r="G524" s="2" t="s">
        <v>8223</v>
      </c>
      <c r="H524" s="2" t="s">
        <v>8245</v>
      </c>
      <c r="I524" s="2">
        <v>1422068400</v>
      </c>
      <c r="J524" s="2">
        <v>1420774779</v>
      </c>
      <c r="K524" s="2" t="b">
        <v>0</v>
      </c>
      <c r="L524" s="2">
        <v>10</v>
      </c>
      <c r="M524" s="2" t="b">
        <v>1</v>
      </c>
      <c r="N524" s="2" t="s">
        <v>8304</v>
      </c>
      <c r="O524" s="9">
        <f>E524/D524</f>
        <v>1</v>
      </c>
      <c r="P524" s="10">
        <f>IF(E524=0,0,E524/L524)</f>
        <v>30</v>
      </c>
      <c r="Q524" s="2" t="str">
        <f>LEFT(N524,SEARCH("/",N524,1)-1)</f>
        <v>theater</v>
      </c>
      <c r="R524" s="2" t="str">
        <f>RIGHT(N524,LEN(N524)-SEARCH("/",N524))</f>
        <v>musical</v>
      </c>
      <c r="S524" s="21">
        <f>(((J524/60)/60)/24)+DATE(1970,1,1)+(-5/24)</f>
        <v>42012.944201388884</v>
      </c>
      <c r="T524" s="21">
        <f>(((I524/60)/60)/24)+DATE(1970,1,1)+(-5/24)</f>
        <v>42027.916666666664</v>
      </c>
    </row>
    <row r="525" spans="1:20" ht="90" hidden="1" x14ac:dyDescent="0.25">
      <c r="A525" s="13">
        <v>2924</v>
      </c>
      <c r="B525" s="3" t="s">
        <v>2924</v>
      </c>
      <c r="C525" s="3" t="s">
        <v>7034</v>
      </c>
      <c r="D525" s="2">
        <v>25000</v>
      </c>
      <c r="E525" s="11">
        <v>25800</v>
      </c>
      <c r="F525" s="2" t="s">
        <v>8218</v>
      </c>
      <c r="G525" s="2" t="s">
        <v>8223</v>
      </c>
      <c r="H525" s="2" t="s">
        <v>8245</v>
      </c>
      <c r="I525" s="2">
        <v>1431143940</v>
      </c>
      <c r="J525" s="2">
        <v>1428585710</v>
      </c>
      <c r="K525" s="2" t="b">
        <v>0</v>
      </c>
      <c r="L525" s="2">
        <v>147</v>
      </c>
      <c r="M525" s="2" t="b">
        <v>1</v>
      </c>
      <c r="N525" s="2" t="s">
        <v>8304</v>
      </c>
      <c r="O525" s="9">
        <f>E525/D525</f>
        <v>1.032</v>
      </c>
      <c r="P525" s="10">
        <f>IF(E525=0,0,E525/L525)</f>
        <v>175.51020408163265</v>
      </c>
      <c r="Q525" s="2" t="str">
        <f>LEFT(N525,SEARCH("/",N525,1)-1)</f>
        <v>theater</v>
      </c>
      <c r="R525" s="2" t="str">
        <f>RIGHT(N525,LEN(N525)-SEARCH("/",N525))</f>
        <v>musical</v>
      </c>
      <c r="S525" s="21">
        <f>(((J525/60)/60)/24)+DATE(1970,1,1)+(-5/24)</f>
        <v>42103.348495370366</v>
      </c>
      <c r="T525" s="21">
        <f>(((I525/60)/60)/24)+DATE(1970,1,1)+(-5/24)</f>
        <v>42132.957638888889</v>
      </c>
    </row>
    <row r="526" spans="1:20" ht="90" hidden="1" x14ac:dyDescent="0.25">
      <c r="A526" s="13">
        <v>2925</v>
      </c>
      <c r="B526" s="3" t="s">
        <v>2925</v>
      </c>
      <c r="C526" s="3" t="s">
        <v>7035</v>
      </c>
      <c r="D526" s="2">
        <v>45000</v>
      </c>
      <c r="E526" s="11">
        <v>46100.69</v>
      </c>
      <c r="F526" s="2" t="s">
        <v>8218</v>
      </c>
      <c r="G526" s="2" t="s">
        <v>8223</v>
      </c>
      <c r="H526" s="2" t="s">
        <v>8245</v>
      </c>
      <c r="I526" s="2">
        <v>1410444068</v>
      </c>
      <c r="J526" s="2">
        <v>1407852068</v>
      </c>
      <c r="K526" s="2" t="b">
        <v>0</v>
      </c>
      <c r="L526" s="2">
        <v>199</v>
      </c>
      <c r="M526" s="2" t="b">
        <v>1</v>
      </c>
      <c r="N526" s="2" t="s">
        <v>8304</v>
      </c>
      <c r="O526" s="9">
        <f>E526/D526</f>
        <v>1.0244597777777777</v>
      </c>
      <c r="P526" s="10">
        <f>IF(E526=0,0,E526/L526)</f>
        <v>231.66175879396985</v>
      </c>
      <c r="Q526" s="2" t="str">
        <f>LEFT(N526,SEARCH("/",N526,1)-1)</f>
        <v>theater</v>
      </c>
      <c r="R526" s="2" t="str">
        <f>RIGHT(N526,LEN(N526)-SEARCH("/",N526))</f>
        <v>musical</v>
      </c>
      <c r="S526" s="21">
        <f>(((J526/60)/60)/24)+DATE(1970,1,1)+(-5/24)</f>
        <v>41863.375787037032</v>
      </c>
      <c r="T526" s="21">
        <f>(((I526/60)/60)/24)+DATE(1970,1,1)+(-5/24)</f>
        <v>41893.375787037032</v>
      </c>
    </row>
    <row r="527" spans="1:20" ht="90" hidden="1" x14ac:dyDescent="0.25">
      <c r="A527" s="13">
        <v>2926</v>
      </c>
      <c r="B527" s="3" t="s">
        <v>2926</v>
      </c>
      <c r="C527" s="3" t="s">
        <v>7036</v>
      </c>
      <c r="D527" s="2">
        <v>3000</v>
      </c>
      <c r="E527" s="11">
        <v>3750</v>
      </c>
      <c r="F527" s="2" t="s">
        <v>8218</v>
      </c>
      <c r="G527" s="2" t="s">
        <v>8223</v>
      </c>
      <c r="H527" s="2" t="s">
        <v>8245</v>
      </c>
      <c r="I527" s="2">
        <v>1424715779</v>
      </c>
      <c r="J527" s="2">
        <v>1423506179</v>
      </c>
      <c r="K527" s="2" t="b">
        <v>0</v>
      </c>
      <c r="L527" s="2">
        <v>50</v>
      </c>
      <c r="M527" s="2" t="b">
        <v>1</v>
      </c>
      <c r="N527" s="2" t="s">
        <v>8304</v>
      </c>
      <c r="O527" s="9">
        <f>E527/D527</f>
        <v>1.25</v>
      </c>
      <c r="P527" s="10">
        <f>IF(E527=0,0,E527/L527)</f>
        <v>75</v>
      </c>
      <c r="Q527" s="2" t="str">
        <f>LEFT(N527,SEARCH("/",N527,1)-1)</f>
        <v>theater</v>
      </c>
      <c r="R527" s="2" t="str">
        <f>RIGHT(N527,LEN(N527)-SEARCH("/",N527))</f>
        <v>musical</v>
      </c>
      <c r="S527" s="21">
        <f>(((J527/60)/60)/24)+DATE(1970,1,1)+(-5/24)</f>
        <v>42044.557627314811</v>
      </c>
      <c r="T527" s="21">
        <f>(((I527/60)/60)/24)+DATE(1970,1,1)+(-5/24)</f>
        <v>42058.557627314811</v>
      </c>
    </row>
    <row r="528" spans="1:20" ht="90" hidden="1" x14ac:dyDescent="0.25">
      <c r="A528" s="13">
        <v>2927</v>
      </c>
      <c r="B528" s="3" t="s">
        <v>2927</v>
      </c>
      <c r="C528" s="3" t="s">
        <v>7037</v>
      </c>
      <c r="D528" s="2">
        <v>1800</v>
      </c>
      <c r="E528" s="11">
        <v>2355</v>
      </c>
      <c r="F528" s="2" t="s">
        <v>8218</v>
      </c>
      <c r="G528" s="2" t="s">
        <v>8223</v>
      </c>
      <c r="H528" s="2" t="s">
        <v>8245</v>
      </c>
      <c r="I528" s="2">
        <v>1405400400</v>
      </c>
      <c r="J528" s="2">
        <v>1402934629</v>
      </c>
      <c r="K528" s="2" t="b">
        <v>0</v>
      </c>
      <c r="L528" s="2">
        <v>21</v>
      </c>
      <c r="M528" s="2" t="b">
        <v>1</v>
      </c>
      <c r="N528" s="2" t="s">
        <v>8304</v>
      </c>
      <c r="O528" s="9">
        <f>E528/D528</f>
        <v>1.3083333333333333</v>
      </c>
      <c r="P528" s="10">
        <f>IF(E528=0,0,E528/L528)</f>
        <v>112.14285714285714</v>
      </c>
      <c r="Q528" s="2" t="str">
        <f>LEFT(N528,SEARCH("/",N528,1)-1)</f>
        <v>theater</v>
      </c>
      <c r="R528" s="2" t="str">
        <f>RIGHT(N528,LEN(N528)-SEARCH("/",N528))</f>
        <v>musical</v>
      </c>
      <c r="S528" s="21">
        <f>(((J528/60)/60)/24)+DATE(1970,1,1)+(-5/24)</f>
        <v>41806.460983796293</v>
      </c>
      <c r="T528" s="21">
        <f>(((I528/60)/60)/24)+DATE(1970,1,1)+(-5/24)</f>
        <v>41835</v>
      </c>
    </row>
    <row r="529" spans="1:20" ht="60" hidden="1" x14ac:dyDescent="0.25">
      <c r="A529" s="13">
        <v>2928</v>
      </c>
      <c r="B529" s="3" t="s">
        <v>2928</v>
      </c>
      <c r="C529" s="3" t="s">
        <v>7038</v>
      </c>
      <c r="D529" s="2">
        <v>1000</v>
      </c>
      <c r="E529" s="11">
        <v>1000</v>
      </c>
      <c r="F529" s="2" t="s">
        <v>8218</v>
      </c>
      <c r="G529" s="2" t="s">
        <v>8223</v>
      </c>
      <c r="H529" s="2" t="s">
        <v>8245</v>
      </c>
      <c r="I529" s="2">
        <v>1457135846</v>
      </c>
      <c r="J529" s="2">
        <v>1454543846</v>
      </c>
      <c r="K529" s="2" t="b">
        <v>0</v>
      </c>
      <c r="L529" s="2">
        <v>24</v>
      </c>
      <c r="M529" s="2" t="b">
        <v>1</v>
      </c>
      <c r="N529" s="2" t="s">
        <v>8304</v>
      </c>
      <c r="O529" s="9">
        <f>E529/D529</f>
        <v>1</v>
      </c>
      <c r="P529" s="10">
        <f>IF(E529=0,0,E529/L529)</f>
        <v>41.666666666666664</v>
      </c>
      <c r="Q529" s="2" t="str">
        <f>LEFT(N529,SEARCH("/",N529,1)-1)</f>
        <v>theater</v>
      </c>
      <c r="R529" s="2" t="str">
        <f>RIGHT(N529,LEN(N529)-SEARCH("/",N529))</f>
        <v>musical</v>
      </c>
      <c r="S529" s="21">
        <f>(((J529/60)/60)/24)+DATE(1970,1,1)+(-5/24)</f>
        <v>42403.789884259262</v>
      </c>
      <c r="T529" s="21">
        <f>(((I529/60)/60)/24)+DATE(1970,1,1)+(-5/24)</f>
        <v>42433.789884259262</v>
      </c>
    </row>
    <row r="530" spans="1:20" ht="90" hidden="1" x14ac:dyDescent="0.25">
      <c r="A530" s="13">
        <v>2929</v>
      </c>
      <c r="B530" s="3" t="s">
        <v>2929</v>
      </c>
      <c r="C530" s="3" t="s">
        <v>7039</v>
      </c>
      <c r="D530" s="2">
        <v>8000</v>
      </c>
      <c r="E530" s="11">
        <v>8165.55</v>
      </c>
      <c r="F530" s="2" t="s">
        <v>8218</v>
      </c>
      <c r="G530" s="2" t="s">
        <v>8223</v>
      </c>
      <c r="H530" s="2" t="s">
        <v>8245</v>
      </c>
      <c r="I530" s="2">
        <v>1401024758</v>
      </c>
      <c r="J530" s="2">
        <v>1398432758</v>
      </c>
      <c r="K530" s="2" t="b">
        <v>0</v>
      </c>
      <c r="L530" s="2">
        <v>32</v>
      </c>
      <c r="M530" s="2" t="b">
        <v>1</v>
      </c>
      <c r="N530" s="2" t="s">
        <v>8304</v>
      </c>
      <c r="O530" s="9">
        <f>E530/D530</f>
        <v>1.02069375</v>
      </c>
      <c r="P530" s="10">
        <f>IF(E530=0,0,E530/L530)</f>
        <v>255.17343750000001</v>
      </c>
      <c r="Q530" s="2" t="str">
        <f>LEFT(N530,SEARCH("/",N530,1)-1)</f>
        <v>theater</v>
      </c>
      <c r="R530" s="2" t="str">
        <f>RIGHT(N530,LEN(N530)-SEARCH("/",N530))</f>
        <v>musical</v>
      </c>
      <c r="S530" s="21">
        <f>(((J530/60)/60)/24)+DATE(1970,1,1)+(-5/24)</f>
        <v>41754.355995370366</v>
      </c>
      <c r="T530" s="21">
        <f>(((I530/60)/60)/24)+DATE(1970,1,1)+(-5/24)</f>
        <v>41784.355995370366</v>
      </c>
    </row>
    <row r="531" spans="1:20" ht="90" hidden="1" x14ac:dyDescent="0.25">
      <c r="A531" s="13">
        <v>2930</v>
      </c>
      <c r="B531" s="3" t="s">
        <v>2930</v>
      </c>
      <c r="C531" s="3" t="s">
        <v>7040</v>
      </c>
      <c r="D531" s="2">
        <v>10000</v>
      </c>
      <c r="E531" s="11">
        <v>10092</v>
      </c>
      <c r="F531" s="2" t="s">
        <v>8218</v>
      </c>
      <c r="G531" s="2" t="s">
        <v>8224</v>
      </c>
      <c r="H531" s="2" t="s">
        <v>8246</v>
      </c>
      <c r="I531" s="2">
        <v>1431007264</v>
      </c>
      <c r="J531" s="2">
        <v>1428415264</v>
      </c>
      <c r="K531" s="2" t="b">
        <v>0</v>
      </c>
      <c r="L531" s="2">
        <v>62</v>
      </c>
      <c r="M531" s="2" t="b">
        <v>1</v>
      </c>
      <c r="N531" s="2" t="s">
        <v>8304</v>
      </c>
      <c r="O531" s="9">
        <f>E531/D531</f>
        <v>1.0092000000000001</v>
      </c>
      <c r="P531" s="10">
        <f>IF(E531=0,0,E531/L531)</f>
        <v>162.7741935483871</v>
      </c>
      <c r="Q531" s="2" t="str">
        <f>LEFT(N531,SEARCH("/",N531,1)-1)</f>
        <v>theater</v>
      </c>
      <c r="R531" s="2" t="str">
        <f>RIGHT(N531,LEN(N531)-SEARCH("/",N531))</f>
        <v>musical</v>
      </c>
      <c r="S531" s="21">
        <f>(((J531/60)/60)/24)+DATE(1970,1,1)+(-5/24)</f>
        <v>42101.375740740739</v>
      </c>
      <c r="T531" s="21">
        <f>(((I531/60)/60)/24)+DATE(1970,1,1)+(-5/24)</f>
        <v>42131.375740740739</v>
      </c>
    </row>
    <row r="532" spans="1:20" ht="90" hidden="1" x14ac:dyDescent="0.25">
      <c r="A532" s="13">
        <v>2931</v>
      </c>
      <c r="B532" s="3" t="s">
        <v>2931</v>
      </c>
      <c r="C532" s="3" t="s">
        <v>7041</v>
      </c>
      <c r="D532" s="2">
        <v>750</v>
      </c>
      <c r="E532" s="11">
        <v>795</v>
      </c>
      <c r="F532" s="2" t="s">
        <v>8218</v>
      </c>
      <c r="G532" s="2" t="s">
        <v>8228</v>
      </c>
      <c r="H532" s="2" t="s">
        <v>8250</v>
      </c>
      <c r="I532" s="2">
        <v>1410761280</v>
      </c>
      <c r="J532" s="2">
        <v>1408604363</v>
      </c>
      <c r="K532" s="2" t="b">
        <v>0</v>
      </c>
      <c r="L532" s="2">
        <v>9</v>
      </c>
      <c r="M532" s="2" t="b">
        <v>1</v>
      </c>
      <c r="N532" s="2" t="s">
        <v>8304</v>
      </c>
      <c r="O532" s="9">
        <f>E532/D532</f>
        <v>1.06</v>
      </c>
      <c r="P532" s="10">
        <f>IF(E532=0,0,E532/L532)</f>
        <v>88.333333333333329</v>
      </c>
      <c r="Q532" s="2" t="str">
        <f>LEFT(N532,SEARCH("/",N532,1)-1)</f>
        <v>theater</v>
      </c>
      <c r="R532" s="2" t="str">
        <f>RIGHT(N532,LEN(N532)-SEARCH("/",N532))</f>
        <v>musical</v>
      </c>
      <c r="S532" s="21">
        <f>(((J532/60)/60)/24)+DATE(1970,1,1)+(-5/24)</f>
        <v>41872.082905092589</v>
      </c>
      <c r="T532" s="21">
        <f>(((I532/60)/60)/24)+DATE(1970,1,1)+(-5/24)</f>
        <v>41897.047222222223</v>
      </c>
    </row>
    <row r="533" spans="1:20" ht="90" hidden="1" x14ac:dyDescent="0.25">
      <c r="A533" s="13">
        <v>2932</v>
      </c>
      <c r="B533" s="3" t="s">
        <v>2932</v>
      </c>
      <c r="C533" s="3" t="s">
        <v>7042</v>
      </c>
      <c r="D533" s="2">
        <v>3100</v>
      </c>
      <c r="E533" s="11">
        <v>3258</v>
      </c>
      <c r="F533" s="2" t="s">
        <v>8218</v>
      </c>
      <c r="G533" s="2" t="s">
        <v>8225</v>
      </c>
      <c r="H533" s="2" t="s">
        <v>8247</v>
      </c>
      <c r="I533" s="2">
        <v>1424516400</v>
      </c>
      <c r="J533" s="2">
        <v>1421812637</v>
      </c>
      <c r="K533" s="2" t="b">
        <v>0</v>
      </c>
      <c r="L533" s="2">
        <v>38</v>
      </c>
      <c r="M533" s="2" t="b">
        <v>1</v>
      </c>
      <c r="N533" s="2" t="s">
        <v>8304</v>
      </c>
      <c r="O533" s="9">
        <f>E533/D533</f>
        <v>1.0509677419354839</v>
      </c>
      <c r="P533" s="10">
        <f>IF(E533=0,0,E533/L533)</f>
        <v>85.736842105263165</v>
      </c>
      <c r="Q533" s="2" t="str">
        <f>LEFT(N533,SEARCH("/",N533,1)-1)</f>
        <v>theater</v>
      </c>
      <c r="R533" s="2" t="str">
        <f>RIGHT(N533,LEN(N533)-SEARCH("/",N533))</f>
        <v>musical</v>
      </c>
      <c r="S533" s="21">
        <f>(((J533/60)/60)/24)+DATE(1970,1,1)+(-5/24)</f>
        <v>42024.956446759257</v>
      </c>
      <c r="T533" s="21">
        <f>(((I533/60)/60)/24)+DATE(1970,1,1)+(-5/24)</f>
        <v>42056.249999999993</v>
      </c>
    </row>
    <row r="534" spans="1:20" ht="90" hidden="1" x14ac:dyDescent="0.25">
      <c r="A534" s="13">
        <v>2933</v>
      </c>
      <c r="B534" s="3" t="s">
        <v>2933</v>
      </c>
      <c r="C534" s="3" t="s">
        <v>7043</v>
      </c>
      <c r="D534" s="2">
        <v>2500</v>
      </c>
      <c r="E534" s="11">
        <v>2569</v>
      </c>
      <c r="F534" s="2" t="s">
        <v>8218</v>
      </c>
      <c r="G534" s="2" t="s">
        <v>8223</v>
      </c>
      <c r="H534" s="2" t="s">
        <v>8245</v>
      </c>
      <c r="I534" s="2">
        <v>1465081053</v>
      </c>
      <c r="J534" s="2">
        <v>1462489053</v>
      </c>
      <c r="K534" s="2" t="b">
        <v>0</v>
      </c>
      <c r="L534" s="2">
        <v>54</v>
      </c>
      <c r="M534" s="2" t="b">
        <v>1</v>
      </c>
      <c r="N534" s="2" t="s">
        <v>8304</v>
      </c>
      <c r="O534" s="9">
        <f>E534/D534</f>
        <v>1.0276000000000001</v>
      </c>
      <c r="P534" s="10">
        <f>IF(E534=0,0,E534/L534)</f>
        <v>47.574074074074076</v>
      </c>
      <c r="Q534" s="2" t="str">
        <f>LEFT(N534,SEARCH("/",N534,1)-1)</f>
        <v>theater</v>
      </c>
      <c r="R534" s="2" t="str">
        <f>RIGHT(N534,LEN(N534)-SEARCH("/",N534))</f>
        <v>musical</v>
      </c>
      <c r="S534" s="21">
        <f>(((J534/60)/60)/24)+DATE(1970,1,1)+(-5/24)</f>
        <v>42495.748298611106</v>
      </c>
      <c r="T534" s="21">
        <f>(((I534/60)/60)/24)+DATE(1970,1,1)+(-5/24)</f>
        <v>42525.748298611106</v>
      </c>
    </row>
    <row r="535" spans="1:20" ht="75" hidden="1" x14ac:dyDescent="0.25">
      <c r="A535" s="13">
        <v>2934</v>
      </c>
      <c r="B535" s="3" t="s">
        <v>2934</v>
      </c>
      <c r="C535" s="3" t="s">
        <v>7044</v>
      </c>
      <c r="D535" s="2">
        <v>2500</v>
      </c>
      <c r="E535" s="11">
        <v>2700</v>
      </c>
      <c r="F535" s="2" t="s">
        <v>8218</v>
      </c>
      <c r="G535" s="2" t="s">
        <v>8228</v>
      </c>
      <c r="H535" s="2" t="s">
        <v>8250</v>
      </c>
      <c r="I535" s="2">
        <v>1402845364</v>
      </c>
      <c r="J535" s="2">
        <v>1400253364</v>
      </c>
      <c r="K535" s="2" t="b">
        <v>0</v>
      </c>
      <c r="L535" s="2">
        <v>37</v>
      </c>
      <c r="M535" s="2" t="b">
        <v>1</v>
      </c>
      <c r="N535" s="2" t="s">
        <v>8304</v>
      </c>
      <c r="O535" s="9">
        <f>E535/D535</f>
        <v>1.08</v>
      </c>
      <c r="P535" s="10">
        <f>IF(E535=0,0,E535/L535)</f>
        <v>72.972972972972968</v>
      </c>
      <c r="Q535" s="2" t="str">
        <f>LEFT(N535,SEARCH("/",N535,1)-1)</f>
        <v>theater</v>
      </c>
      <c r="R535" s="2" t="str">
        <f>RIGHT(N535,LEN(N535)-SEARCH("/",N535))</f>
        <v>musical</v>
      </c>
      <c r="S535" s="21">
        <f>(((J535/60)/60)/24)+DATE(1970,1,1)+(-5/24)</f>
        <v>41775.427824074075</v>
      </c>
      <c r="T535" s="21">
        <f>(((I535/60)/60)/24)+DATE(1970,1,1)+(-5/24)</f>
        <v>41805.427824074075</v>
      </c>
    </row>
    <row r="536" spans="1:20" ht="75" hidden="1" x14ac:dyDescent="0.25">
      <c r="A536" s="13">
        <v>2935</v>
      </c>
      <c r="B536" s="3" t="s">
        <v>2935</v>
      </c>
      <c r="C536" s="3" t="s">
        <v>7045</v>
      </c>
      <c r="D536" s="2">
        <v>3500</v>
      </c>
      <c r="E536" s="11">
        <v>3531</v>
      </c>
      <c r="F536" s="2" t="s">
        <v>8218</v>
      </c>
      <c r="G536" s="2" t="s">
        <v>8223</v>
      </c>
      <c r="H536" s="2" t="s">
        <v>8245</v>
      </c>
      <c r="I536" s="2">
        <v>1472490000</v>
      </c>
      <c r="J536" s="2">
        <v>1467468008</v>
      </c>
      <c r="K536" s="2" t="b">
        <v>0</v>
      </c>
      <c r="L536" s="2">
        <v>39</v>
      </c>
      <c r="M536" s="2" t="b">
        <v>1</v>
      </c>
      <c r="N536" s="2" t="s">
        <v>8304</v>
      </c>
      <c r="O536" s="9">
        <f>E536/D536</f>
        <v>1.0088571428571429</v>
      </c>
      <c r="P536" s="10">
        <f>IF(E536=0,0,E536/L536)</f>
        <v>90.538461538461533</v>
      </c>
      <c r="Q536" s="2" t="str">
        <f>LEFT(N536,SEARCH("/",N536,1)-1)</f>
        <v>theater</v>
      </c>
      <c r="R536" s="2" t="str">
        <f>RIGHT(N536,LEN(N536)-SEARCH("/",N536))</f>
        <v>musical</v>
      </c>
      <c r="S536" s="21">
        <f>(((J536/60)/60)/24)+DATE(1970,1,1)+(-5/24)</f>
        <v>42553.375092592592</v>
      </c>
      <c r="T536" s="21">
        <f>(((I536/60)/60)/24)+DATE(1970,1,1)+(-5/24)</f>
        <v>42611.499999999993</v>
      </c>
    </row>
    <row r="537" spans="1:20" ht="90" hidden="1" x14ac:dyDescent="0.25">
      <c r="A537" s="13">
        <v>2936</v>
      </c>
      <c r="B537" s="3" t="s">
        <v>2936</v>
      </c>
      <c r="C537" s="3" t="s">
        <v>7046</v>
      </c>
      <c r="D537" s="2">
        <v>1000</v>
      </c>
      <c r="E537" s="11">
        <v>1280</v>
      </c>
      <c r="F537" s="2" t="s">
        <v>8218</v>
      </c>
      <c r="G537" s="2" t="s">
        <v>8223</v>
      </c>
      <c r="H537" s="2" t="s">
        <v>8245</v>
      </c>
      <c r="I537" s="2">
        <v>1413176340</v>
      </c>
      <c r="J537" s="2">
        <v>1412091423</v>
      </c>
      <c r="K537" s="2" t="b">
        <v>0</v>
      </c>
      <c r="L537" s="2">
        <v>34</v>
      </c>
      <c r="M537" s="2" t="b">
        <v>1</v>
      </c>
      <c r="N537" s="2" t="s">
        <v>8304</v>
      </c>
      <c r="O537" s="9">
        <f>E537/D537</f>
        <v>1.28</v>
      </c>
      <c r="P537" s="10">
        <f>IF(E537=0,0,E537/L537)</f>
        <v>37.647058823529413</v>
      </c>
      <c r="Q537" s="2" t="str">
        <f>LEFT(N537,SEARCH("/",N537,1)-1)</f>
        <v>theater</v>
      </c>
      <c r="R537" s="2" t="str">
        <f>RIGHT(N537,LEN(N537)-SEARCH("/",N537))</f>
        <v>musical</v>
      </c>
      <c r="S537" s="21">
        <f>(((J537/60)/60)/24)+DATE(1970,1,1)+(-5/24)</f>
        <v>41912.442395833328</v>
      </c>
      <c r="T537" s="21">
        <f>(((I537/60)/60)/24)+DATE(1970,1,1)+(-5/24)</f>
        <v>41924.999305555553</v>
      </c>
    </row>
    <row r="538" spans="1:20" ht="60" hidden="1" x14ac:dyDescent="0.25">
      <c r="A538" s="13">
        <v>2937</v>
      </c>
      <c r="B538" s="3" t="s">
        <v>2937</v>
      </c>
      <c r="C538" s="3" t="s">
        <v>7047</v>
      </c>
      <c r="D538" s="2">
        <v>1500</v>
      </c>
      <c r="E538" s="11">
        <v>2000</v>
      </c>
      <c r="F538" s="2" t="s">
        <v>8218</v>
      </c>
      <c r="G538" s="2" t="s">
        <v>8224</v>
      </c>
      <c r="H538" s="2" t="s">
        <v>8246</v>
      </c>
      <c r="I538" s="2">
        <v>1405249113</v>
      </c>
      <c r="J538" s="2">
        <v>1402657113</v>
      </c>
      <c r="K538" s="2" t="b">
        <v>0</v>
      </c>
      <c r="L538" s="2">
        <v>55</v>
      </c>
      <c r="M538" s="2" t="b">
        <v>1</v>
      </c>
      <c r="N538" s="2" t="s">
        <v>8304</v>
      </c>
      <c r="O538" s="9">
        <f>E538/D538</f>
        <v>1.3333333333333333</v>
      </c>
      <c r="P538" s="10">
        <f>IF(E538=0,0,E538/L538)</f>
        <v>36.363636363636367</v>
      </c>
      <c r="Q538" s="2" t="str">
        <f>LEFT(N538,SEARCH("/",N538,1)-1)</f>
        <v>theater</v>
      </c>
      <c r="R538" s="2" t="str">
        <f>RIGHT(N538,LEN(N538)-SEARCH("/",N538))</f>
        <v>musical</v>
      </c>
      <c r="S538" s="21">
        <f>(((J538/60)/60)/24)+DATE(1970,1,1)+(-5/24)</f>
        <v>41803.248993055553</v>
      </c>
      <c r="T538" s="21">
        <f>(((I538/60)/60)/24)+DATE(1970,1,1)+(-5/24)</f>
        <v>41833.248993055553</v>
      </c>
    </row>
    <row r="539" spans="1:20" ht="90" hidden="1" x14ac:dyDescent="0.25">
      <c r="A539" s="13">
        <v>2938</v>
      </c>
      <c r="B539" s="3" t="s">
        <v>2938</v>
      </c>
      <c r="C539" s="3" t="s">
        <v>7048</v>
      </c>
      <c r="D539" s="2">
        <v>4000</v>
      </c>
      <c r="E539" s="11">
        <v>4055</v>
      </c>
      <c r="F539" s="2" t="s">
        <v>8218</v>
      </c>
      <c r="G539" s="2" t="s">
        <v>8223</v>
      </c>
      <c r="H539" s="2" t="s">
        <v>8245</v>
      </c>
      <c r="I539" s="2">
        <v>1422636814</v>
      </c>
      <c r="J539" s="2">
        <v>1420044814</v>
      </c>
      <c r="K539" s="2" t="b">
        <v>0</v>
      </c>
      <c r="L539" s="2">
        <v>32</v>
      </c>
      <c r="M539" s="2" t="b">
        <v>1</v>
      </c>
      <c r="N539" s="2" t="s">
        <v>8304</v>
      </c>
      <c r="O539" s="9">
        <f>E539/D539</f>
        <v>1.0137499999999999</v>
      </c>
      <c r="P539" s="10">
        <f>IF(E539=0,0,E539/L539)</f>
        <v>126.71875</v>
      </c>
      <c r="Q539" s="2" t="str">
        <f>LEFT(N539,SEARCH("/",N539,1)-1)</f>
        <v>theater</v>
      </c>
      <c r="R539" s="2" t="str">
        <f>RIGHT(N539,LEN(N539)-SEARCH("/",N539))</f>
        <v>musical</v>
      </c>
      <c r="S539" s="21">
        <f>(((J539/60)/60)/24)+DATE(1970,1,1)+(-5/24)</f>
        <v>42004.495532407404</v>
      </c>
      <c r="T539" s="21">
        <f>(((I539/60)/60)/24)+DATE(1970,1,1)+(-5/24)</f>
        <v>42034.495532407404</v>
      </c>
    </row>
    <row r="540" spans="1:20" ht="105" hidden="1" x14ac:dyDescent="0.25">
      <c r="A540" s="13">
        <v>2939</v>
      </c>
      <c r="B540" s="3" t="s">
        <v>2939</v>
      </c>
      <c r="C540" s="3" t="s">
        <v>7049</v>
      </c>
      <c r="D540" s="2">
        <v>8000</v>
      </c>
      <c r="E540" s="11">
        <v>8230</v>
      </c>
      <c r="F540" s="2" t="s">
        <v>8218</v>
      </c>
      <c r="G540" s="2" t="s">
        <v>8223</v>
      </c>
      <c r="H540" s="2" t="s">
        <v>8245</v>
      </c>
      <c r="I540" s="2">
        <v>1409187600</v>
      </c>
      <c r="J540" s="2">
        <v>1406316312</v>
      </c>
      <c r="K540" s="2" t="b">
        <v>0</v>
      </c>
      <c r="L540" s="2">
        <v>25</v>
      </c>
      <c r="M540" s="2" t="b">
        <v>1</v>
      </c>
      <c r="N540" s="2" t="s">
        <v>8304</v>
      </c>
      <c r="O540" s="9">
        <f>E540/D540</f>
        <v>1.0287500000000001</v>
      </c>
      <c r="P540" s="10">
        <f>IF(E540=0,0,E540/L540)</f>
        <v>329.2</v>
      </c>
      <c r="Q540" s="2" t="str">
        <f>LEFT(N540,SEARCH("/",N540,1)-1)</f>
        <v>theater</v>
      </c>
      <c r="R540" s="2" t="str">
        <f>RIGHT(N540,LEN(N540)-SEARCH("/",N540))</f>
        <v>musical</v>
      </c>
      <c r="S540" s="21">
        <f>(((J540/60)/60)/24)+DATE(1970,1,1)+(-5/24)</f>
        <v>41845.60083333333</v>
      </c>
      <c r="T540" s="21">
        <f>(((I540/60)/60)/24)+DATE(1970,1,1)+(-5/24)</f>
        <v>41878.833333333328</v>
      </c>
    </row>
    <row r="541" spans="1:20" ht="75" hidden="1" x14ac:dyDescent="0.25">
      <c r="A541" s="13">
        <v>2940</v>
      </c>
      <c r="B541" s="3" t="s">
        <v>2940</v>
      </c>
      <c r="C541" s="3" t="s">
        <v>7050</v>
      </c>
      <c r="D541" s="2">
        <v>2500</v>
      </c>
      <c r="E541" s="11">
        <v>2681</v>
      </c>
      <c r="F541" s="2" t="s">
        <v>8218</v>
      </c>
      <c r="G541" s="2" t="s">
        <v>8223</v>
      </c>
      <c r="H541" s="2" t="s">
        <v>8245</v>
      </c>
      <c r="I541" s="2">
        <v>1421606018</v>
      </c>
      <c r="J541" s="2">
        <v>1418150018</v>
      </c>
      <c r="K541" s="2" t="b">
        <v>0</v>
      </c>
      <c r="L541" s="2">
        <v>33</v>
      </c>
      <c r="M541" s="2" t="b">
        <v>1</v>
      </c>
      <c r="N541" s="2" t="s">
        <v>8304</v>
      </c>
      <c r="O541" s="9">
        <f>E541/D541</f>
        <v>1.0724</v>
      </c>
      <c r="P541" s="10">
        <f>IF(E541=0,0,E541/L541)</f>
        <v>81.242424242424249</v>
      </c>
      <c r="Q541" s="2" t="str">
        <f>LEFT(N541,SEARCH("/",N541,1)-1)</f>
        <v>theater</v>
      </c>
      <c r="R541" s="2" t="str">
        <f>RIGHT(N541,LEN(N541)-SEARCH("/",N541))</f>
        <v>musical</v>
      </c>
      <c r="S541" s="21">
        <f>(((J541/60)/60)/24)+DATE(1970,1,1)+(-5/24)</f>
        <v>41982.565023148149</v>
      </c>
      <c r="T541" s="21">
        <f>(((I541/60)/60)/24)+DATE(1970,1,1)+(-5/24)</f>
        <v>42022.565023148149</v>
      </c>
    </row>
    <row r="542" spans="1:20" ht="90" hidden="1" x14ac:dyDescent="0.25">
      <c r="A542" s="13">
        <v>540</v>
      </c>
      <c r="B542" s="3" t="s">
        <v>541</v>
      </c>
      <c r="C542" s="3" t="s">
        <v>4650</v>
      </c>
      <c r="D542" s="2">
        <v>15000</v>
      </c>
      <c r="E542" s="11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8271</v>
      </c>
      <c r="O542" s="9">
        <f>E542/D542</f>
        <v>6.666666666666667E-5</v>
      </c>
      <c r="P542" s="10">
        <f>IF(E542=0,0,E542/L542)</f>
        <v>1</v>
      </c>
      <c r="Q542" s="2" t="str">
        <f>LEFT(N542,SEARCH("/",N542,1)-1)</f>
        <v>technology</v>
      </c>
      <c r="R542" s="2" t="str">
        <f>RIGHT(N542,LEN(N542)-SEARCH("/",N542))</f>
        <v>web</v>
      </c>
      <c r="S542" s="21">
        <f>(((J542/60)/60)/24)+DATE(1970,1,1)+(-5/24)</f>
        <v>42009.608865740738</v>
      </c>
      <c r="T542" s="21">
        <f>(((I542/60)/60)/24)+DATE(1970,1,1)+(-5/24)</f>
        <v>42039.608865740738</v>
      </c>
    </row>
    <row r="543" spans="1:20" ht="75" hidden="1" x14ac:dyDescent="0.25">
      <c r="A543" s="13">
        <v>541</v>
      </c>
      <c r="B543" s="3" t="s">
        <v>542</v>
      </c>
      <c r="C543" s="3" t="s">
        <v>4651</v>
      </c>
      <c r="D543" s="2">
        <v>4500</v>
      </c>
      <c r="E543" s="11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8271</v>
      </c>
      <c r="O543" s="9">
        <f>E543/D543</f>
        <v>5.5555555555555558E-3</v>
      </c>
      <c r="P543" s="10">
        <f>IF(E543=0,0,E543/L543)</f>
        <v>25</v>
      </c>
      <c r="Q543" s="2" t="str">
        <f>LEFT(N543,SEARCH("/",N543,1)-1)</f>
        <v>technology</v>
      </c>
      <c r="R543" s="2" t="str">
        <f>RIGHT(N543,LEN(N543)-SEARCH("/",N543))</f>
        <v>web</v>
      </c>
      <c r="S543" s="21">
        <f>(((J543/60)/60)/24)+DATE(1970,1,1)+(-5/24)</f>
        <v>42275.838356481479</v>
      </c>
      <c r="T543" s="21">
        <f>(((I543/60)/60)/24)+DATE(1970,1,1)+(-5/24)</f>
        <v>42305.838356481479</v>
      </c>
    </row>
    <row r="544" spans="1:20" ht="90" hidden="1" x14ac:dyDescent="0.25">
      <c r="A544" s="13">
        <v>542</v>
      </c>
      <c r="B544" s="3" t="s">
        <v>543</v>
      </c>
      <c r="C544" s="3" t="s">
        <v>4652</v>
      </c>
      <c r="D544" s="2">
        <v>250000</v>
      </c>
      <c r="E544" s="11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8271</v>
      </c>
      <c r="O544" s="9">
        <f>E544/D544</f>
        <v>3.9999999999999998E-6</v>
      </c>
      <c r="P544" s="10">
        <f>IF(E544=0,0,E544/L544)</f>
        <v>1</v>
      </c>
      <c r="Q544" s="2" t="str">
        <f>LEFT(N544,SEARCH("/",N544,1)-1)</f>
        <v>technology</v>
      </c>
      <c r="R544" s="2" t="str">
        <f>RIGHT(N544,LEN(N544)-SEARCH("/",N544))</f>
        <v>web</v>
      </c>
      <c r="S544" s="21">
        <f>(((J544/60)/60)/24)+DATE(1970,1,1)+(-5/24)</f>
        <v>42433.529120370367</v>
      </c>
      <c r="T544" s="21">
        <f>(((I544/60)/60)/24)+DATE(1970,1,1)+(-5/24)</f>
        <v>42493.487453703703</v>
      </c>
    </row>
    <row r="545" spans="1:20" ht="90" hidden="1" x14ac:dyDescent="0.25">
      <c r="A545" s="13">
        <v>543</v>
      </c>
      <c r="B545" s="3" t="s">
        <v>544</v>
      </c>
      <c r="C545" s="3" t="s">
        <v>4653</v>
      </c>
      <c r="D545" s="2">
        <v>22000</v>
      </c>
      <c r="E545" s="11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8271</v>
      </c>
      <c r="O545" s="9">
        <f>E545/D545</f>
        <v>3.1818181818181819E-3</v>
      </c>
      <c r="P545" s="10">
        <f>IF(E545=0,0,E545/L545)</f>
        <v>35</v>
      </c>
      <c r="Q545" s="2" t="str">
        <f>LEFT(N545,SEARCH("/",N545,1)-1)</f>
        <v>technology</v>
      </c>
      <c r="R545" s="2" t="str">
        <f>RIGHT(N545,LEN(N545)-SEARCH("/",N545))</f>
        <v>web</v>
      </c>
      <c r="S545" s="21">
        <f>(((J545/60)/60)/24)+DATE(1970,1,1)+(-5/24)</f>
        <v>41913.88381944444</v>
      </c>
      <c r="T545" s="21">
        <f>(((I545/60)/60)/24)+DATE(1970,1,1)+(-5/24)</f>
        <v>41943.88381944444</v>
      </c>
    </row>
    <row r="546" spans="1:20" ht="90" hidden="1" x14ac:dyDescent="0.25">
      <c r="A546" s="13">
        <v>544</v>
      </c>
      <c r="B546" s="3" t="s">
        <v>545</v>
      </c>
      <c r="C546" s="3" t="s">
        <v>4654</v>
      </c>
      <c r="D546" s="2">
        <v>500</v>
      </c>
      <c r="E546" s="11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8271</v>
      </c>
      <c r="O546" s="9">
        <f>E546/D546</f>
        <v>1.2E-2</v>
      </c>
      <c r="P546" s="10">
        <f>IF(E546=0,0,E546/L546)</f>
        <v>3</v>
      </c>
      <c r="Q546" s="2" t="str">
        <f>LEFT(N546,SEARCH("/",N546,1)-1)</f>
        <v>technology</v>
      </c>
      <c r="R546" s="2" t="str">
        <f>RIGHT(N546,LEN(N546)-SEARCH("/",N546))</f>
        <v>web</v>
      </c>
      <c r="S546" s="21">
        <f>(((J546/60)/60)/24)+DATE(1970,1,1)+(-5/24)</f>
        <v>42525.448611111111</v>
      </c>
      <c r="T546" s="21">
        <f>(((I546/60)/60)/24)+DATE(1970,1,1)+(-5/24)</f>
        <v>42555.448611111111</v>
      </c>
    </row>
    <row r="547" spans="1:20" ht="105" hidden="1" x14ac:dyDescent="0.25">
      <c r="A547" s="13">
        <v>545</v>
      </c>
      <c r="B547" s="3" t="s">
        <v>546</v>
      </c>
      <c r="C547" s="3" t="s">
        <v>4655</v>
      </c>
      <c r="D547" s="2">
        <v>50000</v>
      </c>
      <c r="E547" s="11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8271</v>
      </c>
      <c r="O547" s="9">
        <f>E547/D547</f>
        <v>0.27383999999999997</v>
      </c>
      <c r="P547" s="10">
        <f>IF(E547=0,0,E547/L547)</f>
        <v>402.70588235294116</v>
      </c>
      <c r="Q547" s="2" t="str">
        <f>LEFT(N547,SEARCH("/",N547,1)-1)</f>
        <v>technology</v>
      </c>
      <c r="R547" s="2" t="str">
        <f>RIGHT(N547,LEN(N547)-SEARCH("/",N547))</f>
        <v>web</v>
      </c>
      <c r="S547" s="21">
        <f>(((J547/60)/60)/24)+DATE(1970,1,1)+(-5/24)</f>
        <v>42283.38413194444</v>
      </c>
      <c r="T547" s="21">
        <f>(((I547/60)/60)/24)+DATE(1970,1,1)+(-5/24)</f>
        <v>42323.425798611112</v>
      </c>
    </row>
    <row r="548" spans="1:20" ht="90" hidden="1" x14ac:dyDescent="0.25">
      <c r="A548" s="13">
        <v>546</v>
      </c>
      <c r="B548" s="3" t="s">
        <v>547</v>
      </c>
      <c r="C548" s="3" t="s">
        <v>4656</v>
      </c>
      <c r="D548" s="2">
        <v>60000</v>
      </c>
      <c r="E548" s="11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8271</v>
      </c>
      <c r="O548" s="9">
        <f>E548/D548</f>
        <v>8.6666666666666663E-4</v>
      </c>
      <c r="P548" s="10">
        <f>IF(E548=0,0,E548/L548)</f>
        <v>26</v>
      </c>
      <c r="Q548" s="2" t="str">
        <f>LEFT(N548,SEARCH("/",N548,1)-1)</f>
        <v>technology</v>
      </c>
      <c r="R548" s="2" t="str">
        <f>RIGHT(N548,LEN(N548)-SEARCH("/",N548))</f>
        <v>web</v>
      </c>
      <c r="S548" s="21">
        <f>(((J548/60)/60)/24)+DATE(1970,1,1)+(-5/24)</f>
        <v>42249.459664351853</v>
      </c>
      <c r="T548" s="21">
        <f>(((I548/60)/60)/24)+DATE(1970,1,1)+(-5/24)</f>
        <v>42294.459664351853</v>
      </c>
    </row>
    <row r="549" spans="1:20" ht="90" hidden="1" x14ac:dyDescent="0.25">
      <c r="A549" s="13">
        <v>547</v>
      </c>
      <c r="B549" s="3" t="s">
        <v>548</v>
      </c>
      <c r="C549" s="3" t="s">
        <v>4657</v>
      </c>
      <c r="D549" s="2">
        <v>7500</v>
      </c>
      <c r="E549" s="11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8271</v>
      </c>
      <c r="O549" s="9">
        <f>E549/D549</f>
        <v>0</v>
      </c>
      <c r="P549" s="10">
        <f>IF(E549=0,0,E549/L549)</f>
        <v>0</v>
      </c>
      <c r="Q549" s="2" t="str">
        <f>LEFT(N549,SEARCH("/",N549,1)-1)</f>
        <v>technology</v>
      </c>
      <c r="R549" s="2" t="str">
        <f>RIGHT(N549,LEN(N549)-SEARCH("/",N549))</f>
        <v>web</v>
      </c>
      <c r="S549" s="21">
        <f>(((J549/60)/60)/24)+DATE(1970,1,1)+(-5/24)</f>
        <v>42380.488009259258</v>
      </c>
      <c r="T549" s="21">
        <f>(((I549/60)/60)/24)+DATE(1970,1,1)+(-5/24)</f>
        <v>42410.488009259258</v>
      </c>
    </row>
    <row r="550" spans="1:20" ht="90" hidden="1" x14ac:dyDescent="0.25">
      <c r="A550" s="13">
        <v>548</v>
      </c>
      <c r="B550" s="3" t="s">
        <v>549</v>
      </c>
      <c r="C550" s="3" t="s">
        <v>4658</v>
      </c>
      <c r="D550" s="2">
        <v>10000</v>
      </c>
      <c r="E550" s="11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8271</v>
      </c>
      <c r="O550" s="9">
        <f>E550/D550</f>
        <v>8.9999999999999998E-4</v>
      </c>
      <c r="P550" s="10">
        <f>IF(E550=0,0,E550/L550)</f>
        <v>9</v>
      </c>
      <c r="Q550" s="2" t="str">
        <f>LEFT(N550,SEARCH("/",N550,1)-1)</f>
        <v>technology</v>
      </c>
      <c r="R550" s="2" t="str">
        <f>RIGHT(N550,LEN(N550)-SEARCH("/",N550))</f>
        <v>web</v>
      </c>
      <c r="S550" s="21">
        <f>(((J550/60)/60)/24)+DATE(1970,1,1)+(-5/24)</f>
        <v>42276.695</v>
      </c>
      <c r="T550" s="21">
        <f>(((I550/60)/60)/24)+DATE(1970,1,1)+(-5/24)</f>
        <v>42306.695</v>
      </c>
    </row>
    <row r="551" spans="1:20" ht="105" hidden="1" x14ac:dyDescent="0.25">
      <c r="A551" s="13">
        <v>549</v>
      </c>
      <c r="B551" s="3" t="s">
        <v>550</v>
      </c>
      <c r="C551" s="3" t="s">
        <v>4659</v>
      </c>
      <c r="D551" s="2">
        <v>2500</v>
      </c>
      <c r="E551" s="11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8271</v>
      </c>
      <c r="O551" s="9">
        <f>E551/D551</f>
        <v>2.7199999999999998E-2</v>
      </c>
      <c r="P551" s="10">
        <f>IF(E551=0,0,E551/L551)</f>
        <v>8.5</v>
      </c>
      <c r="Q551" s="2" t="str">
        <f>LEFT(N551,SEARCH("/",N551,1)-1)</f>
        <v>technology</v>
      </c>
      <c r="R551" s="2" t="str">
        <f>RIGHT(N551,LEN(N551)-SEARCH("/",N551))</f>
        <v>web</v>
      </c>
      <c r="S551" s="21">
        <f>(((J551/60)/60)/24)+DATE(1970,1,1)+(-5/24)</f>
        <v>42163.428495370368</v>
      </c>
      <c r="T551" s="21">
        <f>(((I551/60)/60)/24)+DATE(1970,1,1)+(-5/24)</f>
        <v>42193.428495370368</v>
      </c>
    </row>
    <row r="552" spans="1:20" ht="105" hidden="1" x14ac:dyDescent="0.25">
      <c r="A552" s="13">
        <v>550</v>
      </c>
      <c r="B552" s="3" t="s">
        <v>551</v>
      </c>
      <c r="C552" s="3" t="s">
        <v>4660</v>
      </c>
      <c r="D552" s="2">
        <v>5000</v>
      </c>
      <c r="E552" s="11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8271</v>
      </c>
      <c r="O552" s="9">
        <f>E552/D552</f>
        <v>7.0000000000000001E-3</v>
      </c>
      <c r="P552" s="10">
        <f>IF(E552=0,0,E552/L552)</f>
        <v>8.75</v>
      </c>
      <c r="Q552" s="2" t="str">
        <f>LEFT(N552,SEARCH("/",N552,1)-1)</f>
        <v>technology</v>
      </c>
      <c r="R552" s="2" t="str">
        <f>RIGHT(N552,LEN(N552)-SEARCH("/",N552))</f>
        <v>web</v>
      </c>
      <c r="S552" s="21">
        <f>(((J552/60)/60)/24)+DATE(1970,1,1)+(-5/24)</f>
        <v>42753.47042824074</v>
      </c>
      <c r="T552" s="21">
        <f>(((I552/60)/60)/24)+DATE(1970,1,1)+(-5/24)</f>
        <v>42765.999999999993</v>
      </c>
    </row>
    <row r="553" spans="1:20" ht="90" hidden="1" x14ac:dyDescent="0.25">
      <c r="A553" s="13">
        <v>551</v>
      </c>
      <c r="B553" s="3" t="s">
        <v>552</v>
      </c>
      <c r="C553" s="3" t="s">
        <v>4661</v>
      </c>
      <c r="D553" s="2">
        <v>75000</v>
      </c>
      <c r="E553" s="11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8271</v>
      </c>
      <c r="O553" s="9">
        <f>E553/D553</f>
        <v>5.0413333333333331E-2</v>
      </c>
      <c r="P553" s="10">
        <f>IF(E553=0,0,E553/L553)</f>
        <v>135.03571428571428</v>
      </c>
      <c r="Q553" s="2" t="str">
        <f>LEFT(N553,SEARCH("/",N553,1)-1)</f>
        <v>technology</v>
      </c>
      <c r="R553" s="2" t="str">
        <f>RIGHT(N553,LEN(N553)-SEARCH("/",N553))</f>
        <v>web</v>
      </c>
      <c r="S553" s="21">
        <f>(((J553/60)/60)/24)+DATE(1970,1,1)+(-5/24)</f>
        <v>42173.067407407405</v>
      </c>
      <c r="T553" s="21">
        <f>(((I553/60)/60)/24)+DATE(1970,1,1)+(-5/24)</f>
        <v>42217.536805555552</v>
      </c>
    </row>
    <row r="554" spans="1:20" ht="75" hidden="1" x14ac:dyDescent="0.25">
      <c r="A554" s="13">
        <v>552</v>
      </c>
      <c r="B554" s="3" t="s">
        <v>553</v>
      </c>
      <c r="C554" s="3" t="s">
        <v>4662</v>
      </c>
      <c r="D554" s="2">
        <v>45000</v>
      </c>
      <c r="E554" s="11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8271</v>
      </c>
      <c r="O554" s="9">
        <f>E554/D554</f>
        <v>0</v>
      </c>
      <c r="P554" s="10">
        <f>IF(E554=0,0,E554/L554)</f>
        <v>0</v>
      </c>
      <c r="Q554" s="2" t="str">
        <f>LEFT(N554,SEARCH("/",N554,1)-1)</f>
        <v>technology</v>
      </c>
      <c r="R554" s="2" t="str">
        <f>RIGHT(N554,LEN(N554)-SEARCH("/",N554))</f>
        <v>web</v>
      </c>
      <c r="S554" s="21">
        <f>(((J554/60)/60)/24)+DATE(1970,1,1)+(-5/24)</f>
        <v>42318.408518518518</v>
      </c>
      <c r="T554" s="21">
        <f>(((I554/60)/60)/24)+DATE(1970,1,1)+(-5/24)</f>
        <v>42378.408518518518</v>
      </c>
    </row>
    <row r="555" spans="1:20" ht="90" hidden="1" x14ac:dyDescent="0.25">
      <c r="A555" s="13">
        <v>553</v>
      </c>
      <c r="B555" s="3" t="s">
        <v>554</v>
      </c>
      <c r="C555" s="3" t="s">
        <v>4663</v>
      </c>
      <c r="D555" s="2">
        <v>25000</v>
      </c>
      <c r="E555" s="11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8271</v>
      </c>
      <c r="O555" s="9">
        <f>E555/D555</f>
        <v>4.9199999999999999E-3</v>
      </c>
      <c r="P555" s="10">
        <f>IF(E555=0,0,E555/L555)</f>
        <v>20.5</v>
      </c>
      <c r="Q555" s="2" t="str">
        <f>LEFT(N555,SEARCH("/",N555,1)-1)</f>
        <v>technology</v>
      </c>
      <c r="R555" s="2" t="str">
        <f>RIGHT(N555,LEN(N555)-SEARCH("/",N555))</f>
        <v>web</v>
      </c>
      <c r="S555" s="21">
        <f>(((J555/60)/60)/24)+DATE(1970,1,1)+(-5/24)</f>
        <v>41927.511469907404</v>
      </c>
      <c r="T555" s="21">
        <f>(((I555/60)/60)/24)+DATE(1970,1,1)+(-5/24)</f>
        <v>41957.553136574068</v>
      </c>
    </row>
    <row r="556" spans="1:20" ht="90" hidden="1" x14ac:dyDescent="0.25">
      <c r="A556" s="13">
        <v>554</v>
      </c>
      <c r="B556" s="3" t="s">
        <v>555</v>
      </c>
      <c r="C556" s="3" t="s">
        <v>4664</v>
      </c>
      <c r="D556" s="2">
        <v>3870</v>
      </c>
      <c r="E556" s="11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8271</v>
      </c>
      <c r="O556" s="9">
        <f>E556/D556</f>
        <v>0.36589147286821705</v>
      </c>
      <c r="P556" s="10">
        <f>IF(E556=0,0,E556/L556)</f>
        <v>64.36363636363636</v>
      </c>
      <c r="Q556" s="2" t="str">
        <f>LEFT(N556,SEARCH("/",N556,1)-1)</f>
        <v>technology</v>
      </c>
      <c r="R556" s="2" t="str">
        <f>RIGHT(N556,LEN(N556)-SEARCH("/",N556))</f>
        <v>web</v>
      </c>
      <c r="S556" s="21">
        <f>(((J556/60)/60)/24)+DATE(1970,1,1)+(-5/24)</f>
        <v>41901.476527777777</v>
      </c>
      <c r="T556" s="21">
        <f>(((I556/60)/60)/24)+DATE(1970,1,1)+(-5/24)</f>
        <v>41931.476527777777</v>
      </c>
    </row>
    <row r="557" spans="1:20" ht="90" hidden="1" x14ac:dyDescent="0.25">
      <c r="A557" s="13">
        <v>555</v>
      </c>
      <c r="B557" s="3" t="s">
        <v>556</v>
      </c>
      <c r="C557" s="3" t="s">
        <v>4665</v>
      </c>
      <c r="D557" s="2">
        <v>7500</v>
      </c>
      <c r="E557" s="11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8271</v>
      </c>
      <c r="O557" s="9">
        <f>E557/D557</f>
        <v>0</v>
      </c>
      <c r="P557" s="10">
        <f>IF(E557=0,0,E557/L557)</f>
        <v>0</v>
      </c>
      <c r="Q557" s="2" t="str">
        <f>LEFT(N557,SEARCH("/",N557,1)-1)</f>
        <v>technology</v>
      </c>
      <c r="R557" s="2" t="str">
        <f>RIGHT(N557,LEN(N557)-SEARCH("/",N557))</f>
        <v>web</v>
      </c>
      <c r="S557" s="21">
        <f>(((J557/60)/60)/24)+DATE(1970,1,1)+(-5/24)</f>
        <v>42503.145173611112</v>
      </c>
      <c r="T557" s="21">
        <f>(((I557/60)/60)/24)+DATE(1970,1,1)+(-5/24)</f>
        <v>42533.145173611112</v>
      </c>
    </row>
    <row r="558" spans="1:20" ht="45" hidden="1" x14ac:dyDescent="0.25">
      <c r="A558" s="13">
        <v>556</v>
      </c>
      <c r="B558" s="3" t="s">
        <v>557</v>
      </c>
      <c r="C558" s="3" t="s">
        <v>4666</v>
      </c>
      <c r="D558" s="2">
        <v>8000</v>
      </c>
      <c r="E558" s="11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8271</v>
      </c>
      <c r="O558" s="9">
        <f>E558/D558</f>
        <v>2.5000000000000001E-2</v>
      </c>
      <c r="P558" s="10">
        <f>IF(E558=0,0,E558/L558)</f>
        <v>200</v>
      </c>
      <c r="Q558" s="2" t="str">
        <f>LEFT(N558,SEARCH("/",N558,1)-1)</f>
        <v>technology</v>
      </c>
      <c r="R558" s="2" t="str">
        <f>RIGHT(N558,LEN(N558)-SEARCH("/",N558))</f>
        <v>web</v>
      </c>
      <c r="S558" s="21">
        <f>(((J558/60)/60)/24)+DATE(1970,1,1)+(-5/24)</f>
        <v>42345.651817129627</v>
      </c>
      <c r="T558" s="21">
        <f>(((I558/60)/60)/24)+DATE(1970,1,1)+(-5/24)</f>
        <v>42375.651817129627</v>
      </c>
    </row>
    <row r="559" spans="1:20" ht="90" hidden="1" x14ac:dyDescent="0.25">
      <c r="A559" s="13">
        <v>557</v>
      </c>
      <c r="B559" s="3" t="s">
        <v>558</v>
      </c>
      <c r="C559" s="3" t="s">
        <v>4667</v>
      </c>
      <c r="D559" s="2">
        <v>150000</v>
      </c>
      <c r="E559" s="11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8271</v>
      </c>
      <c r="O559" s="9">
        <f>E559/D559</f>
        <v>9.1066666666666674E-3</v>
      </c>
      <c r="P559" s="10">
        <f>IF(E559=0,0,E559/L559)</f>
        <v>68.3</v>
      </c>
      <c r="Q559" s="2" t="str">
        <f>LEFT(N559,SEARCH("/",N559,1)-1)</f>
        <v>technology</v>
      </c>
      <c r="R559" s="2" t="str">
        <f>RIGHT(N559,LEN(N559)-SEARCH("/",N559))</f>
        <v>web</v>
      </c>
      <c r="S559" s="21">
        <f>(((J559/60)/60)/24)+DATE(1970,1,1)+(-5/24)</f>
        <v>42676.733831018515</v>
      </c>
      <c r="T559" s="21">
        <f>(((I559/60)/60)/24)+DATE(1970,1,1)+(-5/24)</f>
        <v>42706.775497685179</v>
      </c>
    </row>
    <row r="560" spans="1:20" ht="90" hidden="1" x14ac:dyDescent="0.25">
      <c r="A560" s="13">
        <v>558</v>
      </c>
      <c r="B560" s="3" t="s">
        <v>559</v>
      </c>
      <c r="C560" s="3" t="s">
        <v>4668</v>
      </c>
      <c r="D560" s="2">
        <v>750</v>
      </c>
      <c r="E560" s="11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8271</v>
      </c>
      <c r="O560" s="9">
        <f>E560/D560</f>
        <v>0</v>
      </c>
      <c r="P560" s="10">
        <f>IF(E560=0,0,E560/L560)</f>
        <v>0</v>
      </c>
      <c r="Q560" s="2" t="str">
        <f>LEFT(N560,SEARCH("/",N560,1)-1)</f>
        <v>technology</v>
      </c>
      <c r="R560" s="2" t="str">
        <f>RIGHT(N560,LEN(N560)-SEARCH("/",N560))</f>
        <v>web</v>
      </c>
      <c r="S560" s="21">
        <f>(((J560/60)/60)/24)+DATE(1970,1,1)+(-5/24)</f>
        <v>42057.674826388888</v>
      </c>
      <c r="T560" s="21">
        <f>(((I560/60)/60)/24)+DATE(1970,1,1)+(-5/24)</f>
        <v>42087.633159722223</v>
      </c>
    </row>
    <row r="561" spans="1:20" ht="105" hidden="1" x14ac:dyDescent="0.25">
      <c r="A561" s="13">
        <v>559</v>
      </c>
      <c r="B561" s="3" t="s">
        <v>560</v>
      </c>
      <c r="C561" s="3" t="s">
        <v>4669</v>
      </c>
      <c r="D561" s="2">
        <v>240000</v>
      </c>
      <c r="E561" s="11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8271</v>
      </c>
      <c r="O561" s="9">
        <f>E561/D561</f>
        <v>2.0833333333333335E-4</v>
      </c>
      <c r="P561" s="10">
        <f>IF(E561=0,0,E561/L561)</f>
        <v>50</v>
      </c>
      <c r="Q561" s="2" t="str">
        <f>LEFT(N561,SEARCH("/",N561,1)-1)</f>
        <v>technology</v>
      </c>
      <c r="R561" s="2" t="str">
        <f>RIGHT(N561,LEN(N561)-SEARCH("/",N561))</f>
        <v>web</v>
      </c>
      <c r="S561" s="21">
        <f>(((J561/60)/60)/24)+DATE(1970,1,1)+(-5/24)</f>
        <v>42321.074768518512</v>
      </c>
      <c r="T561" s="21">
        <f>(((I561/60)/60)/24)+DATE(1970,1,1)+(-5/24)</f>
        <v>42351.074768518512</v>
      </c>
    </row>
    <row r="562" spans="1:20" ht="90" hidden="1" x14ac:dyDescent="0.25">
      <c r="A562" s="13">
        <v>560</v>
      </c>
      <c r="B562" s="3" t="s">
        <v>561</v>
      </c>
      <c r="C562" s="3" t="s">
        <v>4670</v>
      </c>
      <c r="D562" s="2">
        <v>100000</v>
      </c>
      <c r="E562" s="11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8271</v>
      </c>
      <c r="O562" s="9">
        <f>E562/D562</f>
        <v>1.2E-4</v>
      </c>
      <c r="P562" s="10">
        <f>IF(E562=0,0,E562/L562)</f>
        <v>4</v>
      </c>
      <c r="Q562" s="2" t="str">
        <f>LEFT(N562,SEARCH("/",N562,1)-1)</f>
        <v>technology</v>
      </c>
      <c r="R562" s="2" t="str">
        <f>RIGHT(N562,LEN(N562)-SEARCH("/",N562))</f>
        <v>web</v>
      </c>
      <c r="S562" s="21">
        <f>(((J562/60)/60)/24)+DATE(1970,1,1)+(-5/24)</f>
        <v>41960.563020833331</v>
      </c>
      <c r="T562" s="21">
        <f>(((I562/60)/60)/24)+DATE(1970,1,1)+(-5/24)</f>
        <v>41990.563020833331</v>
      </c>
    </row>
    <row r="563" spans="1:20" ht="90" hidden="1" x14ac:dyDescent="0.25">
      <c r="A563" s="13">
        <v>561</v>
      </c>
      <c r="B563" s="3" t="s">
        <v>562</v>
      </c>
      <c r="C563" s="3" t="s">
        <v>4671</v>
      </c>
      <c r="D563" s="2">
        <v>15000</v>
      </c>
      <c r="E563" s="11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8271</v>
      </c>
      <c r="O563" s="9">
        <f>E563/D563</f>
        <v>3.6666666666666666E-3</v>
      </c>
      <c r="P563" s="10">
        <f>IF(E563=0,0,E563/L563)</f>
        <v>27.5</v>
      </c>
      <c r="Q563" s="2" t="str">
        <f>LEFT(N563,SEARCH("/",N563,1)-1)</f>
        <v>technology</v>
      </c>
      <c r="R563" s="2" t="str">
        <f>RIGHT(N563,LEN(N563)-SEARCH("/",N563))</f>
        <v>web</v>
      </c>
      <c r="S563" s="21">
        <f>(((J563/60)/60)/24)+DATE(1970,1,1)+(-5/24)</f>
        <v>42268.450381944444</v>
      </c>
      <c r="T563" s="21">
        <f>(((I563/60)/60)/24)+DATE(1970,1,1)+(-5/24)</f>
        <v>42303.450381944444</v>
      </c>
    </row>
    <row r="564" spans="1:20" ht="105" hidden="1" x14ac:dyDescent="0.25">
      <c r="A564" s="13">
        <v>562</v>
      </c>
      <c r="B564" s="3" t="s">
        <v>563</v>
      </c>
      <c r="C564" s="3" t="s">
        <v>4672</v>
      </c>
      <c r="D564" s="2">
        <v>50000</v>
      </c>
      <c r="E564" s="11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8271</v>
      </c>
      <c r="O564" s="9">
        <f>E564/D564</f>
        <v>0</v>
      </c>
      <c r="P564" s="10">
        <f>IF(E564=0,0,E564/L564)</f>
        <v>0</v>
      </c>
      <c r="Q564" s="2" t="str">
        <f>LEFT(N564,SEARCH("/",N564,1)-1)</f>
        <v>technology</v>
      </c>
      <c r="R564" s="2" t="str">
        <f>RIGHT(N564,LEN(N564)-SEARCH("/",N564))</f>
        <v>web</v>
      </c>
      <c r="S564" s="21">
        <f>(((J564/60)/60)/24)+DATE(1970,1,1)+(-5/24)</f>
        <v>42692.18072916667</v>
      </c>
      <c r="T564" s="21">
        <f>(((I564/60)/60)/24)+DATE(1970,1,1)+(-5/24)</f>
        <v>42722.18072916667</v>
      </c>
    </row>
    <row r="565" spans="1:20" ht="90" hidden="1" x14ac:dyDescent="0.25">
      <c r="A565" s="13">
        <v>563</v>
      </c>
      <c r="B565" s="3" t="s">
        <v>564</v>
      </c>
      <c r="C565" s="3" t="s">
        <v>4673</v>
      </c>
      <c r="D565" s="2">
        <v>75000</v>
      </c>
      <c r="E565" s="11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8271</v>
      </c>
      <c r="O565" s="9">
        <f>E565/D565</f>
        <v>9.0666666666666662E-4</v>
      </c>
      <c r="P565" s="10">
        <f>IF(E565=0,0,E565/L565)</f>
        <v>34</v>
      </c>
      <c r="Q565" s="2" t="str">
        <f>LEFT(N565,SEARCH("/",N565,1)-1)</f>
        <v>technology</v>
      </c>
      <c r="R565" s="2" t="str">
        <f>RIGHT(N565,LEN(N565)-SEARCH("/",N565))</f>
        <v>web</v>
      </c>
      <c r="S565" s="21">
        <f>(((J565/60)/60)/24)+DATE(1970,1,1)+(-5/24)</f>
        <v>42021.861655092587</v>
      </c>
      <c r="T565" s="21">
        <f>(((I565/60)/60)/24)+DATE(1970,1,1)+(-5/24)</f>
        <v>42051.861655092587</v>
      </c>
    </row>
    <row r="566" spans="1:20" ht="105" hidden="1" x14ac:dyDescent="0.25">
      <c r="A566" s="13">
        <v>564</v>
      </c>
      <c r="B566" s="3" t="s">
        <v>565</v>
      </c>
      <c r="C566" s="3" t="s">
        <v>4674</v>
      </c>
      <c r="D566" s="2">
        <v>18000</v>
      </c>
      <c r="E566" s="11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8271</v>
      </c>
      <c r="O566" s="9">
        <f>E566/D566</f>
        <v>5.5555555555555558E-5</v>
      </c>
      <c r="P566" s="10">
        <f>IF(E566=0,0,E566/L566)</f>
        <v>1</v>
      </c>
      <c r="Q566" s="2" t="str">
        <f>LEFT(N566,SEARCH("/",N566,1)-1)</f>
        <v>technology</v>
      </c>
      <c r="R566" s="2" t="str">
        <f>RIGHT(N566,LEN(N566)-SEARCH("/",N566))</f>
        <v>web</v>
      </c>
      <c r="S566" s="21">
        <f>(((J566/60)/60)/24)+DATE(1970,1,1)+(-5/24)</f>
        <v>42411.734664351847</v>
      </c>
      <c r="T566" s="21">
        <f>(((I566/60)/60)/24)+DATE(1970,1,1)+(-5/24)</f>
        <v>42441.734664351847</v>
      </c>
    </row>
    <row r="567" spans="1:20" ht="90" hidden="1" x14ac:dyDescent="0.25">
      <c r="A567" s="13">
        <v>565</v>
      </c>
      <c r="B567" s="3" t="s">
        <v>566</v>
      </c>
      <c r="C567" s="3" t="s">
        <v>4675</v>
      </c>
      <c r="D567" s="2">
        <v>25000</v>
      </c>
      <c r="E567" s="11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8271</v>
      </c>
      <c r="O567" s="9">
        <f>E567/D567</f>
        <v>0</v>
      </c>
      <c r="P567" s="10">
        <f>IF(E567=0,0,E567/L567)</f>
        <v>0</v>
      </c>
      <c r="Q567" s="2" t="str">
        <f>LEFT(N567,SEARCH("/",N567,1)-1)</f>
        <v>technology</v>
      </c>
      <c r="R567" s="2" t="str">
        <f>RIGHT(N567,LEN(N567)-SEARCH("/",N567))</f>
        <v>web</v>
      </c>
      <c r="S567" s="21">
        <f>(((J567/60)/60)/24)+DATE(1970,1,1)+(-5/24)</f>
        <v>42165.576956018522</v>
      </c>
      <c r="T567" s="21">
        <f>(((I567/60)/60)/24)+DATE(1970,1,1)+(-5/24)</f>
        <v>42195.576956018522</v>
      </c>
    </row>
    <row r="568" spans="1:20" ht="90" hidden="1" x14ac:dyDescent="0.25">
      <c r="A568" s="13">
        <v>566</v>
      </c>
      <c r="B568" s="3" t="s">
        <v>567</v>
      </c>
      <c r="C568" s="3" t="s">
        <v>4676</v>
      </c>
      <c r="D568" s="2">
        <v>5000</v>
      </c>
      <c r="E568" s="11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8271</v>
      </c>
      <c r="O568" s="9">
        <f>E568/D568</f>
        <v>2.0000000000000001E-4</v>
      </c>
      <c r="P568" s="10">
        <f>IF(E568=0,0,E568/L568)</f>
        <v>1</v>
      </c>
      <c r="Q568" s="2" t="str">
        <f>LEFT(N568,SEARCH("/",N568,1)-1)</f>
        <v>technology</v>
      </c>
      <c r="R568" s="2" t="str">
        <f>RIGHT(N568,LEN(N568)-SEARCH("/",N568))</f>
        <v>web</v>
      </c>
      <c r="S568" s="21">
        <f>(((J568/60)/60)/24)+DATE(1970,1,1)+(-5/24)</f>
        <v>42535.476076388884</v>
      </c>
      <c r="T568" s="21">
        <f>(((I568/60)/60)/24)+DATE(1970,1,1)+(-5/24)</f>
        <v>42565.476076388884</v>
      </c>
    </row>
    <row r="569" spans="1:20" ht="105" hidden="1" x14ac:dyDescent="0.25">
      <c r="A569" s="13">
        <v>567</v>
      </c>
      <c r="B569" s="3" t="s">
        <v>568</v>
      </c>
      <c r="C569" s="3" t="s">
        <v>4677</v>
      </c>
      <c r="D569" s="2">
        <v>10000</v>
      </c>
      <c r="E569" s="11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8271</v>
      </c>
      <c r="O569" s="9">
        <f>E569/D569</f>
        <v>0</v>
      </c>
      <c r="P569" s="10">
        <f>IF(E569=0,0,E569/L569)</f>
        <v>0</v>
      </c>
      <c r="Q569" s="2" t="str">
        <f>LEFT(N569,SEARCH("/",N569,1)-1)</f>
        <v>technology</v>
      </c>
      <c r="R569" s="2" t="str">
        <f>RIGHT(N569,LEN(N569)-SEARCH("/",N569))</f>
        <v>web</v>
      </c>
      <c r="S569" s="21">
        <f>(((J569/60)/60)/24)+DATE(1970,1,1)+(-5/24)</f>
        <v>41975.634189814817</v>
      </c>
      <c r="T569" s="21">
        <f>(((I569/60)/60)/24)+DATE(1970,1,1)+(-5/24)</f>
        <v>42005.634189814817</v>
      </c>
    </row>
    <row r="570" spans="1:20" ht="105" hidden="1" x14ac:dyDescent="0.25">
      <c r="A570" s="13">
        <v>568</v>
      </c>
      <c r="B570" s="3" t="s">
        <v>569</v>
      </c>
      <c r="C570" s="3" t="s">
        <v>4678</v>
      </c>
      <c r="D570" s="2">
        <v>24500</v>
      </c>
      <c r="E570" s="11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8271</v>
      </c>
      <c r="O570" s="9">
        <f>E570/D570</f>
        <v>0.01</v>
      </c>
      <c r="P570" s="10">
        <f>IF(E570=0,0,E570/L570)</f>
        <v>49</v>
      </c>
      <c r="Q570" s="2" t="str">
        <f>LEFT(N570,SEARCH("/",N570,1)-1)</f>
        <v>technology</v>
      </c>
      <c r="R570" s="2" t="str">
        <f>RIGHT(N570,LEN(N570)-SEARCH("/",N570))</f>
        <v>web</v>
      </c>
      <c r="S570" s="21">
        <f>(((J570/60)/60)/24)+DATE(1970,1,1)+(-5/24)</f>
        <v>42348.713229166664</v>
      </c>
      <c r="T570" s="21">
        <f>(((I570/60)/60)/24)+DATE(1970,1,1)+(-5/24)</f>
        <v>42385.249999999993</v>
      </c>
    </row>
    <row r="571" spans="1:20" ht="90" hidden="1" x14ac:dyDescent="0.25">
      <c r="A571" s="13">
        <v>569</v>
      </c>
      <c r="B571" s="3" t="s">
        <v>570</v>
      </c>
      <c r="C571" s="3" t="s">
        <v>4679</v>
      </c>
      <c r="D571" s="2">
        <v>2500</v>
      </c>
      <c r="E571" s="11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8271</v>
      </c>
      <c r="O571" s="9">
        <f>E571/D571</f>
        <v>8.0000000000000002E-3</v>
      </c>
      <c r="P571" s="10">
        <f>IF(E571=0,0,E571/L571)</f>
        <v>20</v>
      </c>
      <c r="Q571" s="2" t="str">
        <f>LEFT(N571,SEARCH("/",N571,1)-1)</f>
        <v>technology</v>
      </c>
      <c r="R571" s="2" t="str">
        <f>RIGHT(N571,LEN(N571)-SEARCH("/",N571))</f>
        <v>web</v>
      </c>
      <c r="S571" s="21">
        <f>(((J571/60)/60)/24)+DATE(1970,1,1)+(-5/24)</f>
        <v>42340.639027777775</v>
      </c>
      <c r="T571" s="21">
        <f>(((I571/60)/60)/24)+DATE(1970,1,1)+(-5/24)</f>
        <v>42370.639027777775</v>
      </c>
    </row>
    <row r="572" spans="1:20" ht="60" hidden="1" x14ac:dyDescent="0.25">
      <c r="A572" s="13">
        <v>570</v>
      </c>
      <c r="B572" s="3" t="s">
        <v>571</v>
      </c>
      <c r="C572" s="3" t="s">
        <v>4680</v>
      </c>
      <c r="D572" s="2">
        <v>85000</v>
      </c>
      <c r="E572" s="11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8271</v>
      </c>
      <c r="O572" s="9">
        <f>E572/D572</f>
        <v>1.6705882352941177E-3</v>
      </c>
      <c r="P572" s="10">
        <f>IF(E572=0,0,E572/L572)</f>
        <v>142</v>
      </c>
      <c r="Q572" s="2" t="str">
        <f>LEFT(N572,SEARCH("/",N572,1)-1)</f>
        <v>technology</v>
      </c>
      <c r="R572" s="2" t="str">
        <f>RIGHT(N572,LEN(N572)-SEARCH("/",N572))</f>
        <v>web</v>
      </c>
      <c r="S572" s="21">
        <f>(((J572/60)/60)/24)+DATE(1970,1,1)+(-5/24)</f>
        <v>42388.589918981481</v>
      </c>
      <c r="T572" s="21">
        <f>(((I572/60)/60)/24)+DATE(1970,1,1)+(-5/24)</f>
        <v>42418.589918981481</v>
      </c>
    </row>
    <row r="573" spans="1:20" ht="90" hidden="1" x14ac:dyDescent="0.25">
      <c r="A573" s="13">
        <v>571</v>
      </c>
      <c r="B573" s="3" t="s">
        <v>572</v>
      </c>
      <c r="C573" s="3" t="s">
        <v>4681</v>
      </c>
      <c r="D573" s="2">
        <v>25000</v>
      </c>
      <c r="E573" s="11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8271</v>
      </c>
      <c r="O573" s="9">
        <f>E573/D573</f>
        <v>4.2399999999999998E-3</v>
      </c>
      <c r="P573" s="10">
        <f>IF(E573=0,0,E573/L573)</f>
        <v>53</v>
      </c>
      <c r="Q573" s="2" t="str">
        <f>LEFT(N573,SEARCH("/",N573,1)-1)</f>
        <v>technology</v>
      </c>
      <c r="R573" s="2" t="str">
        <f>RIGHT(N573,LEN(N573)-SEARCH("/",N573))</f>
        <v>web</v>
      </c>
      <c r="S573" s="21">
        <f>(((J573/60)/60)/24)+DATE(1970,1,1)+(-5/24)</f>
        <v>42192.607905092591</v>
      </c>
      <c r="T573" s="21">
        <f>(((I573/60)/60)/24)+DATE(1970,1,1)+(-5/24)</f>
        <v>42211.957638888889</v>
      </c>
    </row>
    <row r="574" spans="1:20" ht="90" hidden="1" x14ac:dyDescent="0.25">
      <c r="A574" s="13">
        <v>572</v>
      </c>
      <c r="B574" s="3" t="s">
        <v>573</v>
      </c>
      <c r="C574" s="3" t="s">
        <v>4682</v>
      </c>
      <c r="D574" s="2">
        <v>2500</v>
      </c>
      <c r="E574" s="11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8271</v>
      </c>
      <c r="O574" s="9">
        <f>E574/D574</f>
        <v>0</v>
      </c>
      <c r="P574" s="10">
        <f>IF(E574=0,0,E574/L574)</f>
        <v>0</v>
      </c>
      <c r="Q574" s="2" t="str">
        <f>LEFT(N574,SEARCH("/",N574,1)-1)</f>
        <v>technology</v>
      </c>
      <c r="R574" s="2" t="str">
        <f>RIGHT(N574,LEN(N574)-SEARCH("/",N574))</f>
        <v>web</v>
      </c>
      <c r="S574" s="21">
        <f>(((J574/60)/60)/24)+DATE(1970,1,1)+(-5/24)</f>
        <v>42282.507962962954</v>
      </c>
      <c r="T574" s="21">
        <f>(((I574/60)/60)/24)+DATE(1970,1,1)+(-5/24)</f>
        <v>42312.549629629626</v>
      </c>
    </row>
    <row r="575" spans="1:20" ht="105" hidden="1" x14ac:dyDescent="0.25">
      <c r="A575" s="13">
        <v>573</v>
      </c>
      <c r="B575" s="3" t="s">
        <v>574</v>
      </c>
      <c r="C575" s="3" t="s">
        <v>4683</v>
      </c>
      <c r="D575" s="2">
        <v>88888</v>
      </c>
      <c r="E575" s="11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8271</v>
      </c>
      <c r="O575" s="9">
        <f>E575/D575</f>
        <v>3.892538925389254E-3</v>
      </c>
      <c r="P575" s="10">
        <f>IF(E575=0,0,E575/L575)</f>
        <v>38.444444444444443</v>
      </c>
      <c r="Q575" s="2" t="str">
        <f>LEFT(N575,SEARCH("/",N575,1)-1)</f>
        <v>technology</v>
      </c>
      <c r="R575" s="2" t="str">
        <f>RIGHT(N575,LEN(N575)-SEARCH("/",N575))</f>
        <v>web</v>
      </c>
      <c r="S575" s="21">
        <f>(((J575/60)/60)/24)+DATE(1970,1,1)+(-5/24)</f>
        <v>41962.841793981475</v>
      </c>
      <c r="T575" s="21">
        <f>(((I575/60)/60)/24)+DATE(1970,1,1)+(-5/24)</f>
        <v>42021.841666666667</v>
      </c>
    </row>
    <row r="576" spans="1:20" ht="105" hidden="1" x14ac:dyDescent="0.25">
      <c r="A576" s="13">
        <v>574</v>
      </c>
      <c r="B576" s="3" t="s">
        <v>575</v>
      </c>
      <c r="C576" s="3" t="s">
        <v>4684</v>
      </c>
      <c r="D576" s="2">
        <v>11180</v>
      </c>
      <c r="E576" s="11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8271</v>
      </c>
      <c r="O576" s="9">
        <f>E576/D576</f>
        <v>7.1556350626118068E-3</v>
      </c>
      <c r="P576" s="10">
        <f>IF(E576=0,0,E576/L576)</f>
        <v>20</v>
      </c>
      <c r="Q576" s="2" t="str">
        <f>LEFT(N576,SEARCH("/",N576,1)-1)</f>
        <v>technology</v>
      </c>
      <c r="R576" s="2" t="str">
        <f>RIGHT(N576,LEN(N576)-SEARCH("/",N576))</f>
        <v>web</v>
      </c>
      <c r="S576" s="21">
        <f>(((J576/60)/60)/24)+DATE(1970,1,1)+(-5/24)</f>
        <v>42632.235034722216</v>
      </c>
      <c r="T576" s="21">
        <f>(((I576/60)/60)/24)+DATE(1970,1,1)+(-5/24)</f>
        <v>42662.235034722216</v>
      </c>
    </row>
    <row r="577" spans="1:20" ht="105" hidden="1" x14ac:dyDescent="0.25">
      <c r="A577" s="13">
        <v>575</v>
      </c>
      <c r="B577" s="3" t="s">
        <v>576</v>
      </c>
      <c r="C577" s="3" t="s">
        <v>4685</v>
      </c>
      <c r="D577" s="2">
        <v>60000</v>
      </c>
      <c r="E577" s="11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8271</v>
      </c>
      <c r="O577" s="9">
        <f>E577/D577</f>
        <v>4.3166666666666666E-3</v>
      </c>
      <c r="P577" s="10">
        <f>IF(E577=0,0,E577/L577)</f>
        <v>64.75</v>
      </c>
      <c r="Q577" s="2" t="str">
        <f>LEFT(N577,SEARCH("/",N577,1)-1)</f>
        <v>technology</v>
      </c>
      <c r="R577" s="2" t="str">
        <f>RIGHT(N577,LEN(N577)-SEARCH("/",N577))</f>
        <v>web</v>
      </c>
      <c r="S577" s="21">
        <f>(((J577/60)/60)/24)+DATE(1970,1,1)+(-5/24)</f>
        <v>42138.484293981477</v>
      </c>
      <c r="T577" s="21">
        <f>(((I577/60)/60)/24)+DATE(1970,1,1)+(-5/24)</f>
        <v>42168.484293981477</v>
      </c>
    </row>
    <row r="578" spans="1:20" ht="90" hidden="1" x14ac:dyDescent="0.25">
      <c r="A578" s="13">
        <v>576</v>
      </c>
      <c r="B578" s="3" t="s">
        <v>577</v>
      </c>
      <c r="C578" s="3" t="s">
        <v>4686</v>
      </c>
      <c r="D578" s="2">
        <v>80000</v>
      </c>
      <c r="E578" s="11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8271</v>
      </c>
      <c r="O578" s="9">
        <f>E578/D578</f>
        <v>1.2500000000000001E-5</v>
      </c>
      <c r="P578" s="10">
        <f>IF(E578=0,0,E578/L578)</f>
        <v>1</v>
      </c>
      <c r="Q578" s="2" t="str">
        <f>LEFT(N578,SEARCH("/",N578,1)-1)</f>
        <v>technology</v>
      </c>
      <c r="R578" s="2" t="str">
        <f>RIGHT(N578,LEN(N578)-SEARCH("/",N578))</f>
        <v>web</v>
      </c>
      <c r="S578" s="21">
        <f>(((J578/60)/60)/24)+DATE(1970,1,1)+(-5/24)</f>
        <v>42031.263333333329</v>
      </c>
      <c r="T578" s="21">
        <f>(((I578/60)/60)/24)+DATE(1970,1,1)+(-5/24)</f>
        <v>42091.221666666665</v>
      </c>
    </row>
    <row r="579" spans="1:20" ht="90" hidden="1" x14ac:dyDescent="0.25">
      <c r="A579" s="13">
        <v>577</v>
      </c>
      <c r="B579" s="3" t="s">
        <v>578</v>
      </c>
      <c r="C579" s="3" t="s">
        <v>4687</v>
      </c>
      <c r="D579" s="2">
        <v>5000</v>
      </c>
      <c r="E579" s="11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8271</v>
      </c>
      <c r="O579" s="9">
        <f>E579/D579</f>
        <v>2E-3</v>
      </c>
      <c r="P579" s="10">
        <f>IF(E579=0,0,E579/L579)</f>
        <v>10</v>
      </c>
      <c r="Q579" s="2" t="str">
        <f>LEFT(N579,SEARCH("/",N579,1)-1)</f>
        <v>technology</v>
      </c>
      <c r="R579" s="2" t="str">
        <f>RIGHT(N579,LEN(N579)-SEARCH("/",N579))</f>
        <v>web</v>
      </c>
      <c r="S579" s="21">
        <f>(((J579/60)/60)/24)+DATE(1970,1,1)+(-5/24)</f>
        <v>42450.380810185183</v>
      </c>
      <c r="T579" s="21">
        <f>(((I579/60)/60)/24)+DATE(1970,1,1)+(-5/24)</f>
        <v>42510.380810185183</v>
      </c>
    </row>
    <row r="580" spans="1:20" ht="45" hidden="1" x14ac:dyDescent="0.25">
      <c r="A580" s="13">
        <v>578</v>
      </c>
      <c r="B580" s="3" t="s">
        <v>579</v>
      </c>
      <c r="C580" s="3" t="s">
        <v>4688</v>
      </c>
      <c r="D580" s="2">
        <v>125000</v>
      </c>
      <c r="E580" s="11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8271</v>
      </c>
      <c r="O580" s="9">
        <f>E580/D580</f>
        <v>1.12E-4</v>
      </c>
      <c r="P580" s="10">
        <f>IF(E580=0,0,E580/L580)</f>
        <v>2</v>
      </c>
      <c r="Q580" s="2" t="str">
        <f>LEFT(N580,SEARCH("/",N580,1)-1)</f>
        <v>technology</v>
      </c>
      <c r="R580" s="2" t="str">
        <f>RIGHT(N580,LEN(N580)-SEARCH("/",N580))</f>
        <v>web</v>
      </c>
      <c r="S580" s="21">
        <f>(((J580/60)/60)/24)+DATE(1970,1,1)+(-5/24)</f>
        <v>42230.370289351849</v>
      </c>
      <c r="T580" s="21">
        <f>(((I580/60)/60)/24)+DATE(1970,1,1)+(-5/24)</f>
        <v>42254.370289351849</v>
      </c>
    </row>
    <row r="581" spans="1:20" ht="60" hidden="1" x14ac:dyDescent="0.25">
      <c r="A581" s="13">
        <v>579</v>
      </c>
      <c r="B581" s="3" t="s">
        <v>580</v>
      </c>
      <c r="C581" s="3" t="s">
        <v>4689</v>
      </c>
      <c r="D581" s="2">
        <v>12000</v>
      </c>
      <c r="E581" s="11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8271</v>
      </c>
      <c r="O581" s="9">
        <f>E581/D581</f>
        <v>1.4583333333333334E-2</v>
      </c>
      <c r="P581" s="10">
        <f>IF(E581=0,0,E581/L581)</f>
        <v>35</v>
      </c>
      <c r="Q581" s="2" t="str">
        <f>LEFT(N581,SEARCH("/",N581,1)-1)</f>
        <v>technology</v>
      </c>
      <c r="R581" s="2" t="str">
        <f>RIGHT(N581,LEN(N581)-SEARCH("/",N581))</f>
        <v>web</v>
      </c>
      <c r="S581" s="21">
        <f>(((J581/60)/60)/24)+DATE(1970,1,1)+(-5/24)</f>
        <v>41968.643784722219</v>
      </c>
      <c r="T581" s="21">
        <f>(((I581/60)/60)/24)+DATE(1970,1,1)+(-5/24)</f>
        <v>41998.643784722219</v>
      </c>
    </row>
    <row r="582" spans="1:20" ht="105" hidden="1" x14ac:dyDescent="0.25">
      <c r="A582" s="13">
        <v>580</v>
      </c>
      <c r="B582" s="3" t="s">
        <v>581</v>
      </c>
      <c r="C582" s="3" t="s">
        <v>4690</v>
      </c>
      <c r="D582" s="2">
        <v>3000</v>
      </c>
      <c r="E582" s="11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8271</v>
      </c>
      <c r="O582" s="9">
        <f>E582/D582</f>
        <v>3.3333333333333332E-4</v>
      </c>
      <c r="P582" s="10">
        <f>IF(E582=0,0,E582/L582)</f>
        <v>1</v>
      </c>
      <c r="Q582" s="2" t="str">
        <f>LEFT(N582,SEARCH("/",N582,1)-1)</f>
        <v>technology</v>
      </c>
      <c r="R582" s="2" t="str">
        <f>RIGHT(N582,LEN(N582)-SEARCH("/",N582))</f>
        <v>web</v>
      </c>
      <c r="S582" s="21">
        <f>(((J582/60)/60)/24)+DATE(1970,1,1)+(-5/24)</f>
        <v>42605.699849537035</v>
      </c>
      <c r="T582" s="21">
        <f>(((I582/60)/60)/24)+DATE(1970,1,1)+(-5/24)</f>
        <v>42635.699849537035</v>
      </c>
    </row>
    <row r="583" spans="1:20" ht="90" hidden="1" x14ac:dyDescent="0.25">
      <c r="A583" s="13">
        <v>581</v>
      </c>
      <c r="B583" s="3" t="s">
        <v>582</v>
      </c>
      <c r="C583" s="3" t="s">
        <v>4691</v>
      </c>
      <c r="D583" s="2">
        <v>400</v>
      </c>
      <c r="E583" s="11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8271</v>
      </c>
      <c r="O583" s="9">
        <f>E583/D583</f>
        <v>0</v>
      </c>
      <c r="P583" s="10">
        <f>IF(E583=0,0,E583/L583)</f>
        <v>0</v>
      </c>
      <c r="Q583" s="2" t="str">
        <f>LEFT(N583,SEARCH("/",N583,1)-1)</f>
        <v>technology</v>
      </c>
      <c r="R583" s="2" t="str">
        <f>RIGHT(N583,LEN(N583)-SEARCH("/",N583))</f>
        <v>web</v>
      </c>
      <c r="S583" s="21">
        <f>(((J583/60)/60)/24)+DATE(1970,1,1)+(-5/24)</f>
        <v>42187.804444444446</v>
      </c>
      <c r="T583" s="21">
        <f>(((I583/60)/60)/24)+DATE(1970,1,1)+(-5/24)</f>
        <v>42217.804444444446</v>
      </c>
    </row>
    <row r="584" spans="1:20" ht="105" hidden="1" x14ac:dyDescent="0.25">
      <c r="A584" s="13">
        <v>582</v>
      </c>
      <c r="B584" s="3" t="s">
        <v>583</v>
      </c>
      <c r="C584" s="3" t="s">
        <v>4692</v>
      </c>
      <c r="D584" s="2">
        <v>100000</v>
      </c>
      <c r="E584" s="11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8271</v>
      </c>
      <c r="O584" s="9">
        <f>E584/D584</f>
        <v>0</v>
      </c>
      <c r="P584" s="10">
        <f>IF(E584=0,0,E584/L584)</f>
        <v>0</v>
      </c>
      <c r="Q584" s="2" t="str">
        <f>LEFT(N584,SEARCH("/",N584,1)-1)</f>
        <v>technology</v>
      </c>
      <c r="R584" s="2" t="str">
        <f>RIGHT(N584,LEN(N584)-SEARCH("/",N584))</f>
        <v>web</v>
      </c>
      <c r="S584" s="21">
        <f>(((J584/60)/60)/24)+DATE(1970,1,1)+(-5/24)</f>
        <v>42055.531469907401</v>
      </c>
      <c r="T584" s="21">
        <f>(((I584/60)/60)/24)+DATE(1970,1,1)+(-5/24)</f>
        <v>42078.541666666664</v>
      </c>
    </row>
    <row r="585" spans="1:20" ht="75" hidden="1" x14ac:dyDescent="0.25">
      <c r="A585" s="13">
        <v>583</v>
      </c>
      <c r="B585" s="3" t="s">
        <v>584</v>
      </c>
      <c r="C585" s="3" t="s">
        <v>4693</v>
      </c>
      <c r="D585" s="2">
        <v>9000</v>
      </c>
      <c r="E585" s="11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8271</v>
      </c>
      <c r="O585" s="9">
        <f>E585/D585</f>
        <v>1.1111111111111112E-4</v>
      </c>
      <c r="P585" s="10">
        <f>IF(E585=0,0,E585/L585)</f>
        <v>1</v>
      </c>
      <c r="Q585" s="2" t="str">
        <f>LEFT(N585,SEARCH("/",N585,1)-1)</f>
        <v>technology</v>
      </c>
      <c r="R585" s="2" t="str">
        <f>RIGHT(N585,LEN(N585)-SEARCH("/",N585))</f>
        <v>web</v>
      </c>
      <c r="S585" s="21">
        <f>(((J585/60)/60)/24)+DATE(1970,1,1)+(-5/24)</f>
        <v>42052.730173611104</v>
      </c>
      <c r="T585" s="21">
        <f>(((I585/60)/60)/24)+DATE(1970,1,1)+(-5/24)</f>
        <v>42082.688506944447</v>
      </c>
    </row>
    <row r="586" spans="1:20" ht="75" hidden="1" x14ac:dyDescent="0.25">
      <c r="A586" s="13">
        <v>584</v>
      </c>
      <c r="B586" s="3" t="s">
        <v>585</v>
      </c>
      <c r="C586" s="3" t="s">
        <v>4694</v>
      </c>
      <c r="D586" s="2">
        <v>1000</v>
      </c>
      <c r="E586" s="11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8271</v>
      </c>
      <c r="O586" s="9">
        <f>E586/D586</f>
        <v>0.01</v>
      </c>
      <c r="P586" s="10">
        <f>IF(E586=0,0,E586/L586)</f>
        <v>5</v>
      </c>
      <c r="Q586" s="2" t="str">
        <f>LEFT(N586,SEARCH("/",N586,1)-1)</f>
        <v>technology</v>
      </c>
      <c r="R586" s="2" t="str">
        <f>RIGHT(N586,LEN(N586)-SEARCH("/",N586))</f>
        <v>web</v>
      </c>
      <c r="S586" s="21">
        <f>(((J586/60)/60)/24)+DATE(1970,1,1)+(-5/24)</f>
        <v>42049.508287037032</v>
      </c>
      <c r="T586" s="21">
        <f>(((I586/60)/60)/24)+DATE(1970,1,1)+(-5/24)</f>
        <v>42079.466620370367</v>
      </c>
    </row>
    <row r="587" spans="1:20" ht="75" hidden="1" x14ac:dyDescent="0.25">
      <c r="A587" s="13">
        <v>585</v>
      </c>
      <c r="B587" s="3" t="s">
        <v>586</v>
      </c>
      <c r="C587" s="3" t="s">
        <v>4695</v>
      </c>
      <c r="D587" s="2">
        <v>9000</v>
      </c>
      <c r="E587" s="11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8271</v>
      </c>
      <c r="O587" s="9">
        <f>E587/D587</f>
        <v>0</v>
      </c>
      <c r="P587" s="10">
        <f>IF(E587=0,0,E587/L587)</f>
        <v>0</v>
      </c>
      <c r="Q587" s="2" t="str">
        <f>LEFT(N587,SEARCH("/",N587,1)-1)</f>
        <v>technology</v>
      </c>
      <c r="R587" s="2" t="str">
        <f>RIGHT(N587,LEN(N587)-SEARCH("/",N587))</f>
        <v>web</v>
      </c>
      <c r="S587" s="21">
        <f>(((J587/60)/60)/24)+DATE(1970,1,1)+(-5/24)</f>
        <v>42283.182604166665</v>
      </c>
      <c r="T587" s="21">
        <f>(((I587/60)/60)/24)+DATE(1970,1,1)+(-5/24)</f>
        <v>42338.791666666664</v>
      </c>
    </row>
    <row r="588" spans="1:20" ht="90" hidden="1" x14ac:dyDescent="0.25">
      <c r="A588" s="13">
        <v>586</v>
      </c>
      <c r="B588" s="3" t="s">
        <v>587</v>
      </c>
      <c r="C588" s="3" t="s">
        <v>4696</v>
      </c>
      <c r="D588" s="2">
        <v>10000</v>
      </c>
      <c r="E588" s="11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8271</v>
      </c>
      <c r="O588" s="9">
        <f>E588/D588</f>
        <v>5.5999999999999999E-3</v>
      </c>
      <c r="P588" s="10">
        <f>IF(E588=0,0,E588/L588)</f>
        <v>14</v>
      </c>
      <c r="Q588" s="2" t="str">
        <f>LEFT(N588,SEARCH("/",N588,1)-1)</f>
        <v>technology</v>
      </c>
      <c r="R588" s="2" t="str">
        <f>RIGHT(N588,LEN(N588)-SEARCH("/",N588))</f>
        <v>web</v>
      </c>
      <c r="S588" s="21">
        <f>(((J588/60)/60)/24)+DATE(1970,1,1)+(-5/24)</f>
        <v>42020.645914351851</v>
      </c>
      <c r="T588" s="21">
        <f>(((I588/60)/60)/24)+DATE(1970,1,1)+(-5/24)</f>
        <v>42050.645914351851</v>
      </c>
    </row>
    <row r="589" spans="1:20" ht="120" hidden="1" x14ac:dyDescent="0.25">
      <c r="A589" s="13">
        <v>587</v>
      </c>
      <c r="B589" s="3" t="s">
        <v>588</v>
      </c>
      <c r="C589" s="3" t="s">
        <v>4697</v>
      </c>
      <c r="D589" s="2">
        <v>30000</v>
      </c>
      <c r="E589" s="11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8271</v>
      </c>
      <c r="O589" s="9">
        <f>E589/D589</f>
        <v>9.0833333333333335E-2</v>
      </c>
      <c r="P589" s="10">
        <f>IF(E589=0,0,E589/L589)</f>
        <v>389.28571428571428</v>
      </c>
      <c r="Q589" s="2" t="str">
        <f>LEFT(N589,SEARCH("/",N589,1)-1)</f>
        <v>technology</v>
      </c>
      <c r="R589" s="2" t="str">
        <f>RIGHT(N589,LEN(N589)-SEARCH("/",N589))</f>
        <v>web</v>
      </c>
      <c r="S589" s="21">
        <f>(((J589/60)/60)/24)+DATE(1970,1,1)+(-5/24)</f>
        <v>42080.548993055556</v>
      </c>
      <c r="T589" s="21">
        <f>(((I589/60)/60)/24)+DATE(1970,1,1)+(-5/24)</f>
        <v>42110.548993055556</v>
      </c>
    </row>
    <row r="590" spans="1:20" ht="90" hidden="1" x14ac:dyDescent="0.25">
      <c r="A590" s="13">
        <v>588</v>
      </c>
      <c r="B590" s="3" t="s">
        <v>589</v>
      </c>
      <c r="C590" s="3" t="s">
        <v>4698</v>
      </c>
      <c r="D590" s="2">
        <v>9000</v>
      </c>
      <c r="E590" s="11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8271</v>
      </c>
      <c r="O590" s="9">
        <f>E590/D590</f>
        <v>3.3444444444444443E-2</v>
      </c>
      <c r="P590" s="10">
        <f>IF(E590=0,0,E590/L590)</f>
        <v>150.5</v>
      </c>
      <c r="Q590" s="2" t="str">
        <f>LEFT(N590,SEARCH("/",N590,1)-1)</f>
        <v>technology</v>
      </c>
      <c r="R590" s="2" t="str">
        <f>RIGHT(N590,LEN(N590)-SEARCH("/",N590))</f>
        <v>web</v>
      </c>
      <c r="S590" s="21">
        <f>(((J590/60)/60)/24)+DATE(1970,1,1)+(-5/24)</f>
        <v>42631.56118055556</v>
      </c>
      <c r="T590" s="21">
        <f>(((I590/60)/60)/24)+DATE(1970,1,1)+(-5/24)</f>
        <v>42691.602847222217</v>
      </c>
    </row>
    <row r="591" spans="1:20" ht="30" hidden="1" x14ac:dyDescent="0.25">
      <c r="A591" s="13">
        <v>589</v>
      </c>
      <c r="B591" s="3" t="s">
        <v>590</v>
      </c>
      <c r="C591" s="3" t="s">
        <v>4699</v>
      </c>
      <c r="D591" s="2">
        <v>7500</v>
      </c>
      <c r="E591" s="11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8271</v>
      </c>
      <c r="O591" s="9">
        <f>E591/D591</f>
        <v>1.3333333333333334E-4</v>
      </c>
      <c r="P591" s="10">
        <f>IF(E591=0,0,E591/L591)</f>
        <v>1</v>
      </c>
      <c r="Q591" s="2" t="str">
        <f>LEFT(N591,SEARCH("/",N591,1)-1)</f>
        <v>technology</v>
      </c>
      <c r="R591" s="2" t="str">
        <f>RIGHT(N591,LEN(N591)-SEARCH("/",N591))</f>
        <v>web</v>
      </c>
      <c r="S591" s="21">
        <f>(((J591/60)/60)/24)+DATE(1970,1,1)+(-5/24)</f>
        <v>42178.406238425923</v>
      </c>
      <c r="T591" s="21">
        <f>(((I591/60)/60)/24)+DATE(1970,1,1)+(-5/24)</f>
        <v>42193.406238425923</v>
      </c>
    </row>
    <row r="592" spans="1:20" ht="105" hidden="1" x14ac:dyDescent="0.25">
      <c r="A592" s="13">
        <v>590</v>
      </c>
      <c r="B592" s="3" t="s">
        <v>591</v>
      </c>
      <c r="C592" s="3" t="s">
        <v>4700</v>
      </c>
      <c r="D592" s="2">
        <v>5000</v>
      </c>
      <c r="E592" s="11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8271</v>
      </c>
      <c r="O592" s="9">
        <f>E592/D592</f>
        <v>4.4600000000000001E-2</v>
      </c>
      <c r="P592" s="10">
        <f>IF(E592=0,0,E592/L592)</f>
        <v>24.777777777777779</v>
      </c>
      <c r="Q592" s="2" t="str">
        <f>LEFT(N592,SEARCH("/",N592,1)-1)</f>
        <v>technology</v>
      </c>
      <c r="R592" s="2" t="str">
        <f>RIGHT(N592,LEN(N592)-SEARCH("/",N592))</f>
        <v>web</v>
      </c>
      <c r="S592" s="21">
        <f>(((J592/60)/60)/24)+DATE(1970,1,1)+(-5/24)</f>
        <v>42377.34642361111</v>
      </c>
      <c r="T592" s="21">
        <f>(((I592/60)/60)/24)+DATE(1970,1,1)+(-5/24)</f>
        <v>42408.334027777775</v>
      </c>
    </row>
    <row r="593" spans="1:20" ht="90" hidden="1" x14ac:dyDescent="0.25">
      <c r="A593" s="13">
        <v>591</v>
      </c>
      <c r="B593" s="3" t="s">
        <v>592</v>
      </c>
      <c r="C593" s="3" t="s">
        <v>4701</v>
      </c>
      <c r="D593" s="2">
        <v>100000</v>
      </c>
      <c r="E593" s="11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8271</v>
      </c>
      <c r="O593" s="9">
        <f>E593/D593</f>
        <v>6.0999999999999997E-4</v>
      </c>
      <c r="P593" s="10">
        <f>IF(E593=0,0,E593/L593)</f>
        <v>30.5</v>
      </c>
      <c r="Q593" s="2" t="str">
        <f>LEFT(N593,SEARCH("/",N593,1)-1)</f>
        <v>technology</v>
      </c>
      <c r="R593" s="2" t="str">
        <f>RIGHT(N593,LEN(N593)-SEARCH("/",N593))</f>
        <v>web</v>
      </c>
      <c r="S593" s="21">
        <f>(((J593/60)/60)/24)+DATE(1970,1,1)+(-5/24)</f>
        <v>42177.334837962961</v>
      </c>
      <c r="T593" s="21">
        <f>(((I593/60)/60)/24)+DATE(1970,1,1)+(-5/24)</f>
        <v>42207.334837962961</v>
      </c>
    </row>
    <row r="594" spans="1:20" ht="90" hidden="1" x14ac:dyDescent="0.25">
      <c r="A594" s="13">
        <v>592</v>
      </c>
      <c r="B594" s="3" t="s">
        <v>593</v>
      </c>
      <c r="C594" s="3" t="s">
        <v>4702</v>
      </c>
      <c r="D594" s="2">
        <v>7500</v>
      </c>
      <c r="E594" s="11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8271</v>
      </c>
      <c r="O594" s="9">
        <f>E594/D594</f>
        <v>3.3333333333333333E-2</v>
      </c>
      <c r="P594" s="10">
        <f>IF(E594=0,0,E594/L594)</f>
        <v>250</v>
      </c>
      <c r="Q594" s="2" t="str">
        <f>LEFT(N594,SEARCH("/",N594,1)-1)</f>
        <v>technology</v>
      </c>
      <c r="R594" s="2" t="str">
        <f>RIGHT(N594,LEN(N594)-SEARCH("/",N594))</f>
        <v>web</v>
      </c>
      <c r="S594" s="21">
        <f>(((J594/60)/60)/24)+DATE(1970,1,1)+(-5/24)</f>
        <v>41946.023842592593</v>
      </c>
      <c r="T594" s="21">
        <f>(((I594/60)/60)/24)+DATE(1970,1,1)+(-5/24)</f>
        <v>41976.023842592585</v>
      </c>
    </row>
    <row r="595" spans="1:20" ht="105" hidden="1" x14ac:dyDescent="0.25">
      <c r="A595" s="13">
        <v>593</v>
      </c>
      <c r="B595" s="3" t="s">
        <v>594</v>
      </c>
      <c r="C595" s="3" t="s">
        <v>4703</v>
      </c>
      <c r="D595" s="2">
        <v>500</v>
      </c>
      <c r="E595" s="11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8271</v>
      </c>
      <c r="O595" s="9">
        <f>E595/D595</f>
        <v>0.23</v>
      </c>
      <c r="P595" s="10">
        <f>IF(E595=0,0,E595/L595)</f>
        <v>16.428571428571427</v>
      </c>
      <c r="Q595" s="2" t="str">
        <f>LEFT(N595,SEARCH("/",N595,1)-1)</f>
        <v>technology</v>
      </c>
      <c r="R595" s="2" t="str">
        <f>RIGHT(N595,LEN(N595)-SEARCH("/",N595))</f>
        <v>web</v>
      </c>
      <c r="S595" s="21">
        <f>(((J595/60)/60)/24)+DATE(1970,1,1)+(-5/24)</f>
        <v>42070.469270833331</v>
      </c>
      <c r="T595" s="21">
        <f>(((I595/60)/60)/24)+DATE(1970,1,1)+(-5/24)</f>
        <v>42100.427604166667</v>
      </c>
    </row>
    <row r="596" spans="1:20" ht="45" hidden="1" x14ac:dyDescent="0.25">
      <c r="A596" s="13">
        <v>594</v>
      </c>
      <c r="B596" s="3" t="s">
        <v>595</v>
      </c>
      <c r="C596" s="3" t="s">
        <v>4704</v>
      </c>
      <c r="D596" s="2">
        <v>25000</v>
      </c>
      <c r="E596" s="11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8271</v>
      </c>
      <c r="O596" s="9">
        <f>E596/D596</f>
        <v>1.0399999999999999E-3</v>
      </c>
      <c r="P596" s="10">
        <f>IF(E596=0,0,E596/L596)</f>
        <v>13</v>
      </c>
      <c r="Q596" s="2" t="str">
        <f>LEFT(N596,SEARCH("/",N596,1)-1)</f>
        <v>technology</v>
      </c>
      <c r="R596" s="2" t="str">
        <f>RIGHT(N596,LEN(N596)-SEARCH("/",N596))</f>
        <v>web</v>
      </c>
      <c r="S596" s="21">
        <f>(((J596/60)/60)/24)+DATE(1970,1,1)+(-5/24)</f>
        <v>42446.571828703702</v>
      </c>
      <c r="T596" s="21">
        <f>(((I596/60)/60)/24)+DATE(1970,1,1)+(-5/24)</f>
        <v>42476.571828703702</v>
      </c>
    </row>
    <row r="597" spans="1:20" ht="90" hidden="1" x14ac:dyDescent="0.25">
      <c r="A597" s="13">
        <v>595</v>
      </c>
      <c r="B597" s="3" t="s">
        <v>596</v>
      </c>
      <c r="C597" s="3" t="s">
        <v>4705</v>
      </c>
      <c r="D597" s="2">
        <v>100000</v>
      </c>
      <c r="E597" s="11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8271</v>
      </c>
      <c r="O597" s="9">
        <f>E597/D597</f>
        <v>4.2599999999999999E-3</v>
      </c>
      <c r="P597" s="10">
        <f>IF(E597=0,0,E597/L597)</f>
        <v>53.25</v>
      </c>
      <c r="Q597" s="2" t="str">
        <f>LEFT(N597,SEARCH("/",N597,1)-1)</f>
        <v>technology</v>
      </c>
      <c r="R597" s="2" t="str">
        <f>RIGHT(N597,LEN(N597)-SEARCH("/",N597))</f>
        <v>web</v>
      </c>
      <c r="S597" s="21">
        <f>(((J597/60)/60)/24)+DATE(1970,1,1)+(-5/24)</f>
        <v>42082.861550925918</v>
      </c>
      <c r="T597" s="21">
        <f>(((I597/60)/60)/24)+DATE(1970,1,1)+(-5/24)</f>
        <v>42127.861550925918</v>
      </c>
    </row>
    <row r="598" spans="1:20" ht="75" hidden="1" x14ac:dyDescent="0.25">
      <c r="A598" s="13">
        <v>596</v>
      </c>
      <c r="B598" s="3" t="s">
        <v>597</v>
      </c>
      <c r="C598" s="3" t="s">
        <v>4706</v>
      </c>
      <c r="D598" s="2">
        <v>20000</v>
      </c>
      <c r="E598" s="11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8271</v>
      </c>
      <c r="O598" s="9">
        <f>E598/D598</f>
        <v>2.9999999999999997E-4</v>
      </c>
      <c r="P598" s="10">
        <f>IF(E598=0,0,E598/L598)</f>
        <v>3</v>
      </c>
      <c r="Q598" s="2" t="str">
        <f>LEFT(N598,SEARCH("/",N598,1)-1)</f>
        <v>technology</v>
      </c>
      <c r="R598" s="2" t="str">
        <f>RIGHT(N598,LEN(N598)-SEARCH("/",N598))</f>
        <v>web</v>
      </c>
      <c r="S598" s="21">
        <f>(((J598/60)/60)/24)+DATE(1970,1,1)+(-5/24)</f>
        <v>42646.688564814809</v>
      </c>
      <c r="T598" s="21">
        <f>(((I598/60)/60)/24)+DATE(1970,1,1)+(-5/24)</f>
        <v>42676.688564814809</v>
      </c>
    </row>
    <row r="599" spans="1:20" ht="90" hidden="1" x14ac:dyDescent="0.25">
      <c r="A599" s="13">
        <v>597</v>
      </c>
      <c r="B599" s="3" t="s">
        <v>598</v>
      </c>
      <c r="C599" s="3" t="s">
        <v>4707</v>
      </c>
      <c r="D599" s="2">
        <v>7500</v>
      </c>
      <c r="E599" s="11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8271</v>
      </c>
      <c r="O599" s="9">
        <f>E599/D599</f>
        <v>2.6666666666666666E-3</v>
      </c>
      <c r="P599" s="10">
        <f>IF(E599=0,0,E599/L599)</f>
        <v>10</v>
      </c>
      <c r="Q599" s="2" t="str">
        <f>LEFT(N599,SEARCH("/",N599,1)-1)</f>
        <v>technology</v>
      </c>
      <c r="R599" s="2" t="str">
        <f>RIGHT(N599,LEN(N599)-SEARCH("/",N599))</f>
        <v>web</v>
      </c>
      <c r="S599" s="21">
        <f>(((J599/60)/60)/24)+DATE(1970,1,1)+(-5/24)</f>
        <v>42545.496932870366</v>
      </c>
      <c r="T599" s="21">
        <f>(((I599/60)/60)/24)+DATE(1970,1,1)+(-5/24)</f>
        <v>42582.458333333336</v>
      </c>
    </row>
    <row r="600" spans="1:20" ht="60" hidden="1" x14ac:dyDescent="0.25">
      <c r="A600" s="13">
        <v>598</v>
      </c>
      <c r="B600" s="3" t="s">
        <v>599</v>
      </c>
      <c r="C600" s="3" t="s">
        <v>4708</v>
      </c>
      <c r="D600" s="2">
        <v>2500</v>
      </c>
      <c r="E600" s="11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8271</v>
      </c>
      <c r="O600" s="9">
        <f>E600/D600</f>
        <v>0.34</v>
      </c>
      <c r="P600" s="10">
        <f>IF(E600=0,0,E600/L600)</f>
        <v>121.42857142857143</v>
      </c>
      <c r="Q600" s="2" t="str">
        <f>LEFT(N600,SEARCH("/",N600,1)-1)</f>
        <v>technology</v>
      </c>
      <c r="R600" s="2" t="str">
        <f>RIGHT(N600,LEN(N600)-SEARCH("/",N600))</f>
        <v>web</v>
      </c>
      <c r="S600" s="21">
        <f>(((J600/60)/60)/24)+DATE(1970,1,1)+(-5/24)</f>
        <v>41947.793761574074</v>
      </c>
      <c r="T600" s="21">
        <f>(((I600/60)/60)/24)+DATE(1970,1,1)+(-5/24)</f>
        <v>41977.793761574074</v>
      </c>
    </row>
    <row r="601" spans="1:20" ht="90" hidden="1" x14ac:dyDescent="0.25">
      <c r="A601" s="13">
        <v>599</v>
      </c>
      <c r="B601" s="3" t="s">
        <v>600</v>
      </c>
      <c r="C601" s="3" t="s">
        <v>4709</v>
      </c>
      <c r="D601" s="2">
        <v>50000</v>
      </c>
      <c r="E601" s="11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8271</v>
      </c>
      <c r="O601" s="9">
        <f>E601/D601</f>
        <v>6.2E-4</v>
      </c>
      <c r="P601" s="10">
        <f>IF(E601=0,0,E601/L601)</f>
        <v>15.5</v>
      </c>
      <c r="Q601" s="2" t="str">
        <f>LEFT(N601,SEARCH("/",N601,1)-1)</f>
        <v>technology</v>
      </c>
      <c r="R601" s="2" t="str">
        <f>RIGHT(N601,LEN(N601)-SEARCH("/",N601))</f>
        <v>web</v>
      </c>
      <c r="S601" s="21">
        <f>(((J601/60)/60)/24)+DATE(1970,1,1)+(-5/24)</f>
        <v>42047.604189814818</v>
      </c>
      <c r="T601" s="21">
        <f>(((I601/60)/60)/24)+DATE(1970,1,1)+(-5/24)</f>
        <v>42071.427777777775</v>
      </c>
    </row>
    <row r="602" spans="1:20" ht="60" hidden="1" x14ac:dyDescent="0.25">
      <c r="A602" s="13">
        <v>600</v>
      </c>
      <c r="B602" s="3" t="s">
        <v>601</v>
      </c>
      <c r="C602" s="3" t="s">
        <v>4710</v>
      </c>
      <c r="D602" s="2">
        <v>5000</v>
      </c>
      <c r="E602" s="11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8271</v>
      </c>
      <c r="O602" s="9">
        <f>E602/D602</f>
        <v>0.02</v>
      </c>
      <c r="P602" s="10">
        <f>IF(E602=0,0,E602/L602)</f>
        <v>100</v>
      </c>
      <c r="Q602" s="2" t="str">
        <f>LEFT(N602,SEARCH("/",N602,1)-1)</f>
        <v>technology</v>
      </c>
      <c r="R602" s="2" t="str">
        <f>RIGHT(N602,LEN(N602)-SEARCH("/",N602))</f>
        <v>web</v>
      </c>
      <c r="S602" s="21">
        <f>(((J602/60)/60)/24)+DATE(1970,1,1)+(-5/24)</f>
        <v>42073.589837962958</v>
      </c>
      <c r="T602" s="21">
        <f>(((I602/60)/60)/24)+DATE(1970,1,1)+(-5/24)</f>
        <v>42133.589837962958</v>
      </c>
    </row>
    <row r="603" spans="1:20" ht="90" hidden="1" x14ac:dyDescent="0.25">
      <c r="A603" s="13">
        <v>601</v>
      </c>
      <c r="B603" s="3" t="s">
        <v>602</v>
      </c>
      <c r="C603" s="3" t="s">
        <v>4711</v>
      </c>
      <c r="D603" s="2">
        <v>10000</v>
      </c>
      <c r="E603" s="11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8271</v>
      </c>
      <c r="O603" s="9">
        <f>E603/D603</f>
        <v>1.4E-2</v>
      </c>
      <c r="P603" s="10">
        <f>IF(E603=0,0,E603/L603)</f>
        <v>23.333333333333332</v>
      </c>
      <c r="Q603" s="2" t="str">
        <f>LEFT(N603,SEARCH("/",N603,1)-1)</f>
        <v>technology</v>
      </c>
      <c r="R603" s="2" t="str">
        <f>RIGHT(N603,LEN(N603)-SEARCH("/",N603))</f>
        <v>web</v>
      </c>
      <c r="S603" s="21">
        <f>(((J603/60)/60)/24)+DATE(1970,1,1)+(-5/24)</f>
        <v>41969.64975694444</v>
      </c>
      <c r="T603" s="21">
        <f>(((I603/60)/60)/24)+DATE(1970,1,1)+(-5/24)</f>
        <v>41999.64975694444</v>
      </c>
    </row>
    <row r="604" spans="1:20" ht="75" hidden="1" x14ac:dyDescent="0.25">
      <c r="A604" s="13">
        <v>602</v>
      </c>
      <c r="B604" s="3" t="s">
        <v>603</v>
      </c>
      <c r="C604" s="3" t="s">
        <v>4712</v>
      </c>
      <c r="D604" s="2">
        <v>70000</v>
      </c>
      <c r="E604" s="11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8271</v>
      </c>
      <c r="O604" s="9">
        <f>E604/D604</f>
        <v>0</v>
      </c>
      <c r="P604" s="10">
        <f>IF(E604=0,0,E604/L604)</f>
        <v>0</v>
      </c>
      <c r="Q604" s="2" t="str">
        <f>LEFT(N604,SEARCH("/",N604,1)-1)</f>
        <v>technology</v>
      </c>
      <c r="R604" s="2" t="str">
        <f>RIGHT(N604,LEN(N604)-SEARCH("/",N604))</f>
        <v>web</v>
      </c>
      <c r="S604" s="21">
        <f>(((J604/60)/60)/24)+DATE(1970,1,1)+(-5/24)</f>
        <v>42143.585821759254</v>
      </c>
      <c r="T604" s="21">
        <f>(((I604/60)/60)/24)+DATE(1970,1,1)+(-5/24)</f>
        <v>42173.585821759254</v>
      </c>
    </row>
    <row r="605" spans="1:20" ht="90" hidden="1" x14ac:dyDescent="0.25">
      <c r="A605" s="13">
        <v>603</v>
      </c>
      <c r="B605" s="3" t="s">
        <v>604</v>
      </c>
      <c r="C605" s="3" t="s">
        <v>4713</v>
      </c>
      <c r="D605" s="2">
        <v>15000</v>
      </c>
      <c r="E605" s="11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8271</v>
      </c>
      <c r="O605" s="9">
        <f>E605/D605</f>
        <v>3.9334666666666664E-2</v>
      </c>
      <c r="P605" s="10">
        <f>IF(E605=0,0,E605/L605)</f>
        <v>45.386153846153846</v>
      </c>
      <c r="Q605" s="2" t="str">
        <f>LEFT(N605,SEARCH("/",N605,1)-1)</f>
        <v>technology</v>
      </c>
      <c r="R605" s="2" t="str">
        <f>RIGHT(N605,LEN(N605)-SEARCH("/",N605))</f>
        <v>web</v>
      </c>
      <c r="S605" s="21">
        <f>(((J605/60)/60)/24)+DATE(1970,1,1)+(-5/24)</f>
        <v>41835.430821759255</v>
      </c>
      <c r="T605" s="21">
        <f>(((I605/60)/60)/24)+DATE(1970,1,1)+(-5/24)</f>
        <v>41865.430821759255</v>
      </c>
    </row>
    <row r="606" spans="1:20" ht="90" hidden="1" x14ac:dyDescent="0.25">
      <c r="A606" s="13">
        <v>604</v>
      </c>
      <c r="B606" s="3" t="s">
        <v>605</v>
      </c>
      <c r="C606" s="3" t="s">
        <v>4714</v>
      </c>
      <c r="D606" s="2">
        <v>1500</v>
      </c>
      <c r="E606" s="11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8271</v>
      </c>
      <c r="O606" s="9">
        <f>E606/D606</f>
        <v>0</v>
      </c>
      <c r="P606" s="10">
        <f>IF(E606=0,0,E606/L606)</f>
        <v>0</v>
      </c>
      <c r="Q606" s="2" t="str">
        <f>LEFT(N606,SEARCH("/",N606,1)-1)</f>
        <v>technology</v>
      </c>
      <c r="R606" s="2" t="str">
        <f>RIGHT(N606,LEN(N606)-SEARCH("/",N606))</f>
        <v>web</v>
      </c>
      <c r="S606" s="21">
        <f>(((J606/60)/60)/24)+DATE(1970,1,1)+(-5/24)</f>
        <v>41848.827037037037</v>
      </c>
      <c r="T606" s="21">
        <f>(((I606/60)/60)/24)+DATE(1970,1,1)+(-5/24)</f>
        <v>41878.827037037037</v>
      </c>
    </row>
    <row r="607" spans="1:20" ht="45" hidden="1" x14ac:dyDescent="0.25">
      <c r="A607" s="13">
        <v>605</v>
      </c>
      <c r="B607" s="3" t="s">
        <v>606</v>
      </c>
      <c r="C607" s="3" t="s">
        <v>4715</v>
      </c>
      <c r="D607" s="2">
        <v>5000</v>
      </c>
      <c r="E607" s="11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8271</v>
      </c>
      <c r="O607" s="9">
        <f>E607/D607</f>
        <v>2.6200000000000001E-2</v>
      </c>
      <c r="P607" s="10">
        <f>IF(E607=0,0,E607/L607)</f>
        <v>16.375</v>
      </c>
      <c r="Q607" s="2" t="str">
        <f>LEFT(N607,SEARCH("/",N607,1)-1)</f>
        <v>technology</v>
      </c>
      <c r="R607" s="2" t="str">
        <f>RIGHT(N607,LEN(N607)-SEARCH("/",N607))</f>
        <v>web</v>
      </c>
      <c r="S607" s="21">
        <f>(((J607/60)/60)/24)+DATE(1970,1,1)+(-5/24)</f>
        <v>42194.14939814814</v>
      </c>
      <c r="T607" s="21">
        <f>(((I607/60)/60)/24)+DATE(1970,1,1)+(-5/24)</f>
        <v>42239.14939814814</v>
      </c>
    </row>
    <row r="608" spans="1:20" ht="105" hidden="1" x14ac:dyDescent="0.25">
      <c r="A608" s="13">
        <v>606</v>
      </c>
      <c r="B608" s="3" t="s">
        <v>607</v>
      </c>
      <c r="C608" s="3" t="s">
        <v>4716</v>
      </c>
      <c r="D608" s="2">
        <v>5000</v>
      </c>
      <c r="E608" s="11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8271</v>
      </c>
      <c r="O608" s="9">
        <f>E608/D608</f>
        <v>2E-3</v>
      </c>
      <c r="P608" s="10">
        <f>IF(E608=0,0,E608/L608)</f>
        <v>10</v>
      </c>
      <c r="Q608" s="2" t="str">
        <f>LEFT(N608,SEARCH("/",N608,1)-1)</f>
        <v>technology</v>
      </c>
      <c r="R608" s="2" t="str">
        <f>RIGHT(N608,LEN(N608)-SEARCH("/",N608))</f>
        <v>web</v>
      </c>
      <c r="S608" s="21">
        <f>(((J608/60)/60)/24)+DATE(1970,1,1)+(-5/24)</f>
        <v>42102.442233796297</v>
      </c>
      <c r="T608" s="21">
        <f>(((I608/60)/60)/24)+DATE(1970,1,1)+(-5/24)</f>
        <v>42148.416666666664</v>
      </c>
    </row>
    <row r="609" spans="1:20" ht="90" hidden="1" x14ac:dyDescent="0.25">
      <c r="A609" s="13">
        <v>607</v>
      </c>
      <c r="B609" s="3" t="s">
        <v>608</v>
      </c>
      <c r="C609" s="3" t="s">
        <v>4717</v>
      </c>
      <c r="D609" s="2">
        <v>250</v>
      </c>
      <c r="E609" s="11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8271</v>
      </c>
      <c r="O609" s="9">
        <f>E609/D609</f>
        <v>0</v>
      </c>
      <c r="P609" s="10">
        <f>IF(E609=0,0,E609/L609)</f>
        <v>0</v>
      </c>
      <c r="Q609" s="2" t="str">
        <f>LEFT(N609,SEARCH("/",N609,1)-1)</f>
        <v>technology</v>
      </c>
      <c r="R609" s="2" t="str">
        <f>RIGHT(N609,LEN(N609)-SEARCH("/",N609))</f>
        <v>web</v>
      </c>
      <c r="S609" s="21">
        <f>(((J609/60)/60)/24)+DATE(1970,1,1)+(-5/24)</f>
        <v>42300.617314814815</v>
      </c>
      <c r="T609" s="21">
        <f>(((I609/60)/60)/24)+DATE(1970,1,1)+(-5/24)</f>
        <v>42330.65898148148</v>
      </c>
    </row>
    <row r="610" spans="1:20" ht="90" hidden="1" x14ac:dyDescent="0.25">
      <c r="A610" s="13">
        <v>608</v>
      </c>
      <c r="B610" s="3" t="s">
        <v>609</v>
      </c>
      <c r="C610" s="3" t="s">
        <v>4718</v>
      </c>
      <c r="D610" s="2">
        <v>150000</v>
      </c>
      <c r="E610" s="11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8271</v>
      </c>
      <c r="O610" s="9">
        <f>E610/D610</f>
        <v>9.7400000000000004E-3</v>
      </c>
      <c r="P610" s="10">
        <f>IF(E610=0,0,E610/L610)</f>
        <v>292.2</v>
      </c>
      <c r="Q610" s="2" t="str">
        <f>LEFT(N610,SEARCH("/",N610,1)-1)</f>
        <v>technology</v>
      </c>
      <c r="R610" s="2" t="str">
        <f>RIGHT(N610,LEN(N610)-SEARCH("/",N610))</f>
        <v>web</v>
      </c>
      <c r="S610" s="21">
        <f>(((J610/60)/60)/24)+DATE(1970,1,1)+(-5/24)</f>
        <v>42140.712731481479</v>
      </c>
      <c r="T610" s="21">
        <f>(((I610/60)/60)/24)+DATE(1970,1,1)+(-5/24)</f>
        <v>42170.712731481479</v>
      </c>
    </row>
    <row r="611" spans="1:20" ht="90" hidden="1" x14ac:dyDescent="0.25">
      <c r="A611" s="13">
        <v>609</v>
      </c>
      <c r="B611" s="3" t="s">
        <v>610</v>
      </c>
      <c r="C611" s="3" t="s">
        <v>4719</v>
      </c>
      <c r="D611" s="2">
        <v>780</v>
      </c>
      <c r="E611" s="11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8271</v>
      </c>
      <c r="O611" s="9">
        <f>E611/D611</f>
        <v>6.41025641025641E-3</v>
      </c>
      <c r="P611" s="10">
        <f>IF(E611=0,0,E611/L611)</f>
        <v>5</v>
      </c>
      <c r="Q611" s="2" t="str">
        <f>LEFT(N611,SEARCH("/",N611,1)-1)</f>
        <v>technology</v>
      </c>
      <c r="R611" s="2" t="str">
        <f>RIGHT(N611,LEN(N611)-SEARCH("/",N611))</f>
        <v>web</v>
      </c>
      <c r="S611" s="21">
        <f>(((J611/60)/60)/24)+DATE(1970,1,1)+(-5/24)</f>
        <v>42306.825740740744</v>
      </c>
      <c r="T611" s="21">
        <f>(((I611/60)/60)/24)+DATE(1970,1,1)+(-5/24)</f>
        <v>42336.867407407401</v>
      </c>
    </row>
    <row r="612" spans="1:20" ht="75" hidden="1" x14ac:dyDescent="0.25">
      <c r="A612" s="13">
        <v>610</v>
      </c>
      <c r="B612" s="3" t="s">
        <v>611</v>
      </c>
      <c r="C612" s="3" t="s">
        <v>4720</v>
      </c>
      <c r="D612" s="2">
        <v>13803</v>
      </c>
      <c r="E612" s="11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8271</v>
      </c>
      <c r="O612" s="9">
        <f>E612/D612</f>
        <v>0</v>
      </c>
      <c r="P612" s="10">
        <f>IF(E612=0,0,E612/L612)</f>
        <v>0</v>
      </c>
      <c r="Q612" s="2" t="str">
        <f>LEFT(N612,SEARCH("/",N612,1)-1)</f>
        <v>technology</v>
      </c>
      <c r="R612" s="2" t="str">
        <f>RIGHT(N612,LEN(N612)-SEARCH("/",N612))</f>
        <v>web</v>
      </c>
      <c r="S612" s="21">
        <f>(((J612/60)/60)/24)+DATE(1970,1,1)+(-5/24)</f>
        <v>42086.622523148144</v>
      </c>
      <c r="T612" s="21">
        <f>(((I612/60)/60)/24)+DATE(1970,1,1)+(-5/24)</f>
        <v>42116.622523148144</v>
      </c>
    </row>
    <row r="613" spans="1:20" ht="105" hidden="1" x14ac:dyDescent="0.25">
      <c r="A613" s="13">
        <v>611</v>
      </c>
      <c r="B613" s="3" t="s">
        <v>612</v>
      </c>
      <c r="C613" s="3" t="s">
        <v>4721</v>
      </c>
      <c r="D613" s="2">
        <v>80000</v>
      </c>
      <c r="E613" s="11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8271</v>
      </c>
      <c r="O613" s="9">
        <f>E613/D613</f>
        <v>0</v>
      </c>
      <c r="P613" s="10">
        <f>IF(E613=0,0,E613/L613)</f>
        <v>0</v>
      </c>
      <c r="Q613" s="2" t="str">
        <f>LEFT(N613,SEARCH("/",N613,1)-1)</f>
        <v>technology</v>
      </c>
      <c r="R613" s="2" t="str">
        <f>RIGHT(N613,LEN(N613)-SEARCH("/",N613))</f>
        <v>web</v>
      </c>
      <c r="S613" s="21">
        <f>(((J613/60)/60)/24)+DATE(1970,1,1)+(-5/24)</f>
        <v>42328.352280092593</v>
      </c>
      <c r="T613" s="21">
        <f>(((I613/60)/60)/24)+DATE(1970,1,1)+(-5/24)</f>
        <v>42388.352280092593</v>
      </c>
    </row>
    <row r="614" spans="1:20" ht="45" hidden="1" x14ac:dyDescent="0.25">
      <c r="A614" s="13">
        <v>612</v>
      </c>
      <c r="B614" s="3" t="s">
        <v>613</v>
      </c>
      <c r="C614" s="3" t="s">
        <v>4722</v>
      </c>
      <c r="D614" s="2">
        <v>10000</v>
      </c>
      <c r="E614" s="11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8271</v>
      </c>
      <c r="O614" s="9">
        <f>E614/D614</f>
        <v>0</v>
      </c>
      <c r="P614" s="10">
        <f>IF(E614=0,0,E614/L614)</f>
        <v>0</v>
      </c>
      <c r="Q614" s="2" t="str">
        <f>LEFT(N614,SEARCH("/",N614,1)-1)</f>
        <v>technology</v>
      </c>
      <c r="R614" s="2" t="str">
        <f>RIGHT(N614,LEN(N614)-SEARCH("/",N614))</f>
        <v>web</v>
      </c>
      <c r="S614" s="21">
        <f>(((J614/60)/60)/24)+DATE(1970,1,1)+(-5/24)</f>
        <v>42584.823449074065</v>
      </c>
      <c r="T614" s="21">
        <f>(((I614/60)/60)/24)+DATE(1970,1,1)+(-5/24)</f>
        <v>42614.823449074065</v>
      </c>
    </row>
    <row r="615" spans="1:20" ht="90" hidden="1" x14ac:dyDescent="0.25">
      <c r="A615" s="13">
        <v>613</v>
      </c>
      <c r="B615" s="3" t="s">
        <v>614</v>
      </c>
      <c r="C615" s="3" t="s">
        <v>4723</v>
      </c>
      <c r="D615" s="2">
        <v>60000</v>
      </c>
      <c r="E615" s="11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8271</v>
      </c>
      <c r="O615" s="9">
        <f>E615/D615</f>
        <v>0.21363333333333334</v>
      </c>
      <c r="P615" s="10">
        <f>IF(E615=0,0,E615/L615)</f>
        <v>105.93388429752066</v>
      </c>
      <c r="Q615" s="2" t="str">
        <f>LEFT(N615,SEARCH("/",N615,1)-1)</f>
        <v>technology</v>
      </c>
      <c r="R615" s="2" t="str">
        <f>RIGHT(N615,LEN(N615)-SEARCH("/",N615))</f>
        <v>web</v>
      </c>
      <c r="S615" s="21">
        <f>(((J615/60)/60)/24)+DATE(1970,1,1)+(-5/24)</f>
        <v>42247.288425925923</v>
      </c>
      <c r="T615" s="21">
        <f>(((I615/60)/60)/24)+DATE(1970,1,1)+(-5/24)</f>
        <v>42277.999305555553</v>
      </c>
    </row>
    <row r="616" spans="1:20" ht="75" hidden="1" x14ac:dyDescent="0.25">
      <c r="A616" s="13">
        <v>614</v>
      </c>
      <c r="B616" s="3" t="s">
        <v>615</v>
      </c>
      <c r="C616" s="3" t="s">
        <v>4724</v>
      </c>
      <c r="D616" s="2">
        <v>10000</v>
      </c>
      <c r="E616" s="11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8271</v>
      </c>
      <c r="O616" s="9">
        <f>E616/D616</f>
        <v>0</v>
      </c>
      <c r="P616" s="10">
        <f>IF(E616=0,0,E616/L616)</f>
        <v>0</v>
      </c>
      <c r="Q616" s="2" t="str">
        <f>LEFT(N616,SEARCH("/",N616,1)-1)</f>
        <v>technology</v>
      </c>
      <c r="R616" s="2" t="str">
        <f>RIGHT(N616,LEN(N616)-SEARCH("/",N616))</f>
        <v>web</v>
      </c>
      <c r="S616" s="21">
        <f>(((J616/60)/60)/24)+DATE(1970,1,1)+(-5/24)</f>
        <v>42514.853472222218</v>
      </c>
      <c r="T616" s="21">
        <f>(((I616/60)/60)/24)+DATE(1970,1,1)+(-5/24)</f>
        <v>42544.853472222218</v>
      </c>
    </row>
    <row r="617" spans="1:20" ht="90" hidden="1" x14ac:dyDescent="0.25">
      <c r="A617" s="13">
        <v>615</v>
      </c>
      <c r="B617" s="3" t="s">
        <v>616</v>
      </c>
      <c r="C617" s="3" t="s">
        <v>4725</v>
      </c>
      <c r="D617" s="2">
        <v>515</v>
      </c>
      <c r="E617" s="11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8271</v>
      </c>
      <c r="O617" s="9">
        <f>E617/D617</f>
        <v>0</v>
      </c>
      <c r="P617" s="10">
        <f>IF(E617=0,0,E617/L617)</f>
        <v>0</v>
      </c>
      <c r="Q617" s="2" t="str">
        <f>LEFT(N617,SEARCH("/",N617,1)-1)</f>
        <v>technology</v>
      </c>
      <c r="R617" s="2" t="str">
        <f>RIGHT(N617,LEN(N617)-SEARCH("/",N617))</f>
        <v>web</v>
      </c>
      <c r="S617" s="21">
        <f>(((J617/60)/60)/24)+DATE(1970,1,1)+(-5/24)</f>
        <v>42241.913877314808</v>
      </c>
      <c r="T617" s="21">
        <f>(((I617/60)/60)/24)+DATE(1970,1,1)+(-5/24)</f>
        <v>42271.913877314808</v>
      </c>
    </row>
    <row r="618" spans="1:20" ht="105" hidden="1" x14ac:dyDescent="0.25">
      <c r="A618" s="13">
        <v>616</v>
      </c>
      <c r="B618" s="3" t="s">
        <v>617</v>
      </c>
      <c r="C618" s="3" t="s">
        <v>4726</v>
      </c>
      <c r="D618" s="2">
        <v>5000</v>
      </c>
      <c r="E618" s="11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8271</v>
      </c>
      <c r="O618" s="9">
        <f>E618/D618</f>
        <v>0</v>
      </c>
      <c r="P618" s="10">
        <f>IF(E618=0,0,E618/L618)</f>
        <v>0</v>
      </c>
      <c r="Q618" s="2" t="str">
        <f>LEFT(N618,SEARCH("/",N618,1)-1)</f>
        <v>technology</v>
      </c>
      <c r="R618" s="2" t="str">
        <f>RIGHT(N618,LEN(N618)-SEARCH("/",N618))</f>
        <v>web</v>
      </c>
      <c r="S618" s="21">
        <f>(((J618/60)/60)/24)+DATE(1970,1,1)+(-5/24)</f>
        <v>42761.167905092596</v>
      </c>
      <c r="T618" s="21">
        <f>(((I618/60)/60)/24)+DATE(1970,1,1)+(-5/24)</f>
        <v>42791.167905092596</v>
      </c>
    </row>
    <row r="619" spans="1:20" ht="90" hidden="1" x14ac:dyDescent="0.25">
      <c r="A619" s="13">
        <v>617</v>
      </c>
      <c r="B619" s="3" t="s">
        <v>618</v>
      </c>
      <c r="C619" s="3" t="s">
        <v>4727</v>
      </c>
      <c r="D619" s="2">
        <v>2000</v>
      </c>
      <c r="E619" s="11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8271</v>
      </c>
      <c r="O619" s="9">
        <f>E619/D619</f>
        <v>0.03</v>
      </c>
      <c r="P619" s="10">
        <f>IF(E619=0,0,E619/L619)</f>
        <v>20</v>
      </c>
      <c r="Q619" s="2" t="str">
        <f>LEFT(N619,SEARCH("/",N619,1)-1)</f>
        <v>technology</v>
      </c>
      <c r="R619" s="2" t="str">
        <f>RIGHT(N619,LEN(N619)-SEARCH("/",N619))</f>
        <v>web</v>
      </c>
      <c r="S619" s="21">
        <f>(((J619/60)/60)/24)+DATE(1970,1,1)+(-5/24)</f>
        <v>42087.134756944441</v>
      </c>
      <c r="T619" s="21">
        <f>(((I619/60)/60)/24)+DATE(1970,1,1)+(-5/24)</f>
        <v>42132.134756944441</v>
      </c>
    </row>
    <row r="620" spans="1:20" ht="105" hidden="1" x14ac:dyDescent="0.25">
      <c r="A620" s="13">
        <v>618</v>
      </c>
      <c r="B620" s="3" t="s">
        <v>619</v>
      </c>
      <c r="C620" s="3" t="s">
        <v>4728</v>
      </c>
      <c r="D620" s="2">
        <v>400</v>
      </c>
      <c r="E620" s="11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8271</v>
      </c>
      <c r="O620" s="9">
        <f>E620/D620</f>
        <v>0</v>
      </c>
      <c r="P620" s="10">
        <f>IF(E620=0,0,E620/L620)</f>
        <v>0</v>
      </c>
      <c r="Q620" s="2" t="str">
        <f>LEFT(N620,SEARCH("/",N620,1)-1)</f>
        <v>technology</v>
      </c>
      <c r="R620" s="2" t="str">
        <f>RIGHT(N620,LEN(N620)-SEARCH("/",N620))</f>
        <v>web</v>
      </c>
      <c r="S620" s="21">
        <f>(((J620/60)/60)/24)+DATE(1970,1,1)+(-5/24)</f>
        <v>42317.60188657407</v>
      </c>
      <c r="T620" s="21">
        <f>(((I620/60)/60)/24)+DATE(1970,1,1)+(-5/24)</f>
        <v>42347.60188657407</v>
      </c>
    </row>
    <row r="621" spans="1:20" ht="60" hidden="1" x14ac:dyDescent="0.25">
      <c r="A621" s="13">
        <v>619</v>
      </c>
      <c r="B621" s="3" t="s">
        <v>620</v>
      </c>
      <c r="C621" s="3" t="s">
        <v>4729</v>
      </c>
      <c r="D621" s="2">
        <v>2500000</v>
      </c>
      <c r="E621" s="11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8271</v>
      </c>
      <c r="O621" s="9">
        <f>E621/D621</f>
        <v>3.9999999999999998E-7</v>
      </c>
      <c r="P621" s="10">
        <f>IF(E621=0,0,E621/L621)</f>
        <v>1</v>
      </c>
      <c r="Q621" s="2" t="str">
        <f>LEFT(N621,SEARCH("/",N621,1)-1)</f>
        <v>technology</v>
      </c>
      <c r="R621" s="2" t="str">
        <f>RIGHT(N621,LEN(N621)-SEARCH("/",N621))</f>
        <v>web</v>
      </c>
      <c r="S621" s="21">
        <f>(((J621/60)/60)/24)+DATE(1970,1,1)+(-5/24)</f>
        <v>41908.442013888889</v>
      </c>
      <c r="T621" s="21">
        <f>(((I621/60)/60)/24)+DATE(1970,1,1)+(-5/24)</f>
        <v>41968.483680555553</v>
      </c>
    </row>
    <row r="622" spans="1:20" ht="75" hidden="1" x14ac:dyDescent="0.25">
      <c r="A622" s="13">
        <v>620</v>
      </c>
      <c r="B622" s="3" t="s">
        <v>621</v>
      </c>
      <c r="C622" s="3" t="s">
        <v>4730</v>
      </c>
      <c r="D622" s="2">
        <v>30000</v>
      </c>
      <c r="E622" s="11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8271</v>
      </c>
      <c r="O622" s="9">
        <f>E622/D622</f>
        <v>0.01</v>
      </c>
      <c r="P622" s="10">
        <f>IF(E622=0,0,E622/L622)</f>
        <v>300</v>
      </c>
      <c r="Q622" s="2" t="str">
        <f>LEFT(N622,SEARCH("/",N622,1)-1)</f>
        <v>technology</v>
      </c>
      <c r="R622" s="2" t="str">
        <f>RIGHT(N622,LEN(N622)-SEARCH("/",N622))</f>
        <v>web</v>
      </c>
      <c r="S622" s="21">
        <f>(((J622/60)/60)/24)+DATE(1970,1,1)+(-5/24)</f>
        <v>41831.508541666662</v>
      </c>
      <c r="T622" s="21">
        <f>(((I622/60)/60)/24)+DATE(1970,1,1)+(-5/24)</f>
        <v>41876.508541666662</v>
      </c>
    </row>
    <row r="623" spans="1:20" ht="90" hidden="1" x14ac:dyDescent="0.25">
      <c r="A623" s="13">
        <v>621</v>
      </c>
      <c r="B623" s="3" t="s">
        <v>622</v>
      </c>
      <c r="C623" s="3" t="s">
        <v>4731</v>
      </c>
      <c r="D623" s="2">
        <v>25000</v>
      </c>
      <c r="E623" s="11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8271</v>
      </c>
      <c r="O623" s="9">
        <f>E623/D623</f>
        <v>1.044E-2</v>
      </c>
      <c r="P623" s="10">
        <f>IF(E623=0,0,E623/L623)</f>
        <v>87</v>
      </c>
      <c r="Q623" s="2" t="str">
        <f>LEFT(N623,SEARCH("/",N623,1)-1)</f>
        <v>technology</v>
      </c>
      <c r="R623" s="2" t="str">
        <f>RIGHT(N623,LEN(N623)-SEARCH("/",N623))</f>
        <v>web</v>
      </c>
      <c r="S623" s="21">
        <f>(((J623/60)/60)/24)+DATE(1970,1,1)+(-5/24)</f>
        <v>42528.779363425921</v>
      </c>
      <c r="T623" s="21">
        <f>(((I623/60)/60)/24)+DATE(1970,1,1)+(-5/24)</f>
        <v>42558.779363425921</v>
      </c>
    </row>
    <row r="624" spans="1:20" ht="105" hidden="1" x14ac:dyDescent="0.25">
      <c r="A624" s="13">
        <v>622</v>
      </c>
      <c r="B624" s="3" t="s">
        <v>623</v>
      </c>
      <c r="C624" s="3" t="s">
        <v>4732</v>
      </c>
      <c r="D624" s="2">
        <v>6000</v>
      </c>
      <c r="E624" s="11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8271</v>
      </c>
      <c r="O624" s="9">
        <f>E624/D624</f>
        <v>5.6833333333333333E-2</v>
      </c>
      <c r="P624" s="10">
        <f>IF(E624=0,0,E624/L624)</f>
        <v>37.888888888888886</v>
      </c>
      <c r="Q624" s="2" t="str">
        <f>LEFT(N624,SEARCH("/",N624,1)-1)</f>
        <v>technology</v>
      </c>
      <c r="R624" s="2" t="str">
        <f>RIGHT(N624,LEN(N624)-SEARCH("/",N624))</f>
        <v>web</v>
      </c>
      <c r="S624" s="21">
        <f>(((J624/60)/60)/24)+DATE(1970,1,1)+(-5/24)</f>
        <v>42532.566412037035</v>
      </c>
      <c r="T624" s="21">
        <f>(((I624/60)/60)/24)+DATE(1970,1,1)+(-5/24)</f>
        <v>42552.566412037035</v>
      </c>
    </row>
    <row r="625" spans="1:20" ht="105" hidden="1" x14ac:dyDescent="0.25">
      <c r="A625" s="13">
        <v>623</v>
      </c>
      <c r="B625" s="3" t="s">
        <v>624</v>
      </c>
      <c r="C625" s="3" t="s">
        <v>4733</v>
      </c>
      <c r="D625" s="2">
        <v>75000</v>
      </c>
      <c r="E625" s="11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8271</v>
      </c>
      <c r="O625" s="9">
        <f>E625/D625</f>
        <v>0</v>
      </c>
      <c r="P625" s="10">
        <f>IF(E625=0,0,E625/L625)</f>
        <v>0</v>
      </c>
      <c r="Q625" s="2" t="str">
        <f>LEFT(N625,SEARCH("/",N625,1)-1)</f>
        <v>technology</v>
      </c>
      <c r="R625" s="2" t="str">
        <f>RIGHT(N625,LEN(N625)-SEARCH("/",N625))</f>
        <v>web</v>
      </c>
      <c r="S625" s="21">
        <f>(((J625/60)/60)/24)+DATE(1970,1,1)+(-5/24)</f>
        <v>42121.800891203697</v>
      </c>
      <c r="T625" s="21">
        <f>(((I625/60)/60)/24)+DATE(1970,1,1)+(-5/24)</f>
        <v>42151.800891203697</v>
      </c>
    </row>
    <row r="626" spans="1:20" ht="75" hidden="1" x14ac:dyDescent="0.25">
      <c r="A626" s="13">
        <v>624</v>
      </c>
      <c r="B626" s="3" t="s">
        <v>625</v>
      </c>
      <c r="C626" s="3" t="s">
        <v>4734</v>
      </c>
      <c r="D626" s="2">
        <v>5000</v>
      </c>
      <c r="E626" s="11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8271</v>
      </c>
      <c r="O626" s="9">
        <f>E626/D626</f>
        <v>0</v>
      </c>
      <c r="P626" s="10">
        <f>IF(E626=0,0,E626/L626)</f>
        <v>0</v>
      </c>
      <c r="Q626" s="2" t="str">
        <f>LEFT(N626,SEARCH("/",N626,1)-1)</f>
        <v>technology</v>
      </c>
      <c r="R626" s="2" t="str">
        <f>RIGHT(N626,LEN(N626)-SEARCH("/",N626))</f>
        <v>web</v>
      </c>
      <c r="S626" s="21">
        <f>(((J626/60)/60)/24)+DATE(1970,1,1)+(-5/24)</f>
        <v>42108.78056712963</v>
      </c>
      <c r="T626" s="21">
        <f>(((I626/60)/60)/24)+DATE(1970,1,1)+(-5/24)</f>
        <v>42138.78056712963</v>
      </c>
    </row>
    <row r="627" spans="1:20" ht="90" hidden="1" x14ac:dyDescent="0.25">
      <c r="A627" s="13">
        <v>625</v>
      </c>
      <c r="B627" s="3" t="s">
        <v>626</v>
      </c>
      <c r="C627" s="3" t="s">
        <v>4735</v>
      </c>
      <c r="D627" s="2">
        <v>25000</v>
      </c>
      <c r="E627" s="11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8271</v>
      </c>
      <c r="O627" s="9">
        <f>E627/D627</f>
        <v>0</v>
      </c>
      <c r="P627" s="10">
        <f>IF(E627=0,0,E627/L627)</f>
        <v>0</v>
      </c>
      <c r="Q627" s="2" t="str">
        <f>LEFT(N627,SEARCH("/",N627,1)-1)</f>
        <v>technology</v>
      </c>
      <c r="R627" s="2" t="str">
        <f>RIGHT(N627,LEN(N627)-SEARCH("/",N627))</f>
        <v>web</v>
      </c>
      <c r="S627" s="21">
        <f>(((J627/60)/60)/24)+DATE(1970,1,1)+(-5/24)</f>
        <v>42790.687233796292</v>
      </c>
      <c r="T627" s="21">
        <f>(((I627/60)/60)/24)+DATE(1970,1,1)+(-5/24)</f>
        <v>42820.645567129628</v>
      </c>
    </row>
    <row r="628" spans="1:20" ht="90" hidden="1" x14ac:dyDescent="0.25">
      <c r="A628" s="13">
        <v>626</v>
      </c>
      <c r="B628" s="3" t="s">
        <v>627</v>
      </c>
      <c r="C628" s="3" t="s">
        <v>4736</v>
      </c>
      <c r="D628" s="2">
        <v>25000</v>
      </c>
      <c r="E628" s="11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8271</v>
      </c>
      <c r="O628" s="9">
        <f>E628/D628</f>
        <v>0.17380000000000001</v>
      </c>
      <c r="P628" s="10">
        <f>IF(E628=0,0,E628/L628)</f>
        <v>111.41025641025641</v>
      </c>
      <c r="Q628" s="2" t="str">
        <f>LEFT(N628,SEARCH("/",N628,1)-1)</f>
        <v>technology</v>
      </c>
      <c r="R628" s="2" t="str">
        <f>RIGHT(N628,LEN(N628)-SEARCH("/",N628))</f>
        <v>web</v>
      </c>
      <c r="S628" s="21">
        <f>(((J628/60)/60)/24)+DATE(1970,1,1)+(-5/24)</f>
        <v>42198.351145833331</v>
      </c>
      <c r="T628" s="21">
        <f>(((I628/60)/60)/24)+DATE(1970,1,1)+(-5/24)</f>
        <v>42231.348611111105</v>
      </c>
    </row>
    <row r="629" spans="1:20" ht="90" hidden="1" x14ac:dyDescent="0.25">
      <c r="A629" s="13">
        <v>627</v>
      </c>
      <c r="B629" s="3" t="s">
        <v>628</v>
      </c>
      <c r="C629" s="3" t="s">
        <v>4737</v>
      </c>
      <c r="D629" s="2">
        <v>450000</v>
      </c>
      <c r="E629" s="11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8271</v>
      </c>
      <c r="O629" s="9">
        <f>E629/D629</f>
        <v>2.0000000000000001E-4</v>
      </c>
      <c r="P629" s="10">
        <f>IF(E629=0,0,E629/L629)</f>
        <v>90</v>
      </c>
      <c r="Q629" s="2" t="str">
        <f>LEFT(N629,SEARCH("/",N629,1)-1)</f>
        <v>technology</v>
      </c>
      <c r="R629" s="2" t="str">
        <f>RIGHT(N629,LEN(N629)-SEARCH("/",N629))</f>
        <v>web</v>
      </c>
      <c r="S629" s="21">
        <f>(((J629/60)/60)/24)+DATE(1970,1,1)+(-5/24)</f>
        <v>42384.098506944443</v>
      </c>
      <c r="T629" s="21">
        <f>(((I629/60)/60)/24)+DATE(1970,1,1)+(-5/24)</f>
        <v>42443.749999999993</v>
      </c>
    </row>
    <row r="630" spans="1:20" ht="75" hidden="1" x14ac:dyDescent="0.25">
      <c r="A630" s="13">
        <v>628</v>
      </c>
      <c r="B630" s="3" t="s">
        <v>629</v>
      </c>
      <c r="C630" s="3" t="s">
        <v>4738</v>
      </c>
      <c r="D630" s="2">
        <v>5000</v>
      </c>
      <c r="E630" s="11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8271</v>
      </c>
      <c r="O630" s="9">
        <f>E630/D630</f>
        <v>0</v>
      </c>
      <c r="P630" s="10">
        <f>IF(E630=0,0,E630/L630)</f>
        <v>0</v>
      </c>
      <c r="Q630" s="2" t="str">
        <f>LEFT(N630,SEARCH("/",N630,1)-1)</f>
        <v>technology</v>
      </c>
      <c r="R630" s="2" t="str">
        <f>RIGHT(N630,LEN(N630)-SEARCH("/",N630))</f>
        <v>web</v>
      </c>
      <c r="S630" s="21">
        <f>(((J630/60)/60)/24)+DATE(1970,1,1)+(-5/24)</f>
        <v>41803.484456018516</v>
      </c>
      <c r="T630" s="21">
        <f>(((I630/60)/60)/24)+DATE(1970,1,1)+(-5/24)</f>
        <v>41833.484456018516</v>
      </c>
    </row>
    <row r="631" spans="1:20" ht="90" hidden="1" x14ac:dyDescent="0.25">
      <c r="A631" s="13">
        <v>629</v>
      </c>
      <c r="B631" s="3" t="s">
        <v>630</v>
      </c>
      <c r="C631" s="3" t="s">
        <v>4739</v>
      </c>
      <c r="D631" s="2">
        <v>200000</v>
      </c>
      <c r="E631" s="11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8271</v>
      </c>
      <c r="O631" s="9">
        <f>E631/D631</f>
        <v>1.75E-3</v>
      </c>
      <c r="P631" s="10">
        <f>IF(E631=0,0,E631/L631)</f>
        <v>116.66666666666667</v>
      </c>
      <c r="Q631" s="2" t="str">
        <f>LEFT(N631,SEARCH("/",N631,1)-1)</f>
        <v>technology</v>
      </c>
      <c r="R631" s="2" t="str">
        <f>RIGHT(N631,LEN(N631)-SEARCH("/",N631))</f>
        <v>web</v>
      </c>
      <c r="S631" s="21">
        <f>(((J631/60)/60)/24)+DATE(1970,1,1)+(-5/24)</f>
        <v>42474.429490740738</v>
      </c>
      <c r="T631" s="21">
        <f>(((I631/60)/60)/24)+DATE(1970,1,1)+(-5/24)</f>
        <v>42504.429490740738</v>
      </c>
    </row>
    <row r="632" spans="1:20" ht="105" hidden="1" x14ac:dyDescent="0.25">
      <c r="A632" s="13">
        <v>630</v>
      </c>
      <c r="B632" s="3" t="s">
        <v>631</v>
      </c>
      <c r="C632" s="3" t="s">
        <v>4740</v>
      </c>
      <c r="D632" s="2">
        <v>11999</v>
      </c>
      <c r="E632" s="11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8271</v>
      </c>
      <c r="O632" s="9">
        <f>E632/D632</f>
        <v>8.3340278356529708E-4</v>
      </c>
      <c r="P632" s="10">
        <f>IF(E632=0,0,E632/L632)</f>
        <v>10</v>
      </c>
      <c r="Q632" s="2" t="str">
        <f>LEFT(N632,SEARCH("/",N632,1)-1)</f>
        <v>technology</v>
      </c>
      <c r="R632" s="2" t="str">
        <f>RIGHT(N632,LEN(N632)-SEARCH("/",N632))</f>
        <v>web</v>
      </c>
      <c r="S632" s="21">
        <f>(((J632/60)/60)/24)+DATE(1970,1,1)+(-5/24)</f>
        <v>42223.411122685182</v>
      </c>
      <c r="T632" s="21">
        <f>(((I632/60)/60)/24)+DATE(1970,1,1)+(-5/24)</f>
        <v>42253.006944444445</v>
      </c>
    </row>
    <row r="633" spans="1:20" ht="60" hidden="1" x14ac:dyDescent="0.25">
      <c r="A633" s="13">
        <v>631</v>
      </c>
      <c r="B633" s="3" t="s">
        <v>632</v>
      </c>
      <c r="C633" s="3" t="s">
        <v>4741</v>
      </c>
      <c r="D633" s="2">
        <v>50000</v>
      </c>
      <c r="E633" s="11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8271</v>
      </c>
      <c r="O633" s="9">
        <f>E633/D633</f>
        <v>1.38E-2</v>
      </c>
      <c r="P633" s="10">
        <f>IF(E633=0,0,E633/L633)</f>
        <v>76.666666666666671</v>
      </c>
      <c r="Q633" s="2" t="str">
        <f>LEFT(N633,SEARCH("/",N633,1)-1)</f>
        <v>technology</v>
      </c>
      <c r="R633" s="2" t="str">
        <f>RIGHT(N633,LEN(N633)-SEARCH("/",N633))</f>
        <v>web</v>
      </c>
      <c r="S633" s="21">
        <f>(((J633/60)/60)/24)+DATE(1970,1,1)+(-5/24)</f>
        <v>42489.563993055555</v>
      </c>
      <c r="T633" s="21">
        <f>(((I633/60)/60)/24)+DATE(1970,1,1)+(-5/24)</f>
        <v>42518.563993055555</v>
      </c>
    </row>
    <row r="634" spans="1:20" ht="60" hidden="1" x14ac:dyDescent="0.25">
      <c r="A634" s="13">
        <v>632</v>
      </c>
      <c r="B634" s="3" t="s">
        <v>633</v>
      </c>
      <c r="C634" s="3" t="s">
        <v>4742</v>
      </c>
      <c r="D634" s="2">
        <v>20000</v>
      </c>
      <c r="E634" s="11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8271</v>
      </c>
      <c r="O634" s="9">
        <f>E634/D634</f>
        <v>0</v>
      </c>
      <c r="P634" s="10">
        <f>IF(E634=0,0,E634/L634)</f>
        <v>0</v>
      </c>
      <c r="Q634" s="2" t="str">
        <f>LEFT(N634,SEARCH("/",N634,1)-1)</f>
        <v>technology</v>
      </c>
      <c r="R634" s="2" t="str">
        <f>RIGHT(N634,LEN(N634)-SEARCH("/",N634))</f>
        <v>web</v>
      </c>
      <c r="S634" s="21">
        <f>(((J634/60)/60)/24)+DATE(1970,1,1)+(-5/24)</f>
        <v>42303.450983796291</v>
      </c>
      <c r="T634" s="21">
        <f>(((I634/60)/60)/24)+DATE(1970,1,1)+(-5/24)</f>
        <v>42333.492650462962</v>
      </c>
    </row>
    <row r="635" spans="1:20" ht="75" hidden="1" x14ac:dyDescent="0.25">
      <c r="A635" s="13">
        <v>633</v>
      </c>
      <c r="B635" s="3" t="s">
        <v>634</v>
      </c>
      <c r="C635" s="3" t="s">
        <v>4743</v>
      </c>
      <c r="D635" s="2">
        <v>10000</v>
      </c>
      <c r="E635" s="11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8271</v>
      </c>
      <c r="O635" s="9">
        <f>E635/D635</f>
        <v>0.1245</v>
      </c>
      <c r="P635" s="10">
        <f>IF(E635=0,0,E635/L635)</f>
        <v>49.8</v>
      </c>
      <c r="Q635" s="2" t="str">
        <f>LEFT(N635,SEARCH("/",N635,1)-1)</f>
        <v>technology</v>
      </c>
      <c r="R635" s="2" t="str">
        <f>RIGHT(N635,LEN(N635)-SEARCH("/",N635))</f>
        <v>web</v>
      </c>
      <c r="S635" s="21">
        <f>(((J635/60)/60)/24)+DATE(1970,1,1)+(-5/24)</f>
        <v>42507.090995370374</v>
      </c>
      <c r="T635" s="21">
        <f>(((I635/60)/60)/24)+DATE(1970,1,1)+(-5/24)</f>
        <v>42538.749999999993</v>
      </c>
    </row>
    <row r="636" spans="1:20" ht="60" hidden="1" x14ac:dyDescent="0.25">
      <c r="A636" s="13">
        <v>634</v>
      </c>
      <c r="B636" s="3" t="s">
        <v>635</v>
      </c>
      <c r="C636" s="3" t="s">
        <v>4744</v>
      </c>
      <c r="D636" s="2">
        <v>5000</v>
      </c>
      <c r="E636" s="11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8271</v>
      </c>
      <c r="O636" s="9">
        <f>E636/D636</f>
        <v>2.0000000000000001E-4</v>
      </c>
      <c r="P636" s="10">
        <f>IF(E636=0,0,E636/L636)</f>
        <v>1</v>
      </c>
      <c r="Q636" s="2" t="str">
        <f>LEFT(N636,SEARCH("/",N636,1)-1)</f>
        <v>technology</v>
      </c>
      <c r="R636" s="2" t="str">
        <f>RIGHT(N636,LEN(N636)-SEARCH("/",N636))</f>
        <v>web</v>
      </c>
      <c r="S636" s="21">
        <f>(((J636/60)/60)/24)+DATE(1970,1,1)+(-5/24)</f>
        <v>42031.720243055555</v>
      </c>
      <c r="T636" s="21">
        <f>(((I636/60)/60)/24)+DATE(1970,1,1)+(-5/24)</f>
        <v>42061.720243055555</v>
      </c>
    </row>
    <row r="637" spans="1:20" ht="60" hidden="1" x14ac:dyDescent="0.25">
      <c r="A637" s="13">
        <v>635</v>
      </c>
      <c r="B637" s="3" t="s">
        <v>636</v>
      </c>
      <c r="C637" s="3" t="s">
        <v>4745</v>
      </c>
      <c r="D637" s="2">
        <v>25000</v>
      </c>
      <c r="E637" s="11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8271</v>
      </c>
      <c r="O637" s="9">
        <f>E637/D637</f>
        <v>8.0000000000000007E-5</v>
      </c>
      <c r="P637" s="10">
        <f>IF(E637=0,0,E637/L637)</f>
        <v>2</v>
      </c>
      <c r="Q637" s="2" t="str">
        <f>LEFT(N637,SEARCH("/",N637,1)-1)</f>
        <v>technology</v>
      </c>
      <c r="R637" s="2" t="str">
        <f>RIGHT(N637,LEN(N637)-SEARCH("/",N637))</f>
        <v>web</v>
      </c>
      <c r="S637" s="21">
        <f>(((J637/60)/60)/24)+DATE(1970,1,1)+(-5/24)</f>
        <v>42075.883819444447</v>
      </c>
      <c r="T637" s="21">
        <f>(((I637/60)/60)/24)+DATE(1970,1,1)+(-5/24)</f>
        <v>42105.883819444447</v>
      </c>
    </row>
    <row r="638" spans="1:20" ht="75" hidden="1" x14ac:dyDescent="0.25">
      <c r="A638" s="13">
        <v>636</v>
      </c>
      <c r="B638" s="3" t="s">
        <v>637</v>
      </c>
      <c r="C638" s="3" t="s">
        <v>4746</v>
      </c>
      <c r="D638" s="2">
        <v>2000</v>
      </c>
      <c r="E638" s="11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8271</v>
      </c>
      <c r="O638" s="9">
        <f>E638/D638</f>
        <v>2E-3</v>
      </c>
      <c r="P638" s="10">
        <f>IF(E638=0,0,E638/L638)</f>
        <v>4</v>
      </c>
      <c r="Q638" s="2" t="str">
        <f>LEFT(N638,SEARCH("/",N638,1)-1)</f>
        <v>technology</v>
      </c>
      <c r="R638" s="2" t="str">
        <f>RIGHT(N638,LEN(N638)-SEARCH("/",N638))</f>
        <v>web</v>
      </c>
      <c r="S638" s="21">
        <f>(((J638/60)/60)/24)+DATE(1970,1,1)+(-5/24)</f>
        <v>42131.247106481482</v>
      </c>
      <c r="T638" s="21">
        <f>(((I638/60)/60)/24)+DATE(1970,1,1)+(-5/24)</f>
        <v>42161.240972222215</v>
      </c>
    </row>
    <row r="639" spans="1:20" ht="90" hidden="1" x14ac:dyDescent="0.25">
      <c r="A639" s="13">
        <v>637</v>
      </c>
      <c r="B639" s="3" t="s">
        <v>638</v>
      </c>
      <c r="C639" s="3" t="s">
        <v>4747</v>
      </c>
      <c r="D639" s="2">
        <v>100000</v>
      </c>
      <c r="E639" s="11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8271</v>
      </c>
      <c r="O639" s="9">
        <f>E639/D639</f>
        <v>0</v>
      </c>
      <c r="P639" s="10">
        <f>IF(E639=0,0,E639/L639)</f>
        <v>0</v>
      </c>
      <c r="Q639" s="2" t="str">
        <f>LEFT(N639,SEARCH("/",N639,1)-1)</f>
        <v>technology</v>
      </c>
      <c r="R639" s="2" t="str">
        <f>RIGHT(N639,LEN(N639)-SEARCH("/",N639))</f>
        <v>web</v>
      </c>
      <c r="S639" s="21">
        <f>(((J639/60)/60)/24)+DATE(1970,1,1)+(-5/24)</f>
        <v>42762.75368055555</v>
      </c>
      <c r="T639" s="21">
        <f>(((I639/60)/60)/24)+DATE(1970,1,1)+(-5/24)</f>
        <v>42791.75277777778</v>
      </c>
    </row>
    <row r="640" spans="1:20" hidden="1" x14ac:dyDescent="0.25">
      <c r="A640" s="13">
        <v>638</v>
      </c>
      <c r="B640" s="3" t="s">
        <v>639</v>
      </c>
      <c r="C640" s="3" t="s">
        <v>4748</v>
      </c>
      <c r="D640" s="2">
        <v>200000</v>
      </c>
      <c r="E640" s="11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8271</v>
      </c>
      <c r="O640" s="9">
        <f>E640/D640</f>
        <v>9.0000000000000006E-5</v>
      </c>
      <c r="P640" s="10">
        <f>IF(E640=0,0,E640/L640)</f>
        <v>3</v>
      </c>
      <c r="Q640" s="2" t="str">
        <f>LEFT(N640,SEARCH("/",N640,1)-1)</f>
        <v>technology</v>
      </c>
      <c r="R640" s="2" t="str">
        <f>RIGHT(N640,LEN(N640)-SEARCH("/",N640))</f>
        <v>web</v>
      </c>
      <c r="S640" s="21">
        <f>(((J640/60)/60)/24)+DATE(1970,1,1)+(-5/24)</f>
        <v>42759.384976851848</v>
      </c>
      <c r="T640" s="21">
        <f>(((I640/60)/60)/24)+DATE(1970,1,1)+(-5/24)</f>
        <v>42819.343310185184</v>
      </c>
    </row>
    <row r="641" spans="1:20" ht="45" hidden="1" x14ac:dyDescent="0.25">
      <c r="A641" s="13">
        <v>639</v>
      </c>
      <c r="B641" s="3" t="s">
        <v>640</v>
      </c>
      <c r="C641" s="3" t="s">
        <v>4749</v>
      </c>
      <c r="D641" s="2">
        <v>1000000</v>
      </c>
      <c r="E641" s="11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8271</v>
      </c>
      <c r="O641" s="9">
        <f>E641/D641</f>
        <v>9.9999999999999995E-7</v>
      </c>
      <c r="P641" s="10">
        <f>IF(E641=0,0,E641/L641)</f>
        <v>1</v>
      </c>
      <c r="Q641" s="2" t="str">
        <f>LEFT(N641,SEARCH("/",N641,1)-1)</f>
        <v>technology</v>
      </c>
      <c r="R641" s="2" t="str">
        <f>RIGHT(N641,LEN(N641)-SEARCH("/",N641))</f>
        <v>web</v>
      </c>
      <c r="S641" s="21">
        <f>(((J641/60)/60)/24)+DATE(1970,1,1)+(-5/24)</f>
        <v>41865.374942129631</v>
      </c>
      <c r="T641" s="21">
        <f>(((I641/60)/60)/24)+DATE(1970,1,1)+(-5/24)</f>
        <v>41925.374942129631</v>
      </c>
    </row>
    <row r="642" spans="1:20" ht="90" hidden="1" x14ac:dyDescent="0.25">
      <c r="A642" s="13">
        <v>640</v>
      </c>
      <c r="B642" s="3" t="s">
        <v>641</v>
      </c>
      <c r="C642" s="3" t="s">
        <v>4750</v>
      </c>
      <c r="D642" s="2">
        <v>70</v>
      </c>
      <c r="E642" s="11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8272</v>
      </c>
      <c r="O642" s="9">
        <f>E642/D642</f>
        <v>1.4428571428571428</v>
      </c>
      <c r="P642" s="10">
        <f>IF(E642=0,0,E642/L642)</f>
        <v>50.5</v>
      </c>
      <c r="Q642" s="2" t="str">
        <f>LEFT(N642,SEARCH("/",N642,1)-1)</f>
        <v>technology</v>
      </c>
      <c r="R642" s="2" t="str">
        <f>RIGHT(N642,LEN(N642)-SEARCH("/",N642))</f>
        <v>wearables</v>
      </c>
      <c r="S642" s="21">
        <f>(((J642/60)/60)/24)+DATE(1970,1,1)+(-5/24)</f>
        <v>42683.21197916667</v>
      </c>
      <c r="T642" s="21">
        <f>(((I642/60)/60)/24)+DATE(1970,1,1)+(-5/24)</f>
        <v>42698.749999999993</v>
      </c>
    </row>
    <row r="643" spans="1:20" ht="105" hidden="1" x14ac:dyDescent="0.25">
      <c r="A643" s="13">
        <v>641</v>
      </c>
      <c r="B643" s="3" t="s">
        <v>642</v>
      </c>
      <c r="C643" s="3" t="s">
        <v>4751</v>
      </c>
      <c r="D643" s="2">
        <v>40000</v>
      </c>
      <c r="E643" s="11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8272</v>
      </c>
      <c r="O643" s="9">
        <f>E643/D643</f>
        <v>1.1916249999999999</v>
      </c>
      <c r="P643" s="10">
        <f>IF(E643=0,0,E643/L643)</f>
        <v>151.31746031746033</v>
      </c>
      <c r="Q643" s="2" t="str">
        <f>LEFT(N643,SEARCH("/",N643,1)-1)</f>
        <v>technology</v>
      </c>
      <c r="R643" s="2" t="str">
        <f>RIGHT(N643,LEN(N643)-SEARCH("/",N643))</f>
        <v>wearables</v>
      </c>
      <c r="S643" s="21">
        <f>(((J643/60)/60)/24)+DATE(1970,1,1)+(-5/24)</f>
        <v>42199.361666666664</v>
      </c>
      <c r="T643" s="21">
        <f>(((I643/60)/60)/24)+DATE(1970,1,1)+(-5/24)</f>
        <v>42229.361666666664</v>
      </c>
    </row>
    <row r="644" spans="1:20" ht="90" hidden="1" x14ac:dyDescent="0.25">
      <c r="A644" s="13">
        <v>642</v>
      </c>
      <c r="B644" s="3" t="s">
        <v>643</v>
      </c>
      <c r="C644" s="3" t="s">
        <v>4752</v>
      </c>
      <c r="D644" s="2">
        <v>20000</v>
      </c>
      <c r="E644" s="11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8272</v>
      </c>
      <c r="O644" s="9">
        <f>E644/D644</f>
        <v>14.604850000000001</v>
      </c>
      <c r="P644" s="10">
        <f>IF(E644=0,0,E644/L644)</f>
        <v>134.3592456301748</v>
      </c>
      <c r="Q644" s="2" t="str">
        <f>LEFT(N644,SEARCH("/",N644,1)-1)</f>
        <v>technology</v>
      </c>
      <c r="R644" s="2" t="str">
        <f>RIGHT(N644,LEN(N644)-SEARCH("/",N644))</f>
        <v>wearables</v>
      </c>
      <c r="S644" s="21">
        <f>(((J644/60)/60)/24)+DATE(1970,1,1)+(-5/24)</f>
        <v>42199.442986111106</v>
      </c>
      <c r="T644" s="21">
        <f>(((I644/60)/60)/24)+DATE(1970,1,1)+(-5/24)</f>
        <v>42235.442986111106</v>
      </c>
    </row>
    <row r="645" spans="1:20" ht="60" hidden="1" x14ac:dyDescent="0.25">
      <c r="A645" s="13">
        <v>643</v>
      </c>
      <c r="B645" s="3" t="s">
        <v>644</v>
      </c>
      <c r="C645" s="3" t="s">
        <v>4753</v>
      </c>
      <c r="D645" s="2">
        <v>25000</v>
      </c>
      <c r="E645" s="11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8272</v>
      </c>
      <c r="O645" s="9">
        <f>E645/D645</f>
        <v>1.0580799999999999</v>
      </c>
      <c r="P645" s="10">
        <f>IF(E645=0,0,E645/L645)</f>
        <v>174.02631578947367</v>
      </c>
      <c r="Q645" s="2" t="str">
        <f>LEFT(N645,SEARCH("/",N645,1)-1)</f>
        <v>technology</v>
      </c>
      <c r="R645" s="2" t="str">
        <f>RIGHT(N645,LEN(N645)-SEARCH("/",N645))</f>
        <v>wearables</v>
      </c>
      <c r="S645" s="21">
        <f>(((J645/60)/60)/24)+DATE(1970,1,1)+(-5/24)</f>
        <v>42100.43373842592</v>
      </c>
      <c r="T645" s="21">
        <f>(((I645/60)/60)/24)+DATE(1970,1,1)+(-5/24)</f>
        <v>42155.43373842592</v>
      </c>
    </row>
    <row r="646" spans="1:20" ht="105" hidden="1" x14ac:dyDescent="0.25">
      <c r="A646" s="13">
        <v>644</v>
      </c>
      <c r="B646" s="3" t="s">
        <v>645</v>
      </c>
      <c r="C646" s="3" t="s">
        <v>4754</v>
      </c>
      <c r="D646" s="2">
        <v>25000</v>
      </c>
      <c r="E646" s="11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8272</v>
      </c>
      <c r="O646" s="9">
        <f>E646/D646</f>
        <v>3.0011791999999997</v>
      </c>
      <c r="P646" s="10">
        <f>IF(E646=0,0,E646/L646)</f>
        <v>73.486268364348675</v>
      </c>
      <c r="Q646" s="2" t="str">
        <f>LEFT(N646,SEARCH("/",N646,1)-1)</f>
        <v>technology</v>
      </c>
      <c r="R646" s="2" t="str">
        <f>RIGHT(N646,LEN(N646)-SEARCH("/",N646))</f>
        <v>wearables</v>
      </c>
      <c r="S646" s="21">
        <f>(((J646/60)/60)/24)+DATE(1970,1,1)+(-5/24)</f>
        <v>41898.457627314812</v>
      </c>
      <c r="T646" s="21">
        <f>(((I646/60)/60)/24)+DATE(1970,1,1)+(-5/24)</f>
        <v>41940.833333333328</v>
      </c>
    </row>
    <row r="647" spans="1:20" ht="60" hidden="1" x14ac:dyDescent="0.25">
      <c r="A647" s="13">
        <v>645</v>
      </c>
      <c r="B647" s="3" t="s">
        <v>646</v>
      </c>
      <c r="C647" s="3" t="s">
        <v>4755</v>
      </c>
      <c r="D647" s="2">
        <v>2000</v>
      </c>
      <c r="E647" s="11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8272</v>
      </c>
      <c r="O647" s="9">
        <f>E647/D647</f>
        <v>2.7869999999999999</v>
      </c>
      <c r="P647" s="10">
        <f>IF(E647=0,0,E647/L647)</f>
        <v>23.518987341772153</v>
      </c>
      <c r="Q647" s="2" t="str">
        <f>LEFT(N647,SEARCH("/",N647,1)-1)</f>
        <v>technology</v>
      </c>
      <c r="R647" s="2" t="str">
        <f>RIGHT(N647,LEN(N647)-SEARCH("/",N647))</f>
        <v>wearables</v>
      </c>
      <c r="S647" s="21">
        <f>(((J647/60)/60)/24)+DATE(1970,1,1)+(-5/24)</f>
        <v>42563.817986111106</v>
      </c>
      <c r="T647" s="21">
        <f>(((I647/60)/60)/24)+DATE(1970,1,1)+(-5/24)</f>
        <v>42593.817986111106</v>
      </c>
    </row>
    <row r="648" spans="1:20" ht="90" hidden="1" x14ac:dyDescent="0.25">
      <c r="A648" s="13">
        <v>646</v>
      </c>
      <c r="B648" s="3" t="s">
        <v>647</v>
      </c>
      <c r="C648" s="3" t="s">
        <v>4756</v>
      </c>
      <c r="D648" s="2">
        <v>800</v>
      </c>
      <c r="E648" s="11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8272</v>
      </c>
      <c r="O648" s="9">
        <f>E648/D648</f>
        <v>1.3187625000000001</v>
      </c>
      <c r="P648" s="10">
        <f>IF(E648=0,0,E648/L648)</f>
        <v>39.074444444444445</v>
      </c>
      <c r="Q648" s="2" t="str">
        <f>LEFT(N648,SEARCH("/",N648,1)-1)</f>
        <v>technology</v>
      </c>
      <c r="R648" s="2" t="str">
        <f>RIGHT(N648,LEN(N648)-SEARCH("/",N648))</f>
        <v>wearables</v>
      </c>
      <c r="S648" s="21">
        <f>(((J648/60)/60)/24)+DATE(1970,1,1)+(-5/24)</f>
        <v>41832.644293981481</v>
      </c>
      <c r="T648" s="21">
        <f>(((I648/60)/60)/24)+DATE(1970,1,1)+(-5/24)</f>
        <v>41862.644293981481</v>
      </c>
    </row>
    <row r="649" spans="1:20" ht="105" hidden="1" x14ac:dyDescent="0.25">
      <c r="A649" s="13">
        <v>647</v>
      </c>
      <c r="B649" s="3" t="s">
        <v>648</v>
      </c>
      <c r="C649" s="3" t="s">
        <v>4757</v>
      </c>
      <c r="D649" s="2">
        <v>2000</v>
      </c>
      <c r="E649" s="11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8272</v>
      </c>
      <c r="O649" s="9">
        <f>E649/D649</f>
        <v>1.0705</v>
      </c>
      <c r="P649" s="10">
        <f>IF(E649=0,0,E649/L649)</f>
        <v>125.94117647058823</v>
      </c>
      <c r="Q649" s="2" t="str">
        <f>LEFT(N649,SEARCH("/",N649,1)-1)</f>
        <v>technology</v>
      </c>
      <c r="R649" s="2" t="str">
        <f>RIGHT(N649,LEN(N649)-SEARCH("/",N649))</f>
        <v>wearables</v>
      </c>
      <c r="S649" s="21">
        <f>(((J649/60)/60)/24)+DATE(1970,1,1)+(-5/24)</f>
        <v>42416.559594907405</v>
      </c>
      <c r="T649" s="21">
        <f>(((I649/60)/60)/24)+DATE(1970,1,1)+(-5/24)</f>
        <v>42446.517928240741</v>
      </c>
    </row>
    <row r="650" spans="1:20" ht="45" hidden="1" x14ac:dyDescent="0.25">
      <c r="A650" s="13">
        <v>648</v>
      </c>
      <c r="B650" s="3" t="s">
        <v>649</v>
      </c>
      <c r="C650" s="3" t="s">
        <v>4758</v>
      </c>
      <c r="D650" s="2">
        <v>35000</v>
      </c>
      <c r="E650" s="11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8272</v>
      </c>
      <c r="O650" s="9">
        <f>E650/D650</f>
        <v>1.2682285714285715</v>
      </c>
      <c r="P650" s="10">
        <f>IF(E650=0,0,E650/L650)</f>
        <v>1644</v>
      </c>
      <c r="Q650" s="2" t="str">
        <f>LEFT(N650,SEARCH("/",N650,1)-1)</f>
        <v>technology</v>
      </c>
      <c r="R650" s="2" t="str">
        <f>RIGHT(N650,LEN(N650)-SEARCH("/",N650))</f>
        <v>wearables</v>
      </c>
      <c r="S650" s="21">
        <f>(((J650/60)/60)/24)+DATE(1970,1,1)+(-5/24)</f>
        <v>41891.485046296293</v>
      </c>
      <c r="T650" s="21">
        <f>(((I650/60)/60)/24)+DATE(1970,1,1)+(-5/24)</f>
        <v>41926.485046296293</v>
      </c>
    </row>
    <row r="651" spans="1:20" ht="90" hidden="1" x14ac:dyDescent="0.25">
      <c r="A651" s="13">
        <v>649</v>
      </c>
      <c r="B651" s="3" t="s">
        <v>650</v>
      </c>
      <c r="C651" s="3" t="s">
        <v>4759</v>
      </c>
      <c r="D651" s="2">
        <v>2500</v>
      </c>
      <c r="E651" s="11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8272</v>
      </c>
      <c r="O651" s="9">
        <f>E651/D651</f>
        <v>1.3996</v>
      </c>
      <c r="P651" s="10">
        <f>IF(E651=0,0,E651/L651)</f>
        <v>42.670731707317074</v>
      </c>
      <c r="Q651" s="2" t="str">
        <f>LEFT(N651,SEARCH("/",N651,1)-1)</f>
        <v>technology</v>
      </c>
      <c r="R651" s="2" t="str">
        <f>RIGHT(N651,LEN(N651)-SEARCH("/",N651))</f>
        <v>wearables</v>
      </c>
      <c r="S651" s="21">
        <f>(((J651/60)/60)/24)+DATE(1970,1,1)+(-5/24)</f>
        <v>41877.703854166662</v>
      </c>
      <c r="T651" s="21">
        <f>(((I651/60)/60)/24)+DATE(1970,1,1)+(-5/24)</f>
        <v>41898.703854166662</v>
      </c>
    </row>
    <row r="652" spans="1:20" ht="90" hidden="1" x14ac:dyDescent="0.25">
      <c r="A652" s="13">
        <v>650</v>
      </c>
      <c r="B652" s="3" t="s">
        <v>651</v>
      </c>
      <c r="C652" s="3" t="s">
        <v>4760</v>
      </c>
      <c r="D652" s="2">
        <v>1500</v>
      </c>
      <c r="E652" s="11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8272</v>
      </c>
      <c r="O652" s="9">
        <f>E652/D652</f>
        <v>1.1240000000000001</v>
      </c>
      <c r="P652" s="10">
        <f>IF(E652=0,0,E652/L652)</f>
        <v>35.125</v>
      </c>
      <c r="Q652" s="2" t="str">
        <f>LEFT(N652,SEARCH("/",N652,1)-1)</f>
        <v>technology</v>
      </c>
      <c r="R652" s="2" t="str">
        <f>RIGHT(N652,LEN(N652)-SEARCH("/",N652))</f>
        <v>wearables</v>
      </c>
      <c r="S652" s="21">
        <f>(((J652/60)/60)/24)+DATE(1970,1,1)+(-5/24)</f>
        <v>41931.828518518516</v>
      </c>
      <c r="T652" s="21">
        <f>(((I652/60)/60)/24)+DATE(1970,1,1)+(-5/24)</f>
        <v>41991.870185185187</v>
      </c>
    </row>
    <row r="653" spans="1:20" ht="90" hidden="1" x14ac:dyDescent="0.25">
      <c r="A653" s="13">
        <v>651</v>
      </c>
      <c r="B653" s="3" t="s">
        <v>652</v>
      </c>
      <c r="C653" s="3" t="s">
        <v>4761</v>
      </c>
      <c r="D653" s="2">
        <v>25000</v>
      </c>
      <c r="E653" s="11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8272</v>
      </c>
      <c r="O653" s="9">
        <f>E653/D653</f>
        <v>1.00528</v>
      </c>
      <c r="P653" s="10">
        <f>IF(E653=0,0,E653/L653)</f>
        <v>239.35238095238094</v>
      </c>
      <c r="Q653" s="2" t="str">
        <f>LEFT(N653,SEARCH("/",N653,1)-1)</f>
        <v>technology</v>
      </c>
      <c r="R653" s="2" t="str">
        <f>RIGHT(N653,LEN(N653)-SEARCH("/",N653))</f>
        <v>wearables</v>
      </c>
      <c r="S653" s="21">
        <f>(((J653/60)/60)/24)+DATE(1970,1,1)+(-5/24)</f>
        <v>41955.809155092589</v>
      </c>
      <c r="T653" s="21">
        <f>(((I653/60)/60)/24)+DATE(1970,1,1)+(-5/24)</f>
        <v>41985.809155092589</v>
      </c>
    </row>
    <row r="654" spans="1:20" ht="90" hidden="1" x14ac:dyDescent="0.25">
      <c r="A654" s="13">
        <v>652</v>
      </c>
      <c r="B654" s="3" t="s">
        <v>653</v>
      </c>
      <c r="C654" s="3" t="s">
        <v>4762</v>
      </c>
      <c r="D654" s="2">
        <v>3000</v>
      </c>
      <c r="E654" s="11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8272</v>
      </c>
      <c r="O654" s="9">
        <f>E654/D654</f>
        <v>1.0046666666666666</v>
      </c>
      <c r="P654" s="10">
        <f>IF(E654=0,0,E654/L654)</f>
        <v>107.64285714285714</v>
      </c>
      <c r="Q654" s="2" t="str">
        <f>LEFT(N654,SEARCH("/",N654,1)-1)</f>
        <v>technology</v>
      </c>
      <c r="R654" s="2" t="str">
        <f>RIGHT(N654,LEN(N654)-SEARCH("/",N654))</f>
        <v>wearables</v>
      </c>
      <c r="S654" s="21">
        <f>(((J654/60)/60)/24)+DATE(1970,1,1)+(-5/24)</f>
        <v>42675.482060185182</v>
      </c>
      <c r="T654" s="21">
        <f>(((I654/60)/60)/24)+DATE(1970,1,1)+(-5/24)</f>
        <v>42705.523726851847</v>
      </c>
    </row>
    <row r="655" spans="1:20" ht="105" hidden="1" x14ac:dyDescent="0.25">
      <c r="A655" s="13">
        <v>653</v>
      </c>
      <c r="B655" s="3" t="s">
        <v>654</v>
      </c>
      <c r="C655" s="3" t="s">
        <v>4763</v>
      </c>
      <c r="D655" s="2">
        <v>75000</v>
      </c>
      <c r="E655" s="11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8272</v>
      </c>
      <c r="O655" s="9">
        <f>E655/D655</f>
        <v>1.4144600000000001</v>
      </c>
      <c r="P655" s="10">
        <f>IF(E655=0,0,E655/L655)</f>
        <v>95.830623306233065</v>
      </c>
      <c r="Q655" s="2" t="str">
        <f>LEFT(N655,SEARCH("/",N655,1)-1)</f>
        <v>technology</v>
      </c>
      <c r="R655" s="2" t="str">
        <f>RIGHT(N655,LEN(N655)-SEARCH("/",N655))</f>
        <v>wearables</v>
      </c>
      <c r="S655" s="21">
        <f>(((J655/60)/60)/24)+DATE(1970,1,1)+(-5/24)</f>
        <v>42199.410185185181</v>
      </c>
      <c r="T655" s="21">
        <f>(((I655/60)/60)/24)+DATE(1970,1,1)+(-5/24)</f>
        <v>42236.410185185181</v>
      </c>
    </row>
    <row r="656" spans="1:20" ht="90" hidden="1" x14ac:dyDescent="0.25">
      <c r="A656" s="13">
        <v>654</v>
      </c>
      <c r="B656" s="3" t="s">
        <v>655</v>
      </c>
      <c r="C656" s="3" t="s">
        <v>4764</v>
      </c>
      <c r="D656" s="2">
        <v>12000</v>
      </c>
      <c r="E656" s="11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8272</v>
      </c>
      <c r="O656" s="9">
        <f>E656/D656</f>
        <v>2.6729166666666666</v>
      </c>
      <c r="P656" s="10">
        <f>IF(E656=0,0,E656/L656)</f>
        <v>31.663376110562684</v>
      </c>
      <c r="Q656" s="2" t="str">
        <f>LEFT(N656,SEARCH("/",N656,1)-1)</f>
        <v>technology</v>
      </c>
      <c r="R656" s="2" t="str">
        <f>RIGHT(N656,LEN(N656)-SEARCH("/",N656))</f>
        <v>wearables</v>
      </c>
      <c r="S656" s="21">
        <f>(((J656/60)/60)/24)+DATE(1970,1,1)+(-5/24)</f>
        <v>42163.748993055553</v>
      </c>
      <c r="T656" s="21">
        <f>(((I656/60)/60)/24)+DATE(1970,1,1)+(-5/24)</f>
        <v>42193.748993055553</v>
      </c>
    </row>
    <row r="657" spans="1:20" ht="75" hidden="1" x14ac:dyDescent="0.25">
      <c r="A657" s="13">
        <v>655</v>
      </c>
      <c r="B657" s="3" t="s">
        <v>656</v>
      </c>
      <c r="C657" s="3" t="s">
        <v>4765</v>
      </c>
      <c r="D657" s="2">
        <v>8000</v>
      </c>
      <c r="E657" s="11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8272</v>
      </c>
      <c r="O657" s="9">
        <f>E657/D657</f>
        <v>1.4688749999999999</v>
      </c>
      <c r="P657" s="10">
        <f>IF(E657=0,0,E657/L657)</f>
        <v>42.886861313868614</v>
      </c>
      <c r="Q657" s="2" t="str">
        <f>LEFT(N657,SEARCH("/",N657,1)-1)</f>
        <v>technology</v>
      </c>
      <c r="R657" s="2" t="str">
        <f>RIGHT(N657,LEN(N657)-SEARCH("/",N657))</f>
        <v>wearables</v>
      </c>
      <c r="S657" s="21">
        <f>(((J657/60)/60)/24)+DATE(1970,1,1)+(-5/24)</f>
        <v>42045.748981481483</v>
      </c>
      <c r="T657" s="21">
        <f>(((I657/60)/60)/24)+DATE(1970,1,1)+(-5/24)</f>
        <v>42075.707314814812</v>
      </c>
    </row>
    <row r="658" spans="1:20" ht="90" hidden="1" x14ac:dyDescent="0.25">
      <c r="A658" s="13">
        <v>656</v>
      </c>
      <c r="B658" s="3" t="s">
        <v>657</v>
      </c>
      <c r="C658" s="3" t="s">
        <v>4766</v>
      </c>
      <c r="D658" s="2">
        <v>5000</v>
      </c>
      <c r="E658" s="11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8272</v>
      </c>
      <c r="O658" s="9">
        <f>E658/D658</f>
        <v>2.1356000000000002</v>
      </c>
      <c r="P658" s="10">
        <f>IF(E658=0,0,E658/L658)</f>
        <v>122.73563218390805</v>
      </c>
      <c r="Q658" s="2" t="str">
        <f>LEFT(N658,SEARCH("/",N658,1)-1)</f>
        <v>technology</v>
      </c>
      <c r="R658" s="2" t="str">
        <f>RIGHT(N658,LEN(N658)-SEARCH("/",N658))</f>
        <v>wearables</v>
      </c>
      <c r="S658" s="21">
        <f>(((J658/60)/60)/24)+DATE(1970,1,1)+(-5/24)</f>
        <v>42417.596284722218</v>
      </c>
      <c r="T658" s="21">
        <f>(((I658/60)/60)/24)+DATE(1970,1,1)+(-5/24)</f>
        <v>42477.554618055547</v>
      </c>
    </row>
    <row r="659" spans="1:20" ht="105" hidden="1" x14ac:dyDescent="0.25">
      <c r="A659" s="13">
        <v>657</v>
      </c>
      <c r="B659" s="3" t="s">
        <v>658</v>
      </c>
      <c r="C659" s="3" t="s">
        <v>4767</v>
      </c>
      <c r="D659" s="2">
        <v>15000</v>
      </c>
      <c r="E659" s="11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8272</v>
      </c>
      <c r="O659" s="9">
        <f>E659/D659</f>
        <v>1.2569999999999999</v>
      </c>
      <c r="P659" s="10">
        <f>IF(E659=0,0,E659/L659)</f>
        <v>190.45454545454547</v>
      </c>
      <c r="Q659" s="2" t="str">
        <f>LEFT(N659,SEARCH("/",N659,1)-1)</f>
        <v>technology</v>
      </c>
      <c r="R659" s="2" t="str">
        <f>RIGHT(N659,LEN(N659)-SEARCH("/",N659))</f>
        <v>wearables</v>
      </c>
      <c r="S659" s="21">
        <f>(((J659/60)/60)/24)+DATE(1970,1,1)+(-5/24)</f>
        <v>42331.637407407405</v>
      </c>
      <c r="T659" s="21">
        <f>(((I659/60)/60)/24)+DATE(1970,1,1)+(-5/24)</f>
        <v>42361.637407407405</v>
      </c>
    </row>
    <row r="660" spans="1:20" ht="90" hidden="1" x14ac:dyDescent="0.25">
      <c r="A660" s="13">
        <v>658</v>
      </c>
      <c r="B660" s="3" t="s">
        <v>659</v>
      </c>
      <c r="C660" s="3" t="s">
        <v>4768</v>
      </c>
      <c r="D660" s="2">
        <v>28888</v>
      </c>
      <c r="E660" s="11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8272</v>
      </c>
      <c r="O660" s="9">
        <f>E660/D660</f>
        <v>1.0446206037108834</v>
      </c>
      <c r="P660" s="10">
        <f>IF(E660=0,0,E660/L660)</f>
        <v>109.33695652173913</v>
      </c>
      <c r="Q660" s="2" t="str">
        <f>LEFT(N660,SEARCH("/",N660,1)-1)</f>
        <v>technology</v>
      </c>
      <c r="R660" s="2" t="str">
        <f>RIGHT(N660,LEN(N660)-SEARCH("/",N660))</f>
        <v>wearables</v>
      </c>
      <c r="S660" s="21">
        <f>(((J660/60)/60)/24)+DATE(1970,1,1)+(-5/24)</f>
        <v>42178.952418981477</v>
      </c>
      <c r="T660" s="21">
        <f>(((I660/60)/60)/24)+DATE(1970,1,1)+(-5/24)</f>
        <v>42211.541666666664</v>
      </c>
    </row>
    <row r="661" spans="1:20" ht="30" hidden="1" x14ac:dyDescent="0.25">
      <c r="A661" s="13">
        <v>659</v>
      </c>
      <c r="B661" s="3" t="s">
        <v>660</v>
      </c>
      <c r="C661" s="3" t="s">
        <v>4769</v>
      </c>
      <c r="D661" s="2">
        <v>3000</v>
      </c>
      <c r="E661" s="11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8272</v>
      </c>
      <c r="O661" s="9">
        <f>E661/D661</f>
        <v>1.0056666666666667</v>
      </c>
      <c r="P661" s="10">
        <f>IF(E661=0,0,E661/L661)</f>
        <v>143.66666666666666</v>
      </c>
      <c r="Q661" s="2" t="str">
        <f>LEFT(N661,SEARCH("/",N661,1)-1)</f>
        <v>technology</v>
      </c>
      <c r="R661" s="2" t="str">
        <f>RIGHT(N661,LEN(N661)-SEARCH("/",N661))</f>
        <v>wearables</v>
      </c>
      <c r="S661" s="21">
        <f>(((J661/60)/60)/24)+DATE(1970,1,1)+(-5/24)</f>
        <v>42209.385358796295</v>
      </c>
      <c r="T661" s="21">
        <f>(((I661/60)/60)/24)+DATE(1970,1,1)+(-5/24)</f>
        <v>42239.385358796295</v>
      </c>
    </row>
    <row r="662" spans="1:20" ht="90" hidden="1" x14ac:dyDescent="0.25">
      <c r="A662" s="13">
        <v>660</v>
      </c>
      <c r="B662" s="3" t="s">
        <v>661</v>
      </c>
      <c r="C662" s="3" t="s">
        <v>4770</v>
      </c>
      <c r="D662" s="2">
        <v>50000</v>
      </c>
      <c r="E662" s="11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8272</v>
      </c>
      <c r="O662" s="9">
        <f>E662/D662</f>
        <v>3.058E-2</v>
      </c>
      <c r="P662" s="10">
        <f>IF(E662=0,0,E662/L662)</f>
        <v>84.944444444444443</v>
      </c>
      <c r="Q662" s="2" t="str">
        <f>LEFT(N662,SEARCH("/",N662,1)-1)</f>
        <v>technology</v>
      </c>
      <c r="R662" s="2" t="str">
        <f>RIGHT(N662,LEN(N662)-SEARCH("/",N662))</f>
        <v>wearables</v>
      </c>
      <c r="S662" s="21">
        <f>(((J662/60)/60)/24)+DATE(1970,1,1)+(-5/24)</f>
        <v>41922.533321759256</v>
      </c>
      <c r="T662" s="21">
        <f>(((I662/60)/60)/24)+DATE(1970,1,1)+(-5/24)</f>
        <v>41952.574988425928</v>
      </c>
    </row>
    <row r="663" spans="1:20" ht="90" hidden="1" x14ac:dyDescent="0.25">
      <c r="A663" s="13">
        <v>661</v>
      </c>
      <c r="B663" s="3" t="s">
        <v>662</v>
      </c>
      <c r="C663" s="3" t="s">
        <v>4771</v>
      </c>
      <c r="D663" s="2">
        <v>10000</v>
      </c>
      <c r="E663" s="11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8272</v>
      </c>
      <c r="O663" s="9">
        <f>E663/D663</f>
        <v>9.4999999999999998E-3</v>
      </c>
      <c r="P663" s="10">
        <f>IF(E663=0,0,E663/L663)</f>
        <v>10.555555555555555</v>
      </c>
      <c r="Q663" s="2" t="str">
        <f>LEFT(N663,SEARCH("/",N663,1)-1)</f>
        <v>technology</v>
      </c>
      <c r="R663" s="2" t="str">
        <f>RIGHT(N663,LEN(N663)-SEARCH("/",N663))</f>
        <v>wearables</v>
      </c>
      <c r="S663" s="21">
        <f>(((J663/60)/60)/24)+DATE(1970,1,1)+(-5/24)</f>
        <v>42636.437025462961</v>
      </c>
      <c r="T663" s="21">
        <f>(((I663/60)/60)/24)+DATE(1970,1,1)+(-5/24)</f>
        <v>42666.437025462961</v>
      </c>
    </row>
    <row r="664" spans="1:20" ht="75" hidden="1" x14ac:dyDescent="0.25">
      <c r="A664" s="13">
        <v>662</v>
      </c>
      <c r="B664" s="3" t="s">
        <v>663</v>
      </c>
      <c r="C664" s="3" t="s">
        <v>4772</v>
      </c>
      <c r="D664" s="2">
        <v>39000</v>
      </c>
      <c r="E664" s="11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8272</v>
      </c>
      <c r="O664" s="9">
        <f>E664/D664</f>
        <v>4.0000000000000001E-3</v>
      </c>
      <c r="P664" s="10">
        <f>IF(E664=0,0,E664/L664)</f>
        <v>39</v>
      </c>
      <c r="Q664" s="2" t="str">
        <f>LEFT(N664,SEARCH("/",N664,1)-1)</f>
        <v>technology</v>
      </c>
      <c r="R664" s="2" t="str">
        <f>RIGHT(N664,LEN(N664)-SEARCH("/",N664))</f>
        <v>wearables</v>
      </c>
      <c r="S664" s="21">
        <f>(((J664/60)/60)/24)+DATE(1970,1,1)+(-5/24)</f>
        <v>41990.229710648149</v>
      </c>
      <c r="T664" s="21">
        <f>(((I664/60)/60)/24)+DATE(1970,1,1)+(-5/24)</f>
        <v>42020.229710648149</v>
      </c>
    </row>
    <row r="665" spans="1:20" ht="90" hidden="1" x14ac:dyDescent="0.25">
      <c r="A665" s="13">
        <v>663</v>
      </c>
      <c r="B665" s="3" t="s">
        <v>664</v>
      </c>
      <c r="C665" s="3" t="s">
        <v>4773</v>
      </c>
      <c r="D665" s="2">
        <v>200000</v>
      </c>
      <c r="E665" s="11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8272</v>
      </c>
      <c r="O665" s="9">
        <f>E665/D665</f>
        <v>3.5000000000000001E-3</v>
      </c>
      <c r="P665" s="10">
        <f>IF(E665=0,0,E665/L665)</f>
        <v>100</v>
      </c>
      <c r="Q665" s="2" t="str">
        <f>LEFT(N665,SEARCH("/",N665,1)-1)</f>
        <v>technology</v>
      </c>
      <c r="R665" s="2" t="str">
        <f>RIGHT(N665,LEN(N665)-SEARCH("/",N665))</f>
        <v>wearables</v>
      </c>
      <c r="S665" s="21">
        <f>(((J665/60)/60)/24)+DATE(1970,1,1)+(-5/24)</f>
        <v>42173.634907407402</v>
      </c>
      <c r="T665" s="21">
        <f>(((I665/60)/60)/24)+DATE(1970,1,1)+(-5/24)</f>
        <v>42203.634907407402</v>
      </c>
    </row>
    <row r="666" spans="1:20" ht="90" hidden="1" x14ac:dyDescent="0.25">
      <c r="A666" s="13">
        <v>664</v>
      </c>
      <c r="B666" s="3" t="s">
        <v>665</v>
      </c>
      <c r="C666" s="3" t="s">
        <v>4774</v>
      </c>
      <c r="D666" s="2">
        <v>12000</v>
      </c>
      <c r="E666" s="11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8272</v>
      </c>
      <c r="O666" s="9">
        <f>E666/D666</f>
        <v>7.5333333333333335E-2</v>
      </c>
      <c r="P666" s="10">
        <f>IF(E666=0,0,E666/L666)</f>
        <v>31.172413793103448</v>
      </c>
      <c r="Q666" s="2" t="str">
        <f>LEFT(N666,SEARCH("/",N666,1)-1)</f>
        <v>technology</v>
      </c>
      <c r="R666" s="2" t="str">
        <f>RIGHT(N666,LEN(N666)-SEARCH("/",N666))</f>
        <v>wearables</v>
      </c>
      <c r="S666" s="21">
        <f>(((J666/60)/60)/24)+DATE(1970,1,1)+(-5/24)</f>
        <v>42077.458043981482</v>
      </c>
      <c r="T666" s="21">
        <f>(((I666/60)/60)/24)+DATE(1970,1,1)+(-5/24)</f>
        <v>42107.458043981482</v>
      </c>
    </row>
    <row r="667" spans="1:20" ht="90" hidden="1" x14ac:dyDescent="0.25">
      <c r="A667" s="13">
        <v>665</v>
      </c>
      <c r="B667" s="3" t="s">
        <v>666</v>
      </c>
      <c r="C667" s="3" t="s">
        <v>4775</v>
      </c>
      <c r="D667" s="2">
        <v>10000</v>
      </c>
      <c r="E667" s="11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8272</v>
      </c>
      <c r="O667" s="9">
        <f>E667/D667</f>
        <v>0.18640000000000001</v>
      </c>
      <c r="P667" s="10">
        <f>IF(E667=0,0,E667/L667)</f>
        <v>155.33333333333334</v>
      </c>
      <c r="Q667" s="2" t="str">
        <f>LEFT(N667,SEARCH("/",N667,1)-1)</f>
        <v>technology</v>
      </c>
      <c r="R667" s="2" t="str">
        <f>RIGHT(N667,LEN(N667)-SEARCH("/",N667))</f>
        <v>wearables</v>
      </c>
      <c r="S667" s="21">
        <f>(((J667/60)/60)/24)+DATE(1970,1,1)+(-5/24)</f>
        <v>42688.503020833326</v>
      </c>
      <c r="T667" s="21">
        <f>(((I667/60)/60)/24)+DATE(1970,1,1)+(-5/24)</f>
        <v>42748.503020833326</v>
      </c>
    </row>
    <row r="668" spans="1:20" ht="90" hidden="1" x14ac:dyDescent="0.25">
      <c r="A668" s="13">
        <v>666</v>
      </c>
      <c r="B668" s="3" t="s">
        <v>667</v>
      </c>
      <c r="C668" s="3" t="s">
        <v>4776</v>
      </c>
      <c r="D668" s="2">
        <v>200000</v>
      </c>
      <c r="E668" s="11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8272</v>
      </c>
      <c r="O668" s="9">
        <f>E668/D668</f>
        <v>4.0000000000000003E-5</v>
      </c>
      <c r="P668" s="10">
        <f>IF(E668=0,0,E668/L668)</f>
        <v>2</v>
      </c>
      <c r="Q668" s="2" t="str">
        <f>LEFT(N668,SEARCH("/",N668,1)-1)</f>
        <v>technology</v>
      </c>
      <c r="R668" s="2" t="str">
        <f>RIGHT(N668,LEN(N668)-SEARCH("/",N668))</f>
        <v>wearables</v>
      </c>
      <c r="S668" s="21">
        <f>(((J668/60)/60)/24)+DATE(1970,1,1)+(-5/24)</f>
        <v>41838.623819444445</v>
      </c>
      <c r="T668" s="21">
        <f>(((I668/60)/60)/24)+DATE(1970,1,1)+(-5/24)</f>
        <v>41868.623819444445</v>
      </c>
    </row>
    <row r="669" spans="1:20" ht="90" hidden="1" x14ac:dyDescent="0.25">
      <c r="A669" s="13">
        <v>667</v>
      </c>
      <c r="B669" s="3" t="s">
        <v>668</v>
      </c>
      <c r="C669" s="3" t="s">
        <v>4777</v>
      </c>
      <c r="D669" s="2">
        <v>50000</v>
      </c>
      <c r="E669" s="11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8272</v>
      </c>
      <c r="O669" s="9">
        <f>E669/D669</f>
        <v>0.1002</v>
      </c>
      <c r="P669" s="10">
        <f>IF(E669=0,0,E669/L669)</f>
        <v>178.92857142857142</v>
      </c>
      <c r="Q669" s="2" t="str">
        <f>LEFT(N669,SEARCH("/",N669,1)-1)</f>
        <v>technology</v>
      </c>
      <c r="R669" s="2" t="str">
        <f>RIGHT(N669,LEN(N669)-SEARCH("/",N669))</f>
        <v>wearables</v>
      </c>
      <c r="S669" s="21">
        <f>(((J669/60)/60)/24)+DATE(1970,1,1)+(-5/24)</f>
        <v>42632.165081018517</v>
      </c>
      <c r="T669" s="21">
        <f>(((I669/60)/60)/24)+DATE(1970,1,1)+(-5/24)</f>
        <v>42672.165081018517</v>
      </c>
    </row>
    <row r="670" spans="1:20" ht="90" hidden="1" x14ac:dyDescent="0.25">
      <c r="A670" s="13">
        <v>668</v>
      </c>
      <c r="B670" s="3" t="s">
        <v>669</v>
      </c>
      <c r="C670" s="3" t="s">
        <v>4778</v>
      </c>
      <c r="D670" s="2">
        <v>15000</v>
      </c>
      <c r="E670" s="11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8272</v>
      </c>
      <c r="O670" s="9">
        <f>E670/D670</f>
        <v>4.5600000000000002E-2</v>
      </c>
      <c r="P670" s="10">
        <f>IF(E670=0,0,E670/L670)</f>
        <v>27.36</v>
      </c>
      <c r="Q670" s="2" t="str">
        <f>LEFT(N670,SEARCH("/",N670,1)-1)</f>
        <v>technology</v>
      </c>
      <c r="R670" s="2" t="str">
        <f>RIGHT(N670,LEN(N670)-SEARCH("/",N670))</f>
        <v>wearables</v>
      </c>
      <c r="S670" s="21">
        <f>(((J670/60)/60)/24)+DATE(1970,1,1)+(-5/24)</f>
        <v>42090.622939814813</v>
      </c>
      <c r="T670" s="21">
        <f>(((I670/60)/60)/24)+DATE(1970,1,1)+(-5/24)</f>
        <v>42135.622939814813</v>
      </c>
    </row>
    <row r="671" spans="1:20" ht="90" hidden="1" x14ac:dyDescent="0.25">
      <c r="A671" s="13">
        <v>669</v>
      </c>
      <c r="B671" s="3" t="s">
        <v>670</v>
      </c>
      <c r="C671" s="3" t="s">
        <v>4779</v>
      </c>
      <c r="D671" s="2">
        <v>200000</v>
      </c>
      <c r="E671" s="11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8272</v>
      </c>
      <c r="O671" s="9">
        <f>E671/D671</f>
        <v>0.21507499999999999</v>
      </c>
      <c r="P671" s="10">
        <f>IF(E671=0,0,E671/L671)</f>
        <v>1536.25</v>
      </c>
      <c r="Q671" s="2" t="str">
        <f>LEFT(N671,SEARCH("/",N671,1)-1)</f>
        <v>technology</v>
      </c>
      <c r="R671" s="2" t="str">
        <f>RIGHT(N671,LEN(N671)-SEARCH("/",N671))</f>
        <v>wearables</v>
      </c>
      <c r="S671" s="21">
        <f>(((J671/60)/60)/24)+DATE(1970,1,1)+(-5/24)</f>
        <v>42527.417337962957</v>
      </c>
      <c r="T671" s="21">
        <f>(((I671/60)/60)/24)+DATE(1970,1,1)+(-5/24)</f>
        <v>42557.417337962957</v>
      </c>
    </row>
    <row r="672" spans="1:20" ht="105" hidden="1" x14ac:dyDescent="0.25">
      <c r="A672" s="13">
        <v>670</v>
      </c>
      <c r="B672" s="3" t="s">
        <v>671</v>
      </c>
      <c r="C672" s="3" t="s">
        <v>4780</v>
      </c>
      <c r="D672" s="2">
        <v>90000</v>
      </c>
      <c r="E672" s="11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8272</v>
      </c>
      <c r="O672" s="9">
        <f>E672/D672</f>
        <v>0.29276666666666668</v>
      </c>
      <c r="P672" s="10">
        <f>IF(E672=0,0,E672/L672)</f>
        <v>84.99677419354839</v>
      </c>
      <c r="Q672" s="2" t="str">
        <f>LEFT(N672,SEARCH("/",N672,1)-1)</f>
        <v>technology</v>
      </c>
      <c r="R672" s="2" t="str">
        <f>RIGHT(N672,LEN(N672)-SEARCH("/",N672))</f>
        <v>wearables</v>
      </c>
      <c r="S672" s="21">
        <f>(((J672/60)/60)/24)+DATE(1970,1,1)+(-5/24)</f>
        <v>42506.501388888886</v>
      </c>
      <c r="T672" s="21">
        <f>(((I672/60)/60)/24)+DATE(1970,1,1)+(-5/24)</f>
        <v>42540.131944444445</v>
      </c>
    </row>
    <row r="673" spans="1:20" ht="90" hidden="1" x14ac:dyDescent="0.25">
      <c r="A673" s="13">
        <v>671</v>
      </c>
      <c r="B673" s="3" t="s">
        <v>672</v>
      </c>
      <c r="C673" s="3" t="s">
        <v>4781</v>
      </c>
      <c r="D673" s="2">
        <v>30000</v>
      </c>
      <c r="E673" s="11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8272</v>
      </c>
      <c r="O673" s="9">
        <f>E673/D673</f>
        <v>0.39426666666666665</v>
      </c>
      <c r="P673" s="10">
        <f>IF(E673=0,0,E673/L673)</f>
        <v>788.5333333333333</v>
      </c>
      <c r="Q673" s="2" t="str">
        <f>LEFT(N673,SEARCH("/",N673,1)-1)</f>
        <v>technology</v>
      </c>
      <c r="R673" s="2" t="str">
        <f>RIGHT(N673,LEN(N673)-SEARCH("/",N673))</f>
        <v>wearables</v>
      </c>
      <c r="S673" s="21">
        <f>(((J673/60)/60)/24)+DATE(1970,1,1)+(-5/24)</f>
        <v>41984.484398148146</v>
      </c>
      <c r="T673" s="21">
        <f>(((I673/60)/60)/24)+DATE(1970,1,1)+(-5/24)</f>
        <v>42017.958333333336</v>
      </c>
    </row>
    <row r="674" spans="1:20" ht="105" hidden="1" x14ac:dyDescent="0.25">
      <c r="A674" s="13">
        <v>672</v>
      </c>
      <c r="B674" s="3" t="s">
        <v>673</v>
      </c>
      <c r="C674" s="3" t="s">
        <v>4782</v>
      </c>
      <c r="D674" s="2">
        <v>50000</v>
      </c>
      <c r="E674" s="11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8272</v>
      </c>
      <c r="O674" s="9">
        <f>E674/D674</f>
        <v>0.21628</v>
      </c>
      <c r="P674" s="10">
        <f>IF(E674=0,0,E674/L674)</f>
        <v>50.29767441860465</v>
      </c>
      <c r="Q674" s="2" t="str">
        <f>LEFT(N674,SEARCH("/",N674,1)-1)</f>
        <v>technology</v>
      </c>
      <c r="R674" s="2" t="str">
        <f>RIGHT(N674,LEN(N674)-SEARCH("/",N674))</f>
        <v>wearables</v>
      </c>
      <c r="S674" s="21">
        <f>(((J674/60)/60)/24)+DATE(1970,1,1)+(-5/24)</f>
        <v>41974.011157407404</v>
      </c>
      <c r="T674" s="21">
        <f>(((I674/60)/60)/24)+DATE(1970,1,1)+(-5/24)</f>
        <v>42004.999305555553</v>
      </c>
    </row>
    <row r="675" spans="1:20" ht="90" hidden="1" x14ac:dyDescent="0.25">
      <c r="A675" s="13">
        <v>673</v>
      </c>
      <c r="B675" s="3" t="s">
        <v>674</v>
      </c>
      <c r="C675" s="3" t="s">
        <v>4783</v>
      </c>
      <c r="D675" s="2">
        <v>100000</v>
      </c>
      <c r="E675" s="11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8272</v>
      </c>
      <c r="O675" s="9">
        <f>E675/D675</f>
        <v>2.0500000000000002E-3</v>
      </c>
      <c r="P675" s="10">
        <f>IF(E675=0,0,E675/L675)</f>
        <v>68.333333333333329</v>
      </c>
      <c r="Q675" s="2" t="str">
        <f>LEFT(N675,SEARCH("/",N675,1)-1)</f>
        <v>technology</v>
      </c>
      <c r="R675" s="2" t="str">
        <f>RIGHT(N675,LEN(N675)-SEARCH("/",N675))</f>
        <v>wearables</v>
      </c>
      <c r="S675" s="21">
        <f>(((J675/60)/60)/24)+DATE(1970,1,1)+(-5/24)</f>
        <v>41838.6321412037</v>
      </c>
      <c r="T675" s="21">
        <f>(((I675/60)/60)/24)+DATE(1970,1,1)+(-5/24)</f>
        <v>41883.6321412037</v>
      </c>
    </row>
    <row r="676" spans="1:20" ht="60" hidden="1" x14ac:dyDescent="0.25">
      <c r="A676" s="13">
        <v>674</v>
      </c>
      <c r="B676" s="3" t="s">
        <v>675</v>
      </c>
      <c r="C676" s="3" t="s">
        <v>4784</v>
      </c>
      <c r="D676" s="2">
        <v>50000</v>
      </c>
      <c r="E676" s="11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8272</v>
      </c>
      <c r="O676" s="9">
        <f>E676/D676</f>
        <v>2.9999999999999997E-4</v>
      </c>
      <c r="P676" s="10">
        <f>IF(E676=0,0,E676/L676)</f>
        <v>7.5</v>
      </c>
      <c r="Q676" s="2" t="str">
        <f>LEFT(N676,SEARCH("/",N676,1)-1)</f>
        <v>technology</v>
      </c>
      <c r="R676" s="2" t="str">
        <f>RIGHT(N676,LEN(N676)-SEARCH("/",N676))</f>
        <v>wearables</v>
      </c>
      <c r="S676" s="21">
        <f>(((J676/60)/60)/24)+DATE(1970,1,1)+(-5/24)</f>
        <v>41802.907719907402</v>
      </c>
      <c r="T676" s="21">
        <f>(((I676/60)/60)/24)+DATE(1970,1,1)+(-5/24)</f>
        <v>41862.907719907402</v>
      </c>
    </row>
    <row r="677" spans="1:20" ht="90" hidden="1" x14ac:dyDescent="0.25">
      <c r="A677" s="13">
        <v>675</v>
      </c>
      <c r="B677" s="3" t="s">
        <v>676</v>
      </c>
      <c r="C677" s="3" t="s">
        <v>4785</v>
      </c>
      <c r="D677" s="2">
        <v>6000</v>
      </c>
      <c r="E677" s="11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8272</v>
      </c>
      <c r="O677" s="9">
        <f>E677/D677</f>
        <v>0.14849999999999999</v>
      </c>
      <c r="P677" s="10">
        <f>IF(E677=0,0,E677/L677)</f>
        <v>34.269230769230766</v>
      </c>
      <c r="Q677" s="2" t="str">
        <f>LEFT(N677,SEARCH("/",N677,1)-1)</f>
        <v>technology</v>
      </c>
      <c r="R677" s="2" t="str">
        <f>RIGHT(N677,LEN(N677)-SEARCH("/",N677))</f>
        <v>wearables</v>
      </c>
      <c r="S677" s="21">
        <f>(((J677/60)/60)/24)+DATE(1970,1,1)+(-5/24)</f>
        <v>41975.722268518519</v>
      </c>
      <c r="T677" s="21">
        <f>(((I677/60)/60)/24)+DATE(1970,1,1)+(-5/24)</f>
        <v>42005.082638888889</v>
      </c>
    </row>
    <row r="678" spans="1:20" ht="90" hidden="1" x14ac:dyDescent="0.25">
      <c r="A678" s="13">
        <v>676</v>
      </c>
      <c r="B678" s="3" t="s">
        <v>677</v>
      </c>
      <c r="C678" s="3" t="s">
        <v>4786</v>
      </c>
      <c r="D678" s="2">
        <v>100000</v>
      </c>
      <c r="E678" s="11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8272</v>
      </c>
      <c r="O678" s="9">
        <f>E678/D678</f>
        <v>1.4710000000000001E-2</v>
      </c>
      <c r="P678" s="10">
        <f>IF(E678=0,0,E678/L678)</f>
        <v>61.291666666666664</v>
      </c>
      <c r="Q678" s="2" t="str">
        <f>LEFT(N678,SEARCH("/",N678,1)-1)</f>
        <v>technology</v>
      </c>
      <c r="R678" s="2" t="str">
        <f>RIGHT(N678,LEN(N678)-SEARCH("/",N678))</f>
        <v>wearables</v>
      </c>
      <c r="S678" s="21">
        <f>(((J678/60)/60)/24)+DATE(1970,1,1)+(-5/24)</f>
        <v>42012.559965277782</v>
      </c>
      <c r="T678" s="21">
        <f>(((I678/60)/60)/24)+DATE(1970,1,1)+(-5/24)</f>
        <v>42042.559965277782</v>
      </c>
    </row>
    <row r="679" spans="1:20" ht="90" hidden="1" x14ac:dyDescent="0.25">
      <c r="A679" s="13">
        <v>677</v>
      </c>
      <c r="B679" s="3" t="s">
        <v>678</v>
      </c>
      <c r="C679" s="3" t="s">
        <v>4787</v>
      </c>
      <c r="D679" s="2">
        <v>50000</v>
      </c>
      <c r="E679" s="11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8272</v>
      </c>
      <c r="O679" s="9">
        <f>E679/D679</f>
        <v>0.25584000000000001</v>
      </c>
      <c r="P679" s="10">
        <f>IF(E679=0,0,E679/L679)</f>
        <v>133.25</v>
      </c>
      <c r="Q679" s="2" t="str">
        <f>LEFT(N679,SEARCH("/",N679,1)-1)</f>
        <v>technology</v>
      </c>
      <c r="R679" s="2" t="str">
        <f>RIGHT(N679,LEN(N679)-SEARCH("/",N679))</f>
        <v>wearables</v>
      </c>
      <c r="S679" s="21">
        <f>(((J679/60)/60)/24)+DATE(1970,1,1)+(-5/24)</f>
        <v>42504.195543981477</v>
      </c>
      <c r="T679" s="21">
        <f>(((I679/60)/60)/24)+DATE(1970,1,1)+(-5/24)</f>
        <v>42549.195543981477</v>
      </c>
    </row>
    <row r="680" spans="1:20" ht="90" hidden="1" x14ac:dyDescent="0.25">
      <c r="A680" s="13">
        <v>678</v>
      </c>
      <c r="B680" s="3" t="s">
        <v>679</v>
      </c>
      <c r="C680" s="3" t="s">
        <v>4788</v>
      </c>
      <c r="D680" s="2">
        <v>29000</v>
      </c>
      <c r="E680" s="11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8272</v>
      </c>
      <c r="O680" s="9">
        <f>E680/D680</f>
        <v>3.8206896551724136E-2</v>
      </c>
      <c r="P680" s="10">
        <f>IF(E680=0,0,E680/L680)</f>
        <v>65.17647058823529</v>
      </c>
      <c r="Q680" s="2" t="str">
        <f>LEFT(N680,SEARCH("/",N680,1)-1)</f>
        <v>technology</v>
      </c>
      <c r="R680" s="2" t="str">
        <f>RIGHT(N680,LEN(N680)-SEARCH("/",N680))</f>
        <v>wearables</v>
      </c>
      <c r="S680" s="21">
        <f>(((J680/60)/60)/24)+DATE(1970,1,1)+(-5/24)</f>
        <v>42481.168263888881</v>
      </c>
      <c r="T680" s="21">
        <f>(((I680/60)/60)/24)+DATE(1970,1,1)+(-5/24)</f>
        <v>42511.168263888881</v>
      </c>
    </row>
    <row r="681" spans="1:20" ht="90" hidden="1" x14ac:dyDescent="0.25">
      <c r="A681" s="13">
        <v>679</v>
      </c>
      <c r="B681" s="3" t="s">
        <v>680</v>
      </c>
      <c r="C681" s="3" t="s">
        <v>4789</v>
      </c>
      <c r="D681" s="2">
        <v>57000</v>
      </c>
      <c r="E681" s="11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8272</v>
      </c>
      <c r="O681" s="9">
        <f>E681/D681</f>
        <v>0.15485964912280703</v>
      </c>
      <c r="P681" s="10">
        <f>IF(E681=0,0,E681/L681)</f>
        <v>93.90425531914893</v>
      </c>
      <c r="Q681" s="2" t="str">
        <f>LEFT(N681,SEARCH("/",N681,1)-1)</f>
        <v>technology</v>
      </c>
      <c r="R681" s="2" t="str">
        <f>RIGHT(N681,LEN(N681)-SEARCH("/",N681))</f>
        <v>wearables</v>
      </c>
      <c r="S681" s="21">
        <f>(((J681/60)/60)/24)+DATE(1970,1,1)+(-5/24)</f>
        <v>42556.487372685187</v>
      </c>
      <c r="T681" s="21">
        <f>(((I681/60)/60)/24)+DATE(1970,1,1)+(-5/24)</f>
        <v>42616.487372685187</v>
      </c>
    </row>
    <row r="682" spans="1:20" ht="90" hidden="1" x14ac:dyDescent="0.25">
      <c r="A682" s="13">
        <v>680</v>
      </c>
      <c r="B682" s="3" t="s">
        <v>681</v>
      </c>
      <c r="C682" s="3" t="s">
        <v>4790</v>
      </c>
      <c r="D682" s="2">
        <v>75000</v>
      </c>
      <c r="E682" s="11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8272</v>
      </c>
      <c r="O682" s="9">
        <f>E682/D682</f>
        <v>0.25912000000000002</v>
      </c>
      <c r="P682" s="10">
        <f>IF(E682=0,0,E682/L682)</f>
        <v>150.65116279069767</v>
      </c>
      <c r="Q682" s="2" t="str">
        <f>LEFT(N682,SEARCH("/",N682,1)-1)</f>
        <v>technology</v>
      </c>
      <c r="R682" s="2" t="str">
        <f>RIGHT(N682,LEN(N682)-SEARCH("/",N682))</f>
        <v>wearables</v>
      </c>
      <c r="S682" s="21">
        <f>(((J682/60)/60)/24)+DATE(1970,1,1)+(-5/24)</f>
        <v>41864.293182870366</v>
      </c>
      <c r="T682" s="21">
        <f>(((I682/60)/60)/24)+DATE(1970,1,1)+(-5/24)</f>
        <v>41899.293182870366</v>
      </c>
    </row>
    <row r="683" spans="1:20" ht="105" hidden="1" x14ac:dyDescent="0.25">
      <c r="A683" s="13">
        <v>681</v>
      </c>
      <c r="B683" s="3" t="s">
        <v>682</v>
      </c>
      <c r="C683" s="3" t="s">
        <v>4791</v>
      </c>
      <c r="D683" s="2">
        <v>2500</v>
      </c>
      <c r="E683" s="11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8272</v>
      </c>
      <c r="O683" s="9">
        <f>E683/D683</f>
        <v>4.0000000000000002E-4</v>
      </c>
      <c r="P683" s="10">
        <f>IF(E683=0,0,E683/L683)</f>
        <v>1</v>
      </c>
      <c r="Q683" s="2" t="str">
        <f>LEFT(N683,SEARCH("/",N683,1)-1)</f>
        <v>technology</v>
      </c>
      <c r="R683" s="2" t="str">
        <f>RIGHT(N683,LEN(N683)-SEARCH("/",N683))</f>
        <v>wearables</v>
      </c>
      <c r="S683" s="21">
        <f>(((J683/60)/60)/24)+DATE(1970,1,1)+(-5/24)</f>
        <v>42639.597268518519</v>
      </c>
      <c r="T683" s="21">
        <f>(((I683/60)/60)/24)+DATE(1970,1,1)+(-5/24)</f>
        <v>42669.597268518519</v>
      </c>
    </row>
    <row r="684" spans="1:20" ht="90" hidden="1" x14ac:dyDescent="0.25">
      <c r="A684" s="13">
        <v>682</v>
      </c>
      <c r="B684" s="3" t="s">
        <v>683</v>
      </c>
      <c r="C684" s="3" t="s">
        <v>4792</v>
      </c>
      <c r="D684" s="2">
        <v>50000</v>
      </c>
      <c r="E684" s="11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8272</v>
      </c>
      <c r="O684" s="9">
        <f>E684/D684</f>
        <v>1.06E-3</v>
      </c>
      <c r="P684" s="10">
        <f>IF(E684=0,0,E684/L684)</f>
        <v>13.25</v>
      </c>
      <c r="Q684" s="2" t="str">
        <f>LEFT(N684,SEARCH("/",N684,1)-1)</f>
        <v>technology</v>
      </c>
      <c r="R684" s="2" t="str">
        <f>RIGHT(N684,LEN(N684)-SEARCH("/",N684))</f>
        <v>wearables</v>
      </c>
      <c r="S684" s="21">
        <f>(((J684/60)/60)/24)+DATE(1970,1,1)+(-5/24)</f>
        <v>42778.556967592587</v>
      </c>
      <c r="T684" s="21">
        <f>(((I684/60)/60)/24)+DATE(1970,1,1)+(-5/24)</f>
        <v>42808.51530092593</v>
      </c>
    </row>
    <row r="685" spans="1:20" ht="90" hidden="1" x14ac:dyDescent="0.25">
      <c r="A685" s="13">
        <v>683</v>
      </c>
      <c r="B685" s="3" t="s">
        <v>684</v>
      </c>
      <c r="C685" s="3" t="s">
        <v>4793</v>
      </c>
      <c r="D685" s="2">
        <v>35000</v>
      </c>
      <c r="E685" s="11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8272</v>
      </c>
      <c r="O685" s="9">
        <f>E685/D685</f>
        <v>8.5142857142857138E-3</v>
      </c>
      <c r="P685" s="10">
        <f>IF(E685=0,0,E685/L685)</f>
        <v>99.333333333333329</v>
      </c>
      <c r="Q685" s="2" t="str">
        <f>LEFT(N685,SEARCH("/",N685,1)-1)</f>
        <v>technology</v>
      </c>
      <c r="R685" s="2" t="str">
        <f>RIGHT(N685,LEN(N685)-SEARCH("/",N685))</f>
        <v>wearables</v>
      </c>
      <c r="S685" s="21">
        <f>(((J685/60)/60)/24)+DATE(1970,1,1)+(-5/24)</f>
        <v>42634.691712962966</v>
      </c>
      <c r="T685" s="21">
        <f>(((I685/60)/60)/24)+DATE(1970,1,1)+(-5/24)</f>
        <v>42674.691712962966</v>
      </c>
    </row>
    <row r="686" spans="1:20" ht="45" hidden="1" x14ac:dyDescent="0.25">
      <c r="A686" s="13">
        <v>684</v>
      </c>
      <c r="B686" s="3" t="s">
        <v>685</v>
      </c>
      <c r="C686" s="3" t="s">
        <v>4794</v>
      </c>
      <c r="D686" s="2">
        <v>320000</v>
      </c>
      <c r="E686" s="11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8272</v>
      </c>
      <c r="O686" s="9">
        <f>E686/D686</f>
        <v>7.4837500000000001E-2</v>
      </c>
      <c r="P686" s="10">
        <f>IF(E686=0,0,E686/L686)</f>
        <v>177.39259259259259</v>
      </c>
      <c r="Q686" s="2" t="str">
        <f>LEFT(N686,SEARCH("/",N686,1)-1)</f>
        <v>technology</v>
      </c>
      <c r="R686" s="2" t="str">
        <f>RIGHT(N686,LEN(N686)-SEARCH("/",N686))</f>
        <v>wearables</v>
      </c>
      <c r="S686" s="21">
        <f>(((J686/60)/60)/24)+DATE(1970,1,1)+(-5/24)</f>
        <v>41809.26494212963</v>
      </c>
      <c r="T686" s="21">
        <f>(((I686/60)/60)/24)+DATE(1970,1,1)+(-5/24)</f>
        <v>41844.916666666664</v>
      </c>
    </row>
    <row r="687" spans="1:20" ht="90" hidden="1" x14ac:dyDescent="0.25">
      <c r="A687" s="13">
        <v>685</v>
      </c>
      <c r="B687" s="3" t="s">
        <v>686</v>
      </c>
      <c r="C687" s="3" t="s">
        <v>4795</v>
      </c>
      <c r="D687" s="2">
        <v>2000</v>
      </c>
      <c r="E687" s="11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8272</v>
      </c>
      <c r="O687" s="9">
        <f>E687/D687</f>
        <v>0.27650000000000002</v>
      </c>
      <c r="P687" s="10">
        <f>IF(E687=0,0,E687/L687)</f>
        <v>55.3</v>
      </c>
      <c r="Q687" s="2" t="str">
        <f>LEFT(N687,SEARCH("/",N687,1)-1)</f>
        <v>technology</v>
      </c>
      <c r="R687" s="2" t="str">
        <f>RIGHT(N687,LEN(N687)-SEARCH("/",N687))</f>
        <v>wearables</v>
      </c>
      <c r="S687" s="21">
        <f>(((J687/60)/60)/24)+DATE(1970,1,1)+(-5/24)</f>
        <v>41971.658240740733</v>
      </c>
      <c r="T687" s="21">
        <f>(((I687/60)/60)/24)+DATE(1970,1,1)+(-5/24)</f>
        <v>42016.658240740733</v>
      </c>
    </row>
    <row r="688" spans="1:20" ht="90" hidden="1" x14ac:dyDescent="0.25">
      <c r="A688" s="13">
        <v>686</v>
      </c>
      <c r="B688" s="3" t="s">
        <v>687</v>
      </c>
      <c r="C688" s="3" t="s">
        <v>4796</v>
      </c>
      <c r="D688" s="2">
        <v>500000</v>
      </c>
      <c r="E688" s="11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8272</v>
      </c>
      <c r="O688" s="9">
        <f>E688/D688</f>
        <v>0</v>
      </c>
      <c r="P688" s="10">
        <f>IF(E688=0,0,E688/L688)</f>
        <v>0</v>
      </c>
      <c r="Q688" s="2" t="str">
        <f>LEFT(N688,SEARCH("/",N688,1)-1)</f>
        <v>technology</v>
      </c>
      <c r="R688" s="2" t="str">
        <f>RIGHT(N688,LEN(N688)-SEARCH("/",N688))</f>
        <v>wearables</v>
      </c>
      <c r="S688" s="21">
        <f>(((J688/60)/60)/24)+DATE(1970,1,1)+(-5/24)</f>
        <v>42189.464930555558</v>
      </c>
      <c r="T688" s="21">
        <f>(((I688/60)/60)/24)+DATE(1970,1,1)+(-5/24)</f>
        <v>42219.464930555558</v>
      </c>
    </row>
    <row r="689" spans="1:20" ht="90" hidden="1" x14ac:dyDescent="0.25">
      <c r="A689" s="13">
        <v>687</v>
      </c>
      <c r="B689" s="3" t="s">
        <v>688</v>
      </c>
      <c r="C689" s="3" t="s">
        <v>4797</v>
      </c>
      <c r="D689" s="2">
        <v>100000</v>
      </c>
      <c r="E689" s="11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8272</v>
      </c>
      <c r="O689" s="9">
        <f>E689/D689</f>
        <v>3.5499999999999997E-2</v>
      </c>
      <c r="P689" s="10">
        <f>IF(E689=0,0,E689/L689)</f>
        <v>591.66666666666663</v>
      </c>
      <c r="Q689" s="2" t="str">
        <f>LEFT(N689,SEARCH("/",N689,1)-1)</f>
        <v>technology</v>
      </c>
      <c r="R689" s="2" t="str">
        <f>RIGHT(N689,LEN(N689)-SEARCH("/",N689))</f>
        <v>wearables</v>
      </c>
      <c r="S689" s="21">
        <f>(((J689/60)/60)/24)+DATE(1970,1,1)+(-5/24)</f>
        <v>42711.542280092595</v>
      </c>
      <c r="T689" s="21">
        <f>(((I689/60)/60)/24)+DATE(1970,1,1)+(-5/24)</f>
        <v>42771.542280092595</v>
      </c>
    </row>
    <row r="690" spans="1:20" ht="105" hidden="1" x14ac:dyDescent="0.25">
      <c r="A690" s="13">
        <v>688</v>
      </c>
      <c r="B690" s="3" t="s">
        <v>689</v>
      </c>
      <c r="C690" s="3" t="s">
        <v>4798</v>
      </c>
      <c r="D690" s="2">
        <v>20000</v>
      </c>
      <c r="E690" s="11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8272</v>
      </c>
      <c r="O690" s="9">
        <f>E690/D690</f>
        <v>0.72989999999999999</v>
      </c>
      <c r="P690" s="10">
        <f>IF(E690=0,0,E690/L690)</f>
        <v>405.5</v>
      </c>
      <c r="Q690" s="2" t="str">
        <f>LEFT(N690,SEARCH("/",N690,1)-1)</f>
        <v>technology</v>
      </c>
      <c r="R690" s="2" t="str">
        <f>RIGHT(N690,LEN(N690)-SEARCH("/",N690))</f>
        <v>wearables</v>
      </c>
      <c r="S690" s="21">
        <f>(((J690/60)/60)/24)+DATE(1970,1,1)+(-5/24)</f>
        <v>42261.896446759252</v>
      </c>
      <c r="T690" s="21">
        <f>(((I690/60)/60)/24)+DATE(1970,1,1)+(-5/24)</f>
        <v>42291.896446759252</v>
      </c>
    </row>
    <row r="691" spans="1:20" ht="90" hidden="1" x14ac:dyDescent="0.25">
      <c r="A691" s="13">
        <v>689</v>
      </c>
      <c r="B691" s="3" t="s">
        <v>690</v>
      </c>
      <c r="C691" s="3" t="s">
        <v>4799</v>
      </c>
      <c r="D691" s="2">
        <v>200000</v>
      </c>
      <c r="E691" s="11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8272</v>
      </c>
      <c r="O691" s="9">
        <f>E691/D691</f>
        <v>0.57648750000000004</v>
      </c>
      <c r="P691" s="10">
        <f>IF(E691=0,0,E691/L691)</f>
        <v>343.14732142857144</v>
      </c>
      <c r="Q691" s="2" t="str">
        <f>LEFT(N691,SEARCH("/",N691,1)-1)</f>
        <v>technology</v>
      </c>
      <c r="R691" s="2" t="str">
        <f>RIGHT(N691,LEN(N691)-SEARCH("/",N691))</f>
        <v>wearables</v>
      </c>
      <c r="S691" s="21">
        <f>(((J691/60)/60)/24)+DATE(1970,1,1)+(-5/24)</f>
        <v>42675.459456018514</v>
      </c>
      <c r="T691" s="21">
        <f>(((I691/60)/60)/24)+DATE(1970,1,1)+(-5/24)</f>
        <v>42711.999305555553</v>
      </c>
    </row>
    <row r="692" spans="1:20" ht="60" hidden="1" x14ac:dyDescent="0.25">
      <c r="A692" s="13">
        <v>690</v>
      </c>
      <c r="B692" s="3" t="s">
        <v>691</v>
      </c>
      <c r="C692" s="3" t="s">
        <v>4800</v>
      </c>
      <c r="D692" s="2">
        <v>20000</v>
      </c>
      <c r="E692" s="11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8272</v>
      </c>
      <c r="O692" s="9">
        <f>E692/D692</f>
        <v>0.1234</v>
      </c>
      <c r="P692" s="10">
        <f>IF(E692=0,0,E692/L692)</f>
        <v>72.588235294117652</v>
      </c>
      <c r="Q692" s="2" t="str">
        <f>LEFT(N692,SEARCH("/",N692,1)-1)</f>
        <v>technology</v>
      </c>
      <c r="R692" s="2" t="str">
        <f>RIGHT(N692,LEN(N692)-SEARCH("/",N692))</f>
        <v>wearables</v>
      </c>
      <c r="S692" s="21">
        <f>(((J692/60)/60)/24)+DATE(1970,1,1)+(-5/24)</f>
        <v>42579.426400462959</v>
      </c>
      <c r="T692" s="21">
        <f>(((I692/60)/60)/24)+DATE(1970,1,1)+(-5/24)</f>
        <v>42622.041666666664</v>
      </c>
    </row>
    <row r="693" spans="1:20" ht="90" hidden="1" x14ac:dyDescent="0.25">
      <c r="A693" s="13">
        <v>691</v>
      </c>
      <c r="B693" s="3" t="s">
        <v>692</v>
      </c>
      <c r="C693" s="3" t="s">
        <v>4801</v>
      </c>
      <c r="D693" s="2">
        <v>50000</v>
      </c>
      <c r="E693" s="11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8272</v>
      </c>
      <c r="O693" s="9">
        <f>E693/D693</f>
        <v>5.1999999999999998E-3</v>
      </c>
      <c r="P693" s="10">
        <f>IF(E693=0,0,E693/L693)</f>
        <v>26</v>
      </c>
      <c r="Q693" s="2" t="str">
        <f>LEFT(N693,SEARCH("/",N693,1)-1)</f>
        <v>technology</v>
      </c>
      <c r="R693" s="2" t="str">
        <f>RIGHT(N693,LEN(N693)-SEARCH("/",N693))</f>
        <v>wearables</v>
      </c>
      <c r="S693" s="21">
        <f>(((J693/60)/60)/24)+DATE(1970,1,1)+(-5/24)</f>
        <v>42157.819976851846</v>
      </c>
      <c r="T693" s="21">
        <f>(((I693/60)/60)/24)+DATE(1970,1,1)+(-5/24)</f>
        <v>42185.819976851846</v>
      </c>
    </row>
    <row r="694" spans="1:20" ht="90" hidden="1" x14ac:dyDescent="0.25">
      <c r="A694" s="13">
        <v>692</v>
      </c>
      <c r="B694" s="3" t="s">
        <v>693</v>
      </c>
      <c r="C694" s="3" t="s">
        <v>4802</v>
      </c>
      <c r="D694" s="2">
        <v>20000</v>
      </c>
      <c r="E694" s="11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8272</v>
      </c>
      <c r="O694" s="9">
        <f>E694/D694</f>
        <v>6.5299999999999997E-2</v>
      </c>
      <c r="P694" s="10">
        <f>IF(E694=0,0,E694/L694)</f>
        <v>6.4975124378109452</v>
      </c>
      <c r="Q694" s="2" t="str">
        <f>LEFT(N694,SEARCH("/",N694,1)-1)</f>
        <v>technology</v>
      </c>
      <c r="R694" s="2" t="str">
        <f>RIGHT(N694,LEN(N694)-SEARCH("/",N694))</f>
        <v>wearables</v>
      </c>
      <c r="S694" s="21">
        <f>(((J694/60)/60)/24)+DATE(1970,1,1)+(-5/24)</f>
        <v>42696.167395833334</v>
      </c>
      <c r="T694" s="21">
        <f>(((I694/60)/60)/24)+DATE(1970,1,1)+(-5/24)</f>
        <v>42726.167395833334</v>
      </c>
    </row>
    <row r="695" spans="1:20" ht="75" hidden="1" x14ac:dyDescent="0.25">
      <c r="A695" s="13">
        <v>693</v>
      </c>
      <c r="B695" s="3" t="s">
        <v>694</v>
      </c>
      <c r="C695" s="3" t="s">
        <v>4803</v>
      </c>
      <c r="D695" s="2">
        <v>100000</v>
      </c>
      <c r="E695" s="11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8272</v>
      </c>
      <c r="O695" s="9">
        <f>E695/D695</f>
        <v>0.35338000000000003</v>
      </c>
      <c r="P695" s="10">
        <f>IF(E695=0,0,E695/L695)</f>
        <v>119.38513513513513</v>
      </c>
      <c r="Q695" s="2" t="str">
        <f>LEFT(N695,SEARCH("/",N695,1)-1)</f>
        <v>technology</v>
      </c>
      <c r="R695" s="2" t="str">
        <f>RIGHT(N695,LEN(N695)-SEARCH("/",N695))</f>
        <v>wearables</v>
      </c>
      <c r="S695" s="21">
        <f>(((J695/60)/60)/24)+DATE(1970,1,1)+(-5/24)</f>
        <v>42094.599849537037</v>
      </c>
      <c r="T695" s="21">
        <f>(((I695/60)/60)/24)+DATE(1970,1,1)+(-5/24)</f>
        <v>42124.599849537037</v>
      </c>
    </row>
    <row r="696" spans="1:20" ht="105" hidden="1" x14ac:dyDescent="0.25">
      <c r="A696" s="13">
        <v>694</v>
      </c>
      <c r="B696" s="3" t="s">
        <v>695</v>
      </c>
      <c r="C696" s="3" t="s">
        <v>4804</v>
      </c>
      <c r="D696" s="2">
        <v>150000</v>
      </c>
      <c r="E696" s="11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8272</v>
      </c>
      <c r="O696" s="9">
        <f>E696/D696</f>
        <v>3.933333333333333E-3</v>
      </c>
      <c r="P696" s="10">
        <f>IF(E696=0,0,E696/L696)</f>
        <v>84.285714285714292</v>
      </c>
      <c r="Q696" s="2" t="str">
        <f>LEFT(N696,SEARCH("/",N696,1)-1)</f>
        <v>technology</v>
      </c>
      <c r="R696" s="2" t="str">
        <f>RIGHT(N696,LEN(N696)-SEARCH("/",N696))</f>
        <v>wearables</v>
      </c>
      <c r="S696" s="21">
        <f>(((J696/60)/60)/24)+DATE(1970,1,1)+(-5/24)</f>
        <v>42737.455543981479</v>
      </c>
      <c r="T696" s="21">
        <f>(((I696/60)/60)/24)+DATE(1970,1,1)+(-5/24)</f>
        <v>42767.455543981479</v>
      </c>
    </row>
    <row r="697" spans="1:20" ht="90" hidden="1" x14ac:dyDescent="0.25">
      <c r="A697" s="13">
        <v>695</v>
      </c>
      <c r="B697" s="3" t="s">
        <v>696</v>
      </c>
      <c r="C697" s="3" t="s">
        <v>4805</v>
      </c>
      <c r="D697" s="2">
        <v>60000</v>
      </c>
      <c r="E697" s="11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8272</v>
      </c>
      <c r="O697" s="9">
        <f>E697/D697</f>
        <v>1.06E-2</v>
      </c>
      <c r="P697" s="10">
        <f>IF(E697=0,0,E697/L697)</f>
        <v>90.857142857142861</v>
      </c>
      <c r="Q697" s="2" t="str">
        <f>LEFT(N697,SEARCH("/",N697,1)-1)</f>
        <v>technology</v>
      </c>
      <c r="R697" s="2" t="str">
        <f>RIGHT(N697,LEN(N697)-SEARCH("/",N697))</f>
        <v>wearables</v>
      </c>
      <c r="S697" s="21">
        <f>(((J697/60)/60)/24)+DATE(1970,1,1)+(-5/24)</f>
        <v>41913.312731481477</v>
      </c>
      <c r="T697" s="21">
        <f>(((I697/60)/60)/24)+DATE(1970,1,1)+(-5/24)</f>
        <v>41943.312731481477</v>
      </c>
    </row>
    <row r="698" spans="1:20" ht="60" hidden="1" x14ac:dyDescent="0.25">
      <c r="A698" s="13">
        <v>696</v>
      </c>
      <c r="B698" s="3" t="s">
        <v>697</v>
      </c>
      <c r="C698" s="3" t="s">
        <v>4806</v>
      </c>
      <c r="D698" s="2">
        <v>175000</v>
      </c>
      <c r="E698" s="11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8272</v>
      </c>
      <c r="O698" s="9">
        <f>E698/D698</f>
        <v>5.7142857142857145E-6</v>
      </c>
      <c r="P698" s="10">
        <f>IF(E698=0,0,E698/L698)</f>
        <v>1</v>
      </c>
      <c r="Q698" s="2" t="str">
        <f>LEFT(N698,SEARCH("/",N698,1)-1)</f>
        <v>technology</v>
      </c>
      <c r="R698" s="2" t="str">
        <f>RIGHT(N698,LEN(N698)-SEARCH("/",N698))</f>
        <v>wearables</v>
      </c>
      <c r="S698" s="21">
        <f>(((J698/60)/60)/24)+DATE(1970,1,1)+(-5/24)</f>
        <v>41815.718773148146</v>
      </c>
      <c r="T698" s="21">
        <f>(((I698/60)/60)/24)+DATE(1970,1,1)+(-5/24)</f>
        <v>41845.718773148146</v>
      </c>
    </row>
    <row r="699" spans="1:20" ht="90" hidden="1" x14ac:dyDescent="0.25">
      <c r="A699" s="13">
        <v>697</v>
      </c>
      <c r="B699" s="3" t="s">
        <v>698</v>
      </c>
      <c r="C699" s="3" t="s">
        <v>4807</v>
      </c>
      <c r="D699" s="2">
        <v>5000</v>
      </c>
      <c r="E699" s="11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8272</v>
      </c>
      <c r="O699" s="9">
        <f>E699/D699</f>
        <v>0.46379999999999999</v>
      </c>
      <c r="P699" s="10">
        <f>IF(E699=0,0,E699/L699)</f>
        <v>20.342105263157894</v>
      </c>
      <c r="Q699" s="2" t="str">
        <f>LEFT(N699,SEARCH("/",N699,1)-1)</f>
        <v>technology</v>
      </c>
      <c r="R699" s="2" t="str">
        <f>RIGHT(N699,LEN(N699)-SEARCH("/",N699))</f>
        <v>wearables</v>
      </c>
      <c r="S699" s="21">
        <f>(((J699/60)/60)/24)+DATE(1970,1,1)+(-5/24)</f>
        <v>42388.314687500002</v>
      </c>
      <c r="T699" s="21">
        <f>(((I699/60)/60)/24)+DATE(1970,1,1)+(-5/24)</f>
        <v>42403.314687500002</v>
      </c>
    </row>
    <row r="700" spans="1:20" ht="90" hidden="1" x14ac:dyDescent="0.25">
      <c r="A700" s="13">
        <v>698</v>
      </c>
      <c r="B700" s="3" t="s">
        <v>699</v>
      </c>
      <c r="C700" s="3" t="s">
        <v>4808</v>
      </c>
      <c r="D700" s="2">
        <v>100000</v>
      </c>
      <c r="E700" s="11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8272</v>
      </c>
      <c r="O700" s="9">
        <f>E700/D700</f>
        <v>0.15390000000000001</v>
      </c>
      <c r="P700" s="10">
        <f>IF(E700=0,0,E700/L700)</f>
        <v>530.68965517241384</v>
      </c>
      <c r="Q700" s="2" t="str">
        <f>LEFT(N700,SEARCH("/",N700,1)-1)</f>
        <v>technology</v>
      </c>
      <c r="R700" s="2" t="str">
        <f>RIGHT(N700,LEN(N700)-SEARCH("/",N700))</f>
        <v>wearables</v>
      </c>
      <c r="S700" s="21">
        <f>(((J700/60)/60)/24)+DATE(1970,1,1)+(-5/24)</f>
        <v>41866.72274305555</v>
      </c>
      <c r="T700" s="21">
        <f>(((I700/60)/60)/24)+DATE(1970,1,1)+(-5/24)</f>
        <v>41899.875</v>
      </c>
    </row>
    <row r="701" spans="1:20" ht="90" hidden="1" x14ac:dyDescent="0.25">
      <c r="A701" s="13">
        <v>699</v>
      </c>
      <c r="B701" s="3" t="s">
        <v>700</v>
      </c>
      <c r="C701" s="3" t="s">
        <v>4809</v>
      </c>
      <c r="D701" s="2">
        <v>130000</v>
      </c>
      <c r="E701" s="11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8272</v>
      </c>
      <c r="O701" s="9">
        <f>E701/D701</f>
        <v>0.824221076923077</v>
      </c>
      <c r="P701" s="10">
        <f>IF(E701=0,0,E701/L701)</f>
        <v>120.39184269662923</v>
      </c>
      <c r="Q701" s="2" t="str">
        <f>LEFT(N701,SEARCH("/",N701,1)-1)</f>
        <v>technology</v>
      </c>
      <c r="R701" s="2" t="str">
        <f>RIGHT(N701,LEN(N701)-SEARCH("/",N701))</f>
        <v>wearables</v>
      </c>
      <c r="S701" s="21">
        <f>(((J701/60)/60)/24)+DATE(1970,1,1)+(-5/24)</f>
        <v>41563.277175925927</v>
      </c>
      <c r="T701" s="21">
        <f>(((I701/60)/60)/24)+DATE(1970,1,1)+(-5/24)</f>
        <v>41600.458333333328</v>
      </c>
    </row>
    <row r="702" spans="1:20" ht="90" hidden="1" x14ac:dyDescent="0.25">
      <c r="A702" s="13">
        <v>700</v>
      </c>
      <c r="B702" s="3" t="s">
        <v>701</v>
      </c>
      <c r="C702" s="3" t="s">
        <v>4810</v>
      </c>
      <c r="D702" s="2">
        <v>15000</v>
      </c>
      <c r="E702" s="11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8272</v>
      </c>
      <c r="O702" s="9">
        <f>E702/D702</f>
        <v>2.6866666666666667E-2</v>
      </c>
      <c r="P702" s="10">
        <f>IF(E702=0,0,E702/L702)</f>
        <v>13</v>
      </c>
      <c r="Q702" s="2" t="str">
        <f>LEFT(N702,SEARCH("/",N702,1)-1)</f>
        <v>technology</v>
      </c>
      <c r="R702" s="2" t="str">
        <f>RIGHT(N702,LEN(N702)-SEARCH("/",N702))</f>
        <v>wearables</v>
      </c>
      <c r="S702" s="21">
        <f>(((J702/60)/60)/24)+DATE(1970,1,1)+(-5/24)</f>
        <v>42715.480104166665</v>
      </c>
      <c r="T702" s="21">
        <f>(((I702/60)/60)/24)+DATE(1970,1,1)+(-5/24)</f>
        <v>42745.480104166665</v>
      </c>
    </row>
    <row r="703" spans="1:20" ht="105" hidden="1" x14ac:dyDescent="0.25">
      <c r="A703" s="13">
        <v>701</v>
      </c>
      <c r="B703" s="3" t="s">
        <v>702</v>
      </c>
      <c r="C703" s="3" t="s">
        <v>4811</v>
      </c>
      <c r="D703" s="2">
        <v>23000</v>
      </c>
      <c r="E703" s="11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8272</v>
      </c>
      <c r="O703" s="9">
        <f>E703/D703</f>
        <v>0.26600000000000001</v>
      </c>
      <c r="P703" s="10">
        <f>IF(E703=0,0,E703/L703)</f>
        <v>291.33333333333331</v>
      </c>
      <c r="Q703" s="2" t="str">
        <f>LEFT(N703,SEARCH("/",N703,1)-1)</f>
        <v>technology</v>
      </c>
      <c r="R703" s="2" t="str">
        <f>RIGHT(N703,LEN(N703)-SEARCH("/",N703))</f>
        <v>wearables</v>
      </c>
      <c r="S703" s="21">
        <f>(((J703/60)/60)/24)+DATE(1970,1,1)+(-5/24)</f>
        <v>41813.454629629625</v>
      </c>
      <c r="T703" s="21">
        <f>(((I703/60)/60)/24)+DATE(1970,1,1)+(-5/24)</f>
        <v>41843.454629629625</v>
      </c>
    </row>
    <row r="704" spans="1:20" ht="90" hidden="1" x14ac:dyDescent="0.25">
      <c r="A704" s="13">
        <v>702</v>
      </c>
      <c r="B704" s="3" t="s">
        <v>703</v>
      </c>
      <c r="C704" s="3" t="s">
        <v>4812</v>
      </c>
      <c r="D704" s="2">
        <v>15000</v>
      </c>
      <c r="E704" s="11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8272</v>
      </c>
      <c r="O704" s="9">
        <f>E704/D704</f>
        <v>0.30813400000000002</v>
      </c>
      <c r="P704" s="10">
        <f>IF(E704=0,0,E704/L704)</f>
        <v>124.9191891891892</v>
      </c>
      <c r="Q704" s="2" t="str">
        <f>LEFT(N704,SEARCH("/",N704,1)-1)</f>
        <v>technology</v>
      </c>
      <c r="R704" s="2" t="str">
        <f>RIGHT(N704,LEN(N704)-SEARCH("/",N704))</f>
        <v>wearables</v>
      </c>
      <c r="S704" s="21">
        <f>(((J704/60)/60)/24)+DATE(1970,1,1)+(-5/24)</f>
        <v>42668.518368055556</v>
      </c>
      <c r="T704" s="21">
        <f>(((I704/60)/60)/24)+DATE(1970,1,1)+(-5/24)</f>
        <v>42698.560034722213</v>
      </c>
    </row>
    <row r="705" spans="1:20" ht="90" hidden="1" x14ac:dyDescent="0.25">
      <c r="A705" s="13">
        <v>703</v>
      </c>
      <c r="B705" s="3" t="s">
        <v>704</v>
      </c>
      <c r="C705" s="3" t="s">
        <v>4813</v>
      </c>
      <c r="D705" s="2">
        <v>15000</v>
      </c>
      <c r="E705" s="11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8272</v>
      </c>
      <c r="O705" s="9">
        <f>E705/D705</f>
        <v>5.5800000000000002E-2</v>
      </c>
      <c r="P705" s="10">
        <f>IF(E705=0,0,E705/L705)</f>
        <v>119.57142857142857</v>
      </c>
      <c r="Q705" s="2" t="str">
        <f>LEFT(N705,SEARCH("/",N705,1)-1)</f>
        <v>technology</v>
      </c>
      <c r="R705" s="2" t="str">
        <f>RIGHT(N705,LEN(N705)-SEARCH("/",N705))</f>
        <v>wearables</v>
      </c>
      <c r="S705" s="21">
        <f>(((J705/60)/60)/24)+DATE(1970,1,1)+(-5/24)</f>
        <v>42711.742465277777</v>
      </c>
      <c r="T705" s="21">
        <f>(((I705/60)/60)/24)+DATE(1970,1,1)+(-5/24)</f>
        <v>42766.772222222215</v>
      </c>
    </row>
    <row r="706" spans="1:20" ht="75" hidden="1" x14ac:dyDescent="0.25">
      <c r="A706" s="13">
        <v>704</v>
      </c>
      <c r="B706" s="3" t="s">
        <v>705</v>
      </c>
      <c r="C706" s="3" t="s">
        <v>4814</v>
      </c>
      <c r="D706" s="2">
        <v>55000</v>
      </c>
      <c r="E706" s="11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8272</v>
      </c>
      <c r="O706" s="9">
        <f>E706/D706</f>
        <v>8.7454545454545458E-3</v>
      </c>
      <c r="P706" s="10">
        <f>IF(E706=0,0,E706/L706)</f>
        <v>120.25</v>
      </c>
      <c r="Q706" s="2" t="str">
        <f>LEFT(N706,SEARCH("/",N706,1)-1)</f>
        <v>technology</v>
      </c>
      <c r="R706" s="2" t="str">
        <f>RIGHT(N706,LEN(N706)-SEARCH("/",N706))</f>
        <v>wearables</v>
      </c>
      <c r="S706" s="21">
        <f>(((J706/60)/60)/24)+DATE(1970,1,1)+(-5/24)</f>
        <v>42725.984583333331</v>
      </c>
      <c r="T706" s="21">
        <f>(((I706/60)/60)/24)+DATE(1970,1,1)+(-5/24)</f>
        <v>42785.984583333331</v>
      </c>
    </row>
    <row r="707" spans="1:20" ht="45" hidden="1" x14ac:dyDescent="0.25">
      <c r="A707" s="13">
        <v>705</v>
      </c>
      <c r="B707" s="3" t="s">
        <v>706</v>
      </c>
      <c r="C707" s="3" t="s">
        <v>4815</v>
      </c>
      <c r="D707" s="2">
        <v>100000</v>
      </c>
      <c r="E707" s="11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8272</v>
      </c>
      <c r="O707" s="9">
        <f>E707/D707</f>
        <v>9.7699999999999992E-3</v>
      </c>
      <c r="P707" s="10">
        <f>IF(E707=0,0,E707/L707)</f>
        <v>195.4</v>
      </c>
      <c r="Q707" s="2" t="str">
        <f>LEFT(N707,SEARCH("/",N707,1)-1)</f>
        <v>technology</v>
      </c>
      <c r="R707" s="2" t="str">
        <f>RIGHT(N707,LEN(N707)-SEARCH("/",N707))</f>
        <v>wearables</v>
      </c>
      <c r="S707" s="21">
        <f>(((J707/60)/60)/24)+DATE(1970,1,1)+(-5/24)</f>
        <v>42726.283310185179</v>
      </c>
      <c r="T707" s="21">
        <f>(((I707/60)/60)/24)+DATE(1970,1,1)+(-5/24)</f>
        <v>42756.283310185179</v>
      </c>
    </row>
    <row r="708" spans="1:20" ht="90" hidden="1" x14ac:dyDescent="0.25">
      <c r="A708" s="13">
        <v>706</v>
      </c>
      <c r="B708" s="3" t="s">
        <v>707</v>
      </c>
      <c r="C708" s="3" t="s">
        <v>4816</v>
      </c>
      <c r="D708" s="2">
        <v>100000</v>
      </c>
      <c r="E708" s="11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8272</v>
      </c>
      <c r="O708" s="9">
        <f>E708/D708</f>
        <v>0</v>
      </c>
      <c r="P708" s="10">
        <f>IF(E708=0,0,E708/L708)</f>
        <v>0</v>
      </c>
      <c r="Q708" s="2" t="str">
        <f>LEFT(N708,SEARCH("/",N708,1)-1)</f>
        <v>technology</v>
      </c>
      <c r="R708" s="2" t="str">
        <f>RIGHT(N708,LEN(N708)-SEARCH("/",N708))</f>
        <v>wearables</v>
      </c>
      <c r="S708" s="21">
        <f>(((J708/60)/60)/24)+DATE(1970,1,1)+(-5/24)</f>
        <v>42676.786840277775</v>
      </c>
      <c r="T708" s="21">
        <f>(((I708/60)/60)/24)+DATE(1970,1,1)+(-5/24)</f>
        <v>42718.568749999999</v>
      </c>
    </row>
    <row r="709" spans="1:20" ht="90" hidden="1" x14ac:dyDescent="0.25">
      <c r="A709" s="13">
        <v>707</v>
      </c>
      <c r="B709" s="3" t="s">
        <v>708</v>
      </c>
      <c r="C709" s="3" t="s">
        <v>4817</v>
      </c>
      <c r="D709" s="2">
        <v>68000</v>
      </c>
      <c r="E709" s="11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8272</v>
      </c>
      <c r="O709" s="9">
        <f>E709/D709</f>
        <v>0.78927352941176465</v>
      </c>
      <c r="P709" s="10">
        <f>IF(E709=0,0,E709/L709)</f>
        <v>117.69868421052631</v>
      </c>
      <c r="Q709" s="2" t="str">
        <f>LEFT(N709,SEARCH("/",N709,1)-1)</f>
        <v>technology</v>
      </c>
      <c r="R709" s="2" t="str">
        <f>RIGHT(N709,LEN(N709)-SEARCH("/",N709))</f>
        <v>wearables</v>
      </c>
      <c r="S709" s="21">
        <f>(((J709/60)/60)/24)+DATE(1970,1,1)+(-5/24)</f>
        <v>42696.45517361111</v>
      </c>
      <c r="T709" s="21">
        <f>(((I709/60)/60)/24)+DATE(1970,1,1)+(-5/24)</f>
        <v>42736.45517361111</v>
      </c>
    </row>
    <row r="710" spans="1:20" ht="90" hidden="1" x14ac:dyDescent="0.25">
      <c r="A710" s="13">
        <v>708</v>
      </c>
      <c r="B710" s="3" t="s">
        <v>709</v>
      </c>
      <c r="C710" s="3" t="s">
        <v>4818</v>
      </c>
      <c r="D710" s="2">
        <v>40000</v>
      </c>
      <c r="E710" s="11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8272</v>
      </c>
      <c r="O710" s="9">
        <f>E710/D710</f>
        <v>0.22092500000000001</v>
      </c>
      <c r="P710" s="10">
        <f>IF(E710=0,0,E710/L710)</f>
        <v>23.948509485094849</v>
      </c>
      <c r="Q710" s="2" t="str">
        <f>LEFT(N710,SEARCH("/",N710,1)-1)</f>
        <v>technology</v>
      </c>
      <c r="R710" s="2" t="str">
        <f>RIGHT(N710,LEN(N710)-SEARCH("/",N710))</f>
        <v>wearables</v>
      </c>
      <c r="S710" s="21">
        <f>(((J710/60)/60)/24)+DATE(1970,1,1)+(-5/24)</f>
        <v>41835.372685185182</v>
      </c>
      <c r="T710" s="21">
        <f>(((I710/60)/60)/24)+DATE(1970,1,1)+(-5/24)</f>
        <v>41895.372685185182</v>
      </c>
    </row>
    <row r="711" spans="1:20" ht="60" hidden="1" x14ac:dyDescent="0.25">
      <c r="A711" s="13">
        <v>709</v>
      </c>
      <c r="B711" s="3" t="s">
        <v>710</v>
      </c>
      <c r="C711" s="3" t="s">
        <v>4819</v>
      </c>
      <c r="D711" s="2">
        <v>15000</v>
      </c>
      <c r="E711" s="11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8272</v>
      </c>
      <c r="O711" s="9">
        <f>E711/D711</f>
        <v>4.0666666666666663E-3</v>
      </c>
      <c r="P711" s="10">
        <f>IF(E711=0,0,E711/L711)</f>
        <v>30.5</v>
      </c>
      <c r="Q711" s="2" t="str">
        <f>LEFT(N711,SEARCH("/",N711,1)-1)</f>
        <v>technology</v>
      </c>
      <c r="R711" s="2" t="str">
        <f>RIGHT(N711,LEN(N711)-SEARCH("/",N711))</f>
        <v>wearables</v>
      </c>
      <c r="S711" s="21">
        <f>(((J711/60)/60)/24)+DATE(1970,1,1)+(-5/24)</f>
        <v>41947.832858796297</v>
      </c>
      <c r="T711" s="21">
        <f>(((I711/60)/60)/24)+DATE(1970,1,1)+(-5/24)</f>
        <v>41977.832858796297</v>
      </c>
    </row>
    <row r="712" spans="1:20" ht="60" hidden="1" x14ac:dyDescent="0.25">
      <c r="A712" s="13">
        <v>710</v>
      </c>
      <c r="B712" s="3" t="s">
        <v>711</v>
      </c>
      <c r="C712" s="3" t="s">
        <v>4820</v>
      </c>
      <c r="D712" s="2">
        <v>1200</v>
      </c>
      <c r="E712" s="11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8272</v>
      </c>
      <c r="O712" s="9">
        <f>E712/D712</f>
        <v>0</v>
      </c>
      <c r="P712" s="10">
        <f>IF(E712=0,0,E712/L712)</f>
        <v>0</v>
      </c>
      <c r="Q712" s="2" t="str">
        <f>LEFT(N712,SEARCH("/",N712,1)-1)</f>
        <v>technology</v>
      </c>
      <c r="R712" s="2" t="str">
        <f>RIGHT(N712,LEN(N712)-SEARCH("/",N712))</f>
        <v>wearables</v>
      </c>
      <c r="S712" s="21">
        <f>(((J712/60)/60)/24)+DATE(1970,1,1)+(-5/24)</f>
        <v>41837.776643518519</v>
      </c>
      <c r="T712" s="21">
        <f>(((I712/60)/60)/24)+DATE(1970,1,1)+(-5/24)</f>
        <v>41870.822222222218</v>
      </c>
    </row>
    <row r="713" spans="1:20" ht="90" hidden="1" x14ac:dyDescent="0.25">
      <c r="A713" s="13">
        <v>711</v>
      </c>
      <c r="B713" s="3" t="s">
        <v>712</v>
      </c>
      <c r="C713" s="3" t="s">
        <v>4821</v>
      </c>
      <c r="D713" s="2">
        <v>100000</v>
      </c>
      <c r="E713" s="11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8272</v>
      </c>
      <c r="O713" s="9">
        <f>E713/D713</f>
        <v>0.33790999999999999</v>
      </c>
      <c r="P713" s="10">
        <f>IF(E713=0,0,E713/L713)</f>
        <v>99.973372781065095</v>
      </c>
      <c r="Q713" s="2" t="str">
        <f>LEFT(N713,SEARCH("/",N713,1)-1)</f>
        <v>technology</v>
      </c>
      <c r="R713" s="2" t="str">
        <f>RIGHT(N713,LEN(N713)-SEARCH("/",N713))</f>
        <v>wearables</v>
      </c>
      <c r="S713" s="21">
        <f>(((J713/60)/60)/24)+DATE(1970,1,1)+(-5/24)</f>
        <v>42678.250787037039</v>
      </c>
      <c r="T713" s="21">
        <f>(((I713/60)/60)/24)+DATE(1970,1,1)+(-5/24)</f>
        <v>42718.292453703696</v>
      </c>
    </row>
    <row r="714" spans="1:20" ht="105" hidden="1" x14ac:dyDescent="0.25">
      <c r="A714" s="13">
        <v>712</v>
      </c>
      <c r="B714" s="3" t="s">
        <v>713</v>
      </c>
      <c r="C714" s="3" t="s">
        <v>4822</v>
      </c>
      <c r="D714" s="2">
        <v>48500</v>
      </c>
      <c r="E714" s="11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8272</v>
      </c>
      <c r="O714" s="9">
        <f>E714/D714</f>
        <v>2.1649484536082476E-3</v>
      </c>
      <c r="P714" s="10">
        <f>IF(E714=0,0,E714/L714)</f>
        <v>26.25</v>
      </c>
      <c r="Q714" s="2" t="str">
        <f>LEFT(N714,SEARCH("/",N714,1)-1)</f>
        <v>technology</v>
      </c>
      <c r="R714" s="2" t="str">
        <f>RIGHT(N714,LEN(N714)-SEARCH("/",N714))</f>
        <v>wearables</v>
      </c>
      <c r="S714" s="21">
        <f>(((J714/60)/60)/24)+DATE(1970,1,1)+(-5/24)</f>
        <v>42384.472592592596</v>
      </c>
      <c r="T714" s="21">
        <f>(((I714/60)/60)/24)+DATE(1970,1,1)+(-5/24)</f>
        <v>42414.472592592596</v>
      </c>
    </row>
    <row r="715" spans="1:20" ht="90" hidden="1" x14ac:dyDescent="0.25">
      <c r="A715" s="13">
        <v>713</v>
      </c>
      <c r="B715" s="3" t="s">
        <v>714</v>
      </c>
      <c r="C715" s="3" t="s">
        <v>4823</v>
      </c>
      <c r="D715" s="2">
        <v>25000</v>
      </c>
      <c r="E715" s="11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8272</v>
      </c>
      <c r="O715" s="9">
        <f>E715/D715</f>
        <v>7.9600000000000001E-3</v>
      </c>
      <c r="P715" s="10">
        <f>IF(E715=0,0,E715/L715)</f>
        <v>199</v>
      </c>
      <c r="Q715" s="2" t="str">
        <f>LEFT(N715,SEARCH("/",N715,1)-1)</f>
        <v>technology</v>
      </c>
      <c r="R715" s="2" t="str">
        <f>RIGHT(N715,LEN(N715)-SEARCH("/",N715))</f>
        <v>wearables</v>
      </c>
      <c r="S715" s="21">
        <f>(((J715/60)/60)/24)+DATE(1970,1,1)+(-5/24)</f>
        <v>42496.320972222216</v>
      </c>
      <c r="T715" s="21">
        <f>(((I715/60)/60)/24)+DATE(1970,1,1)+(-5/24)</f>
        <v>42526.320972222216</v>
      </c>
    </row>
    <row r="716" spans="1:20" ht="75" hidden="1" x14ac:dyDescent="0.25">
      <c r="A716" s="13">
        <v>714</v>
      </c>
      <c r="B716" s="3" t="s">
        <v>715</v>
      </c>
      <c r="C716" s="3" t="s">
        <v>4824</v>
      </c>
      <c r="D716" s="2">
        <v>15000</v>
      </c>
      <c r="E716" s="11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8272</v>
      </c>
      <c r="O716" s="9">
        <f>E716/D716</f>
        <v>0.14993333333333334</v>
      </c>
      <c r="P716" s="10">
        <f>IF(E716=0,0,E716/L716)</f>
        <v>80.321428571428569</v>
      </c>
      <c r="Q716" s="2" t="str">
        <f>LEFT(N716,SEARCH("/",N716,1)-1)</f>
        <v>technology</v>
      </c>
      <c r="R716" s="2" t="str">
        <f>RIGHT(N716,LEN(N716)-SEARCH("/",N716))</f>
        <v>wearables</v>
      </c>
      <c r="S716" s="21">
        <f>(((J716/60)/60)/24)+DATE(1970,1,1)+(-5/24)</f>
        <v>42734.579652777778</v>
      </c>
      <c r="T716" s="21">
        <f>(((I716/60)/60)/24)+DATE(1970,1,1)+(-5/24)</f>
        <v>42794.579652777778</v>
      </c>
    </row>
    <row r="717" spans="1:20" ht="90" hidden="1" x14ac:dyDescent="0.25">
      <c r="A717" s="13">
        <v>715</v>
      </c>
      <c r="B717" s="3" t="s">
        <v>716</v>
      </c>
      <c r="C717" s="3" t="s">
        <v>4825</v>
      </c>
      <c r="D717" s="2">
        <v>27500</v>
      </c>
      <c r="E717" s="11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8272</v>
      </c>
      <c r="O717" s="9">
        <f>E717/D717</f>
        <v>5.0509090909090906E-2</v>
      </c>
      <c r="P717" s="10">
        <f>IF(E717=0,0,E717/L717)</f>
        <v>115.75</v>
      </c>
      <c r="Q717" s="2" t="str">
        <f>LEFT(N717,SEARCH("/",N717,1)-1)</f>
        <v>technology</v>
      </c>
      <c r="R717" s="2" t="str">
        <f>RIGHT(N717,LEN(N717)-SEARCH("/",N717))</f>
        <v>wearables</v>
      </c>
      <c r="S717" s="21">
        <f>(((J717/60)/60)/24)+DATE(1970,1,1)+(-5/24)</f>
        <v>42272.8824074074</v>
      </c>
      <c r="T717" s="21">
        <f>(((I717/60)/60)/24)+DATE(1970,1,1)+(-5/24)</f>
        <v>42312.924074074072</v>
      </c>
    </row>
    <row r="718" spans="1:20" ht="75" hidden="1" x14ac:dyDescent="0.25">
      <c r="A718" s="13">
        <v>716</v>
      </c>
      <c r="B718" s="3" t="s">
        <v>717</v>
      </c>
      <c r="C718" s="3" t="s">
        <v>4826</v>
      </c>
      <c r="D718" s="2">
        <v>7000</v>
      </c>
      <c r="E718" s="11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8272</v>
      </c>
      <c r="O718" s="9">
        <f>E718/D718</f>
        <v>0.10214285714285715</v>
      </c>
      <c r="P718" s="10">
        <f>IF(E718=0,0,E718/L718)</f>
        <v>44.6875</v>
      </c>
      <c r="Q718" s="2" t="str">
        <f>LEFT(N718,SEARCH("/",N718,1)-1)</f>
        <v>technology</v>
      </c>
      <c r="R718" s="2" t="str">
        <f>RIGHT(N718,LEN(N718)-SEARCH("/",N718))</f>
        <v>wearables</v>
      </c>
      <c r="S718" s="21">
        <f>(((J718/60)/60)/24)+DATE(1970,1,1)+(-5/24)</f>
        <v>41940.450312499997</v>
      </c>
      <c r="T718" s="21">
        <f>(((I718/60)/60)/24)+DATE(1970,1,1)+(-5/24)</f>
        <v>41973.791666666664</v>
      </c>
    </row>
    <row r="719" spans="1:20" ht="30" hidden="1" x14ac:dyDescent="0.25">
      <c r="A719" s="13">
        <v>717</v>
      </c>
      <c r="B719" s="3" t="s">
        <v>718</v>
      </c>
      <c r="C719" s="3" t="s">
        <v>4827</v>
      </c>
      <c r="D719" s="2">
        <v>100000</v>
      </c>
      <c r="E719" s="11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8272</v>
      </c>
      <c r="O719" s="9">
        <f>E719/D719</f>
        <v>3.0500000000000002E-3</v>
      </c>
      <c r="P719" s="10">
        <f>IF(E719=0,0,E719/L719)</f>
        <v>76.25</v>
      </c>
      <c r="Q719" s="2" t="str">
        <f>LEFT(N719,SEARCH("/",N719,1)-1)</f>
        <v>technology</v>
      </c>
      <c r="R719" s="2" t="str">
        <f>RIGHT(N719,LEN(N719)-SEARCH("/",N719))</f>
        <v>wearables</v>
      </c>
      <c r="S719" s="21">
        <f>(((J719/60)/60)/24)+DATE(1970,1,1)+(-5/24)</f>
        <v>41857.645856481482</v>
      </c>
      <c r="T719" s="21">
        <f>(((I719/60)/60)/24)+DATE(1970,1,1)+(-5/24)</f>
        <v>41887.645856481482</v>
      </c>
    </row>
    <row r="720" spans="1:20" ht="90" hidden="1" x14ac:dyDescent="0.25">
      <c r="A720" s="13">
        <v>718</v>
      </c>
      <c r="B720" s="3" t="s">
        <v>719</v>
      </c>
      <c r="C720" s="3" t="s">
        <v>4828</v>
      </c>
      <c r="D720" s="2">
        <v>12000</v>
      </c>
      <c r="E720" s="11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8272</v>
      </c>
      <c r="O720" s="9">
        <f>E720/D720</f>
        <v>7.4999999999999997E-3</v>
      </c>
      <c r="P720" s="10">
        <f>IF(E720=0,0,E720/L720)</f>
        <v>22.5</v>
      </c>
      <c r="Q720" s="2" t="str">
        <f>LEFT(N720,SEARCH("/",N720,1)-1)</f>
        <v>technology</v>
      </c>
      <c r="R720" s="2" t="str">
        <f>RIGHT(N720,LEN(N720)-SEARCH("/",N720))</f>
        <v>wearables</v>
      </c>
      <c r="S720" s="21">
        <f>(((J720/60)/60)/24)+DATE(1970,1,1)+(-5/24)</f>
        <v>42752.637118055551</v>
      </c>
      <c r="T720" s="21">
        <f>(((I720/60)/60)/24)+DATE(1970,1,1)+(-5/24)</f>
        <v>42784.040972222218</v>
      </c>
    </row>
    <row r="721" spans="1:20" ht="90" hidden="1" x14ac:dyDescent="0.25">
      <c r="A721" s="13">
        <v>719</v>
      </c>
      <c r="B721" s="3" t="s">
        <v>720</v>
      </c>
      <c r="C721" s="3" t="s">
        <v>4829</v>
      </c>
      <c r="D721" s="2">
        <v>15000</v>
      </c>
      <c r="E721" s="11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8272</v>
      </c>
      <c r="O721" s="9">
        <f>E721/D721</f>
        <v>1.2933333333333333E-2</v>
      </c>
      <c r="P721" s="10">
        <f>IF(E721=0,0,E721/L721)</f>
        <v>19.399999999999999</v>
      </c>
      <c r="Q721" s="2" t="str">
        <f>LEFT(N721,SEARCH("/",N721,1)-1)</f>
        <v>technology</v>
      </c>
      <c r="R721" s="2" t="str">
        <f>RIGHT(N721,LEN(N721)-SEARCH("/",N721))</f>
        <v>wearables</v>
      </c>
      <c r="S721" s="21">
        <f>(((J721/60)/60)/24)+DATE(1970,1,1)+(-5/24)</f>
        <v>42408.83189814815</v>
      </c>
      <c r="T721" s="21">
        <f>(((I721/60)/60)/24)+DATE(1970,1,1)+(-5/24)</f>
        <v>42422.83189814815</v>
      </c>
    </row>
    <row r="722" spans="1:20" ht="90" hidden="1" x14ac:dyDescent="0.25">
      <c r="A722" s="13">
        <v>720</v>
      </c>
      <c r="B722" s="3" t="s">
        <v>721</v>
      </c>
      <c r="C722" s="3" t="s">
        <v>4830</v>
      </c>
      <c r="D722" s="2">
        <v>1900</v>
      </c>
      <c r="E722" s="11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8273</v>
      </c>
      <c r="O722" s="9">
        <f>E722/D722</f>
        <v>1.4394736842105262</v>
      </c>
      <c r="P722" s="10">
        <f>IF(E722=0,0,E722/L722)</f>
        <v>66.707317073170728</v>
      </c>
      <c r="Q722" s="2" t="str">
        <f>LEFT(N722,SEARCH("/",N722,1)-1)</f>
        <v>publishing</v>
      </c>
      <c r="R722" s="2" t="str">
        <f>RIGHT(N722,LEN(N722)-SEARCH("/",N722))</f>
        <v>nonfiction</v>
      </c>
      <c r="S722" s="21">
        <f>(((J722/60)/60)/24)+DATE(1970,1,1)+(-5/24)</f>
        <v>40909.440868055557</v>
      </c>
      <c r="T722" s="21">
        <f>(((I722/60)/60)/24)+DATE(1970,1,1)+(-5/24)</f>
        <v>40937.440868055557</v>
      </c>
    </row>
    <row r="723" spans="1:20" ht="105" hidden="1" x14ac:dyDescent="0.25">
      <c r="A723" s="13">
        <v>721</v>
      </c>
      <c r="B723" s="3" t="s">
        <v>722</v>
      </c>
      <c r="C723" s="3" t="s">
        <v>4831</v>
      </c>
      <c r="D723" s="2">
        <v>8200</v>
      </c>
      <c r="E723" s="11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8273</v>
      </c>
      <c r="O723" s="9">
        <f>E723/D723</f>
        <v>1.2210975609756098</v>
      </c>
      <c r="P723" s="10">
        <f>IF(E723=0,0,E723/L723)</f>
        <v>84.142857142857139</v>
      </c>
      <c r="Q723" s="2" t="str">
        <f>LEFT(N723,SEARCH("/",N723,1)-1)</f>
        <v>publishing</v>
      </c>
      <c r="R723" s="2" t="str">
        <f>RIGHT(N723,LEN(N723)-SEARCH("/",N723))</f>
        <v>nonfiction</v>
      </c>
      <c r="S723" s="21">
        <f>(((J723/60)/60)/24)+DATE(1970,1,1)+(-5/24)</f>
        <v>41807.363506944443</v>
      </c>
      <c r="T723" s="21">
        <f>(((I723/60)/60)/24)+DATE(1970,1,1)+(-5/24)</f>
        <v>41852.363506944443</v>
      </c>
    </row>
    <row r="724" spans="1:20" ht="105" hidden="1" x14ac:dyDescent="0.25">
      <c r="A724" s="13">
        <v>722</v>
      </c>
      <c r="B724" s="3" t="s">
        <v>723</v>
      </c>
      <c r="C724" s="3" t="s">
        <v>4832</v>
      </c>
      <c r="D724" s="2">
        <v>25000</v>
      </c>
      <c r="E724" s="11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8273</v>
      </c>
      <c r="O724" s="9">
        <f>E724/D724</f>
        <v>1.3202400000000001</v>
      </c>
      <c r="P724" s="10">
        <f>IF(E724=0,0,E724/L724)</f>
        <v>215.72549019607843</v>
      </c>
      <c r="Q724" s="2" t="str">
        <f>LEFT(N724,SEARCH("/",N724,1)-1)</f>
        <v>publishing</v>
      </c>
      <c r="R724" s="2" t="str">
        <f>RIGHT(N724,LEN(N724)-SEARCH("/",N724))</f>
        <v>nonfiction</v>
      </c>
      <c r="S724" s="21">
        <f>(((J724/60)/60)/24)+DATE(1970,1,1)+(-5/24)</f>
        <v>40977.596967592588</v>
      </c>
      <c r="T724" s="21">
        <f>(((I724/60)/60)/24)+DATE(1970,1,1)+(-5/24)</f>
        <v>41007.555300925924</v>
      </c>
    </row>
    <row r="725" spans="1:20" ht="60" hidden="1" x14ac:dyDescent="0.25">
      <c r="A725" s="13">
        <v>723</v>
      </c>
      <c r="B725" s="3" t="s">
        <v>724</v>
      </c>
      <c r="C725" s="3" t="s">
        <v>4833</v>
      </c>
      <c r="D725" s="2">
        <v>5000</v>
      </c>
      <c r="E725" s="11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8273</v>
      </c>
      <c r="O725" s="9">
        <f>E725/D725</f>
        <v>1.0938000000000001</v>
      </c>
      <c r="P725" s="10">
        <f>IF(E725=0,0,E725/L725)</f>
        <v>54.69</v>
      </c>
      <c r="Q725" s="2" t="str">
        <f>LEFT(N725,SEARCH("/",N725,1)-1)</f>
        <v>publishing</v>
      </c>
      <c r="R725" s="2" t="str">
        <f>RIGHT(N725,LEN(N725)-SEARCH("/",N725))</f>
        <v>nonfiction</v>
      </c>
      <c r="S725" s="21">
        <f>(((J725/60)/60)/24)+DATE(1970,1,1)+(-5/24)</f>
        <v>42184.608206018522</v>
      </c>
      <c r="T725" s="21">
        <f>(((I725/60)/60)/24)+DATE(1970,1,1)+(-5/24)</f>
        <v>42214.957638888889</v>
      </c>
    </row>
    <row r="726" spans="1:20" ht="90" hidden="1" x14ac:dyDescent="0.25">
      <c r="A726" s="13">
        <v>724</v>
      </c>
      <c r="B726" s="3" t="s">
        <v>725</v>
      </c>
      <c r="C726" s="3" t="s">
        <v>4834</v>
      </c>
      <c r="D726" s="2">
        <v>7000</v>
      </c>
      <c r="E726" s="11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8273</v>
      </c>
      <c r="O726" s="9">
        <f>E726/D726</f>
        <v>1.0547157142857144</v>
      </c>
      <c r="P726" s="10">
        <f>IF(E726=0,0,E726/L726)</f>
        <v>51.62944055944056</v>
      </c>
      <c r="Q726" s="2" t="str">
        <f>LEFT(N726,SEARCH("/",N726,1)-1)</f>
        <v>publishing</v>
      </c>
      <c r="R726" s="2" t="str">
        <f>RIGHT(N726,LEN(N726)-SEARCH("/",N726))</f>
        <v>nonfiction</v>
      </c>
      <c r="S726" s="21">
        <f>(((J726/60)/60)/24)+DATE(1970,1,1)+(-5/24)</f>
        <v>40694.430127314808</v>
      </c>
      <c r="T726" s="21">
        <f>(((I726/60)/60)/24)+DATE(1970,1,1)+(-5/24)</f>
        <v>40724.430127314808</v>
      </c>
    </row>
    <row r="727" spans="1:20" ht="90" hidden="1" x14ac:dyDescent="0.25">
      <c r="A727" s="13">
        <v>725</v>
      </c>
      <c r="B727" s="3" t="s">
        <v>726</v>
      </c>
      <c r="C727" s="3" t="s">
        <v>4835</v>
      </c>
      <c r="D727" s="2">
        <v>20000</v>
      </c>
      <c r="E727" s="11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8273</v>
      </c>
      <c r="O727" s="9">
        <f>E727/D727</f>
        <v>1.0035000000000001</v>
      </c>
      <c r="P727" s="10">
        <f>IF(E727=0,0,E727/L727)</f>
        <v>143.35714285714286</v>
      </c>
      <c r="Q727" s="2" t="str">
        <f>LEFT(N727,SEARCH("/",N727,1)-1)</f>
        <v>publishing</v>
      </c>
      <c r="R727" s="2" t="str">
        <f>RIGHT(N727,LEN(N727)-SEARCH("/",N727))</f>
        <v>nonfiction</v>
      </c>
      <c r="S727" s="21">
        <f>(((J727/60)/60)/24)+DATE(1970,1,1)+(-5/24)</f>
        <v>42321.417962962958</v>
      </c>
      <c r="T727" s="21">
        <f>(((I727/60)/60)/24)+DATE(1970,1,1)+(-5/24)</f>
        <v>42351.417962962958</v>
      </c>
    </row>
    <row r="728" spans="1:20" ht="90" hidden="1" x14ac:dyDescent="0.25">
      <c r="A728" s="13">
        <v>726</v>
      </c>
      <c r="B728" s="3" t="s">
        <v>727</v>
      </c>
      <c r="C728" s="3" t="s">
        <v>4836</v>
      </c>
      <c r="D728" s="2">
        <v>2500</v>
      </c>
      <c r="E728" s="11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8273</v>
      </c>
      <c r="O728" s="9">
        <f>E728/D728</f>
        <v>1.014</v>
      </c>
      <c r="P728" s="10">
        <f>IF(E728=0,0,E728/L728)</f>
        <v>72.428571428571431</v>
      </c>
      <c r="Q728" s="2" t="str">
        <f>LEFT(N728,SEARCH("/",N728,1)-1)</f>
        <v>publishing</v>
      </c>
      <c r="R728" s="2" t="str">
        <f>RIGHT(N728,LEN(N728)-SEARCH("/",N728))</f>
        <v>nonfiction</v>
      </c>
      <c r="S728" s="21">
        <f>(((J728/60)/60)/24)+DATE(1970,1,1)+(-5/24)</f>
        <v>41345.834340277775</v>
      </c>
      <c r="T728" s="21">
        <f>(((I728/60)/60)/24)+DATE(1970,1,1)+(-5/24)</f>
        <v>41375.834340277775</v>
      </c>
    </row>
    <row r="729" spans="1:20" ht="105" hidden="1" x14ac:dyDescent="0.25">
      <c r="A729" s="13">
        <v>727</v>
      </c>
      <c r="B729" s="3" t="s">
        <v>728</v>
      </c>
      <c r="C729" s="3" t="s">
        <v>4837</v>
      </c>
      <c r="D729" s="2">
        <v>3500</v>
      </c>
      <c r="E729" s="11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8273</v>
      </c>
      <c r="O729" s="9">
        <f>E729/D729</f>
        <v>1.5551428571428572</v>
      </c>
      <c r="P729" s="10">
        <f>IF(E729=0,0,E729/L729)</f>
        <v>36.530201342281877</v>
      </c>
      <c r="Q729" s="2" t="str">
        <f>LEFT(N729,SEARCH("/",N729,1)-1)</f>
        <v>publishing</v>
      </c>
      <c r="R729" s="2" t="str">
        <f>RIGHT(N729,LEN(N729)-SEARCH("/",N729))</f>
        <v>nonfiction</v>
      </c>
      <c r="S729" s="21">
        <f>(((J729/60)/60)/24)+DATE(1970,1,1)+(-5/24)</f>
        <v>41246.811909722215</v>
      </c>
      <c r="T729" s="21">
        <f>(((I729/60)/60)/24)+DATE(1970,1,1)+(-5/24)</f>
        <v>41288.680555555555</v>
      </c>
    </row>
    <row r="730" spans="1:20" ht="75" hidden="1" x14ac:dyDescent="0.25">
      <c r="A730" s="13">
        <v>728</v>
      </c>
      <c r="B730" s="3" t="s">
        <v>729</v>
      </c>
      <c r="C730" s="3" t="s">
        <v>4838</v>
      </c>
      <c r="D730" s="2">
        <v>7500</v>
      </c>
      <c r="E730" s="11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8273</v>
      </c>
      <c r="O730" s="9">
        <f>E730/D730</f>
        <v>1.05566</v>
      </c>
      <c r="P730" s="10">
        <f>IF(E730=0,0,E730/L730)</f>
        <v>60.903461538461535</v>
      </c>
      <c r="Q730" s="2" t="str">
        <f>LEFT(N730,SEARCH("/",N730,1)-1)</f>
        <v>publishing</v>
      </c>
      <c r="R730" s="2" t="str">
        <f>RIGHT(N730,LEN(N730)-SEARCH("/",N730))</f>
        <v>nonfiction</v>
      </c>
      <c r="S730" s="21">
        <f>(((J730/60)/60)/24)+DATE(1970,1,1)+(-5/24)</f>
        <v>40731.629131944443</v>
      </c>
      <c r="T730" s="21">
        <f>(((I730/60)/60)/24)+DATE(1970,1,1)+(-5/24)</f>
        <v>40776.629131944443</v>
      </c>
    </row>
    <row r="731" spans="1:20" ht="90" hidden="1" x14ac:dyDescent="0.25">
      <c r="A731" s="13">
        <v>729</v>
      </c>
      <c r="B731" s="3" t="s">
        <v>730</v>
      </c>
      <c r="C731" s="3" t="s">
        <v>4839</v>
      </c>
      <c r="D731" s="2">
        <v>4000</v>
      </c>
      <c r="E731" s="11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8273</v>
      </c>
      <c r="O731" s="9">
        <f>E731/D731</f>
        <v>1.3065</v>
      </c>
      <c r="P731" s="10">
        <f>IF(E731=0,0,E731/L731)</f>
        <v>43.55</v>
      </c>
      <c r="Q731" s="2" t="str">
        <f>LEFT(N731,SEARCH("/",N731,1)-1)</f>
        <v>publishing</v>
      </c>
      <c r="R731" s="2" t="str">
        <f>RIGHT(N731,LEN(N731)-SEARCH("/",N731))</f>
        <v>nonfiction</v>
      </c>
      <c r="S731" s="21">
        <f>(((J731/60)/60)/24)+DATE(1970,1,1)+(-5/24)</f>
        <v>41110.97755787037</v>
      </c>
      <c r="T731" s="21">
        <f>(((I731/60)/60)/24)+DATE(1970,1,1)+(-5/24)</f>
        <v>41170.97755787037</v>
      </c>
    </row>
    <row r="732" spans="1:20" ht="45" hidden="1" x14ac:dyDescent="0.25">
      <c r="A732" s="13">
        <v>730</v>
      </c>
      <c r="B732" s="3" t="s">
        <v>731</v>
      </c>
      <c r="C732" s="3" t="s">
        <v>4840</v>
      </c>
      <c r="D732" s="2">
        <v>20000</v>
      </c>
      <c r="E732" s="11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8273</v>
      </c>
      <c r="O732" s="9">
        <f>E732/D732</f>
        <v>1.3219000000000001</v>
      </c>
      <c r="P732" s="10">
        <f>IF(E732=0,0,E732/L732)</f>
        <v>99.766037735849054</v>
      </c>
      <c r="Q732" s="2" t="str">
        <f>LEFT(N732,SEARCH("/",N732,1)-1)</f>
        <v>publishing</v>
      </c>
      <c r="R732" s="2" t="str">
        <f>RIGHT(N732,LEN(N732)-SEARCH("/",N732))</f>
        <v>nonfiction</v>
      </c>
      <c r="S732" s="21">
        <f>(((J732/60)/60)/24)+DATE(1970,1,1)+(-5/24)</f>
        <v>40854.536932870367</v>
      </c>
      <c r="T732" s="21">
        <f>(((I732/60)/60)/24)+DATE(1970,1,1)+(-5/24)</f>
        <v>40884.536932870367</v>
      </c>
    </row>
    <row r="733" spans="1:20" ht="90" hidden="1" x14ac:dyDescent="0.25">
      <c r="A733" s="13">
        <v>731</v>
      </c>
      <c r="B733" s="3" t="s">
        <v>732</v>
      </c>
      <c r="C733" s="3" t="s">
        <v>4841</v>
      </c>
      <c r="D733" s="2">
        <v>5000</v>
      </c>
      <c r="E733" s="11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8273</v>
      </c>
      <c r="O733" s="9">
        <f>E733/D733</f>
        <v>1.26</v>
      </c>
      <c r="P733" s="10">
        <f>IF(E733=0,0,E733/L733)</f>
        <v>88.732394366197184</v>
      </c>
      <c r="Q733" s="2" t="str">
        <f>LEFT(N733,SEARCH("/",N733,1)-1)</f>
        <v>publishing</v>
      </c>
      <c r="R733" s="2" t="str">
        <f>RIGHT(N733,LEN(N733)-SEARCH("/",N733))</f>
        <v>nonfiction</v>
      </c>
      <c r="S733" s="21">
        <f>(((J733/60)/60)/24)+DATE(1970,1,1)+(-5/24)</f>
        <v>40879.587349537032</v>
      </c>
      <c r="T733" s="21">
        <f>(((I733/60)/60)/24)+DATE(1970,1,1)+(-5/24)</f>
        <v>40930.041666666664</v>
      </c>
    </row>
    <row r="734" spans="1:20" ht="90" hidden="1" x14ac:dyDescent="0.25">
      <c r="A734" s="13">
        <v>732</v>
      </c>
      <c r="B734" s="3" t="s">
        <v>733</v>
      </c>
      <c r="C734" s="3" t="s">
        <v>4842</v>
      </c>
      <c r="D734" s="2">
        <v>40</v>
      </c>
      <c r="E734" s="11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8273</v>
      </c>
      <c r="O734" s="9">
        <f>E734/D734</f>
        <v>1.6</v>
      </c>
      <c r="P734" s="10">
        <f>IF(E734=0,0,E734/L734)</f>
        <v>4.9230769230769234</v>
      </c>
      <c r="Q734" s="2" t="str">
        <f>LEFT(N734,SEARCH("/",N734,1)-1)</f>
        <v>publishing</v>
      </c>
      <c r="R734" s="2" t="str">
        <f>RIGHT(N734,LEN(N734)-SEARCH("/",N734))</f>
        <v>nonfiction</v>
      </c>
      <c r="S734" s="21">
        <f>(((J734/60)/60)/24)+DATE(1970,1,1)+(-5/24)</f>
        <v>41486.21598379629</v>
      </c>
      <c r="T734" s="21">
        <f>(((I734/60)/60)/24)+DATE(1970,1,1)+(-5/24)</f>
        <v>41546.21598379629</v>
      </c>
    </row>
    <row r="735" spans="1:20" ht="105" hidden="1" x14ac:dyDescent="0.25">
      <c r="A735" s="13">
        <v>733</v>
      </c>
      <c r="B735" s="3" t="s">
        <v>734</v>
      </c>
      <c r="C735" s="3" t="s">
        <v>4843</v>
      </c>
      <c r="D735" s="2">
        <v>2500</v>
      </c>
      <c r="E735" s="11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8273</v>
      </c>
      <c r="O735" s="9">
        <f>E735/D735</f>
        <v>1.2048000000000001</v>
      </c>
      <c r="P735" s="10">
        <f>IF(E735=0,0,E735/L735)</f>
        <v>17.822485207100591</v>
      </c>
      <c r="Q735" s="2" t="str">
        <f>LEFT(N735,SEARCH("/",N735,1)-1)</f>
        <v>publishing</v>
      </c>
      <c r="R735" s="2" t="str">
        <f>RIGHT(N735,LEN(N735)-SEARCH("/",N735))</f>
        <v>nonfiction</v>
      </c>
      <c r="S735" s="21">
        <f>(((J735/60)/60)/24)+DATE(1970,1,1)+(-5/24)</f>
        <v>41598.211712962962</v>
      </c>
      <c r="T735" s="21">
        <f>(((I735/60)/60)/24)+DATE(1970,1,1)+(-5/24)</f>
        <v>41628.211712962962</v>
      </c>
    </row>
    <row r="736" spans="1:20" ht="60" hidden="1" x14ac:dyDescent="0.25">
      <c r="A736" s="13">
        <v>734</v>
      </c>
      <c r="B736" s="3" t="s">
        <v>735</v>
      </c>
      <c r="C736" s="3" t="s">
        <v>4844</v>
      </c>
      <c r="D736" s="2">
        <v>8500</v>
      </c>
      <c r="E736" s="11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8273</v>
      </c>
      <c r="O736" s="9">
        <f>E736/D736</f>
        <v>1.2552941176470589</v>
      </c>
      <c r="P736" s="10">
        <f>IF(E736=0,0,E736/L736)</f>
        <v>187.19298245614036</v>
      </c>
      <c r="Q736" s="2" t="str">
        <f>LEFT(N736,SEARCH("/",N736,1)-1)</f>
        <v>publishing</v>
      </c>
      <c r="R736" s="2" t="str">
        <f>RIGHT(N736,LEN(N736)-SEARCH("/",N736))</f>
        <v>nonfiction</v>
      </c>
      <c r="S736" s="21">
        <f>(((J736/60)/60)/24)+DATE(1970,1,1)+(-5/24)</f>
        <v>42101.956249999996</v>
      </c>
      <c r="T736" s="21">
        <f>(((I736/60)/60)/24)+DATE(1970,1,1)+(-5/24)</f>
        <v>42132.999999999993</v>
      </c>
    </row>
    <row r="737" spans="1:20" ht="75" hidden="1" x14ac:dyDescent="0.25">
      <c r="A737" s="13">
        <v>735</v>
      </c>
      <c r="B737" s="3" t="s">
        <v>736</v>
      </c>
      <c r="C737" s="3" t="s">
        <v>4845</v>
      </c>
      <c r="D737" s="2">
        <v>47000</v>
      </c>
      <c r="E737" s="11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8273</v>
      </c>
      <c r="O737" s="9">
        <f>E737/D737</f>
        <v>1.1440638297872341</v>
      </c>
      <c r="P737" s="10">
        <f>IF(E737=0,0,E737/L737)</f>
        <v>234.80786026200875</v>
      </c>
      <c r="Q737" s="2" t="str">
        <f>LEFT(N737,SEARCH("/",N737,1)-1)</f>
        <v>publishing</v>
      </c>
      <c r="R737" s="2" t="str">
        <f>RIGHT(N737,LEN(N737)-SEARCH("/",N737))</f>
        <v>nonfiction</v>
      </c>
      <c r="S737" s="21">
        <f>(((J737/60)/60)/24)+DATE(1970,1,1)+(-5/24)</f>
        <v>41945.821134259255</v>
      </c>
      <c r="T737" s="21">
        <f>(((I737/60)/60)/24)+DATE(1970,1,1)+(-5/24)</f>
        <v>41976.818749999999</v>
      </c>
    </row>
    <row r="738" spans="1:20" ht="90" hidden="1" x14ac:dyDescent="0.25">
      <c r="A738" s="13">
        <v>736</v>
      </c>
      <c r="B738" s="3" t="s">
        <v>737</v>
      </c>
      <c r="C738" s="3" t="s">
        <v>4846</v>
      </c>
      <c r="D738" s="2">
        <v>3600</v>
      </c>
      <c r="E738" s="11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8273</v>
      </c>
      <c r="O738" s="9">
        <f>E738/D738</f>
        <v>3.151388888888889</v>
      </c>
      <c r="P738" s="10">
        <f>IF(E738=0,0,E738/L738)</f>
        <v>105.04629629629629</v>
      </c>
      <c r="Q738" s="2" t="str">
        <f>LEFT(N738,SEARCH("/",N738,1)-1)</f>
        <v>publishing</v>
      </c>
      <c r="R738" s="2" t="str">
        <f>RIGHT(N738,LEN(N738)-SEARCH("/",N738))</f>
        <v>nonfiction</v>
      </c>
      <c r="S738" s="21">
        <f>(((J738/60)/60)/24)+DATE(1970,1,1)+(-5/24)</f>
        <v>41579.525925925926</v>
      </c>
      <c r="T738" s="21">
        <f>(((I738/60)/60)/24)+DATE(1970,1,1)+(-5/24)</f>
        <v>41598.999305555553</v>
      </c>
    </row>
    <row r="739" spans="1:20" ht="105" hidden="1" x14ac:dyDescent="0.25">
      <c r="A739" s="13">
        <v>737</v>
      </c>
      <c r="B739" s="3" t="s">
        <v>738</v>
      </c>
      <c r="C739" s="3" t="s">
        <v>4847</v>
      </c>
      <c r="D739" s="2">
        <v>5000</v>
      </c>
      <c r="E739" s="11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8273</v>
      </c>
      <c r="O739" s="9">
        <f>E739/D739</f>
        <v>1.224</v>
      </c>
      <c r="P739" s="10">
        <f>IF(E739=0,0,E739/L739)</f>
        <v>56.666666666666664</v>
      </c>
      <c r="Q739" s="2" t="str">
        <f>LEFT(N739,SEARCH("/",N739,1)-1)</f>
        <v>publishing</v>
      </c>
      <c r="R739" s="2" t="str">
        <f>RIGHT(N739,LEN(N739)-SEARCH("/",N739))</f>
        <v>nonfiction</v>
      </c>
      <c r="S739" s="21">
        <f>(((J739/60)/60)/24)+DATE(1970,1,1)+(-5/24)</f>
        <v>41667.066979166666</v>
      </c>
      <c r="T739" s="21">
        <f>(((I739/60)/60)/24)+DATE(1970,1,1)+(-5/24)</f>
        <v>41684.625</v>
      </c>
    </row>
    <row r="740" spans="1:20" ht="60" hidden="1" x14ac:dyDescent="0.25">
      <c r="A740" s="13">
        <v>738</v>
      </c>
      <c r="B740" s="3" t="s">
        <v>739</v>
      </c>
      <c r="C740" s="3" t="s">
        <v>4848</v>
      </c>
      <c r="D740" s="2">
        <v>1500</v>
      </c>
      <c r="E740" s="11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8273</v>
      </c>
      <c r="O740" s="9">
        <f>E740/D740</f>
        <v>1.0673333333333332</v>
      </c>
      <c r="P740" s="10">
        <f>IF(E740=0,0,E740/L740)</f>
        <v>39.048780487804876</v>
      </c>
      <c r="Q740" s="2" t="str">
        <f>LEFT(N740,SEARCH("/",N740,1)-1)</f>
        <v>publishing</v>
      </c>
      <c r="R740" s="2" t="str">
        <f>RIGHT(N740,LEN(N740)-SEARCH("/",N740))</f>
        <v>nonfiction</v>
      </c>
      <c r="S740" s="21">
        <f>(((J740/60)/60)/24)+DATE(1970,1,1)+(-5/24)</f>
        <v>41943.395763888882</v>
      </c>
      <c r="T740" s="21">
        <f>(((I740/60)/60)/24)+DATE(1970,1,1)+(-5/24)</f>
        <v>41973.999305555553</v>
      </c>
    </row>
    <row r="741" spans="1:20" ht="105" hidden="1" x14ac:dyDescent="0.25">
      <c r="A741" s="13">
        <v>739</v>
      </c>
      <c r="B741" s="3" t="s">
        <v>740</v>
      </c>
      <c r="C741" s="3" t="s">
        <v>4849</v>
      </c>
      <c r="D741" s="2">
        <v>6000</v>
      </c>
      <c r="E741" s="11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8273</v>
      </c>
      <c r="O741" s="9">
        <f>E741/D741</f>
        <v>1.5833333333333333</v>
      </c>
      <c r="P741" s="10">
        <f>IF(E741=0,0,E741/L741)</f>
        <v>68.345323741007192</v>
      </c>
      <c r="Q741" s="2" t="str">
        <f>LEFT(N741,SEARCH("/",N741,1)-1)</f>
        <v>publishing</v>
      </c>
      <c r="R741" s="2" t="str">
        <f>RIGHT(N741,LEN(N741)-SEARCH("/",N741))</f>
        <v>nonfiction</v>
      </c>
      <c r="S741" s="21">
        <f>(((J741/60)/60)/24)+DATE(1970,1,1)+(-5/24)</f>
        <v>41829.294317129628</v>
      </c>
      <c r="T741" s="21">
        <f>(((I741/60)/60)/24)+DATE(1970,1,1)+(-5/24)</f>
        <v>41862.294317129628</v>
      </c>
    </row>
    <row r="742" spans="1:20" ht="105" hidden="1" x14ac:dyDescent="0.25">
      <c r="A742" s="13">
        <v>740</v>
      </c>
      <c r="B742" s="3" t="s">
        <v>741</v>
      </c>
      <c r="C742" s="3" t="s">
        <v>4850</v>
      </c>
      <c r="D742" s="2">
        <v>3000</v>
      </c>
      <c r="E742" s="11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8273</v>
      </c>
      <c r="O742" s="9">
        <f>E742/D742</f>
        <v>1.0740000000000001</v>
      </c>
      <c r="P742" s="10">
        <f>IF(E742=0,0,E742/L742)</f>
        <v>169.57894736842104</v>
      </c>
      <c r="Q742" s="2" t="str">
        <f>LEFT(N742,SEARCH("/",N742,1)-1)</f>
        <v>publishing</v>
      </c>
      <c r="R742" s="2" t="str">
        <f>RIGHT(N742,LEN(N742)-SEARCH("/",N742))</f>
        <v>nonfiction</v>
      </c>
      <c r="S742" s="21">
        <f>(((J742/60)/60)/24)+DATE(1970,1,1)+(-5/24)</f>
        <v>42161.93844907407</v>
      </c>
      <c r="T742" s="21">
        <f>(((I742/60)/60)/24)+DATE(1970,1,1)+(-5/24)</f>
        <v>42175.93844907407</v>
      </c>
    </row>
    <row r="743" spans="1:20" ht="45" hidden="1" x14ac:dyDescent="0.25">
      <c r="A743" s="13">
        <v>741</v>
      </c>
      <c r="B743" s="3" t="s">
        <v>742</v>
      </c>
      <c r="C743" s="3" t="s">
        <v>4851</v>
      </c>
      <c r="D743" s="2">
        <v>13000</v>
      </c>
      <c r="E743" s="11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8273</v>
      </c>
      <c r="O743" s="9">
        <f>E743/D743</f>
        <v>1.0226</v>
      </c>
      <c r="P743" s="10">
        <f>IF(E743=0,0,E743/L743)</f>
        <v>141.42340425531913</v>
      </c>
      <c r="Q743" s="2" t="str">
        <f>LEFT(N743,SEARCH("/",N743,1)-1)</f>
        <v>publishing</v>
      </c>
      <c r="R743" s="2" t="str">
        <f>RIGHT(N743,LEN(N743)-SEARCH("/",N743))</f>
        <v>nonfiction</v>
      </c>
      <c r="S743" s="21">
        <f>(((J743/60)/60)/24)+DATE(1970,1,1)+(-5/24)</f>
        <v>41401.439884259256</v>
      </c>
      <c r="T743" s="21">
        <f>(((I743/60)/60)/24)+DATE(1970,1,1)+(-5/24)</f>
        <v>41436.439884259256</v>
      </c>
    </row>
    <row r="744" spans="1:20" ht="105" hidden="1" x14ac:dyDescent="0.25">
      <c r="A744" s="13">
        <v>742</v>
      </c>
      <c r="B744" s="3" t="s">
        <v>743</v>
      </c>
      <c r="C744" s="3" t="s">
        <v>4852</v>
      </c>
      <c r="D744" s="2">
        <v>1400</v>
      </c>
      <c r="E744" s="11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8273</v>
      </c>
      <c r="O744" s="9">
        <f>E744/D744</f>
        <v>1.1071428571428572</v>
      </c>
      <c r="P744" s="10">
        <f>IF(E744=0,0,E744/L744)</f>
        <v>67.391304347826093</v>
      </c>
      <c r="Q744" s="2" t="str">
        <f>LEFT(N744,SEARCH("/",N744,1)-1)</f>
        <v>publishing</v>
      </c>
      <c r="R744" s="2" t="str">
        <f>RIGHT(N744,LEN(N744)-SEARCH("/",N744))</f>
        <v>nonfiction</v>
      </c>
      <c r="S744" s="21">
        <f>(((J744/60)/60)/24)+DATE(1970,1,1)+(-5/24)</f>
        <v>41689.709629629629</v>
      </c>
      <c r="T744" s="21">
        <f>(((I744/60)/60)/24)+DATE(1970,1,1)+(-5/24)</f>
        <v>41719.667962962958</v>
      </c>
    </row>
    <row r="745" spans="1:20" ht="90" hidden="1" x14ac:dyDescent="0.25">
      <c r="A745" s="13">
        <v>743</v>
      </c>
      <c r="B745" s="3" t="s">
        <v>744</v>
      </c>
      <c r="C745" s="3" t="s">
        <v>4853</v>
      </c>
      <c r="D745" s="2">
        <v>550</v>
      </c>
      <c r="E745" s="11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8273</v>
      </c>
      <c r="O745" s="9">
        <f>E745/D745</f>
        <v>1.48</v>
      </c>
      <c r="P745" s="10">
        <f>IF(E745=0,0,E745/L745)</f>
        <v>54.266666666666666</v>
      </c>
      <c r="Q745" s="2" t="str">
        <f>LEFT(N745,SEARCH("/",N745,1)-1)</f>
        <v>publishing</v>
      </c>
      <c r="R745" s="2" t="str">
        <f>RIGHT(N745,LEN(N745)-SEARCH("/",N745))</f>
        <v>nonfiction</v>
      </c>
      <c r="S745" s="21">
        <f>(((J745/60)/60)/24)+DATE(1970,1,1)+(-5/24)</f>
        <v>40990.500983796293</v>
      </c>
      <c r="T745" s="21">
        <f>(((I745/60)/60)/24)+DATE(1970,1,1)+(-5/24)</f>
        <v>41015.666666666664</v>
      </c>
    </row>
    <row r="746" spans="1:20" ht="60" hidden="1" x14ac:dyDescent="0.25">
      <c r="A746" s="13">
        <v>744</v>
      </c>
      <c r="B746" s="3" t="s">
        <v>745</v>
      </c>
      <c r="C746" s="3" t="s">
        <v>4854</v>
      </c>
      <c r="D746" s="2">
        <v>5000</v>
      </c>
      <c r="E746" s="11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8273</v>
      </c>
      <c r="O746" s="9">
        <f>E746/D746</f>
        <v>1.0232000000000001</v>
      </c>
      <c r="P746" s="10">
        <f>IF(E746=0,0,E746/L746)</f>
        <v>82.516129032258064</v>
      </c>
      <c r="Q746" s="2" t="str">
        <f>LEFT(N746,SEARCH("/",N746,1)-1)</f>
        <v>publishing</v>
      </c>
      <c r="R746" s="2" t="str">
        <f>RIGHT(N746,LEN(N746)-SEARCH("/",N746))</f>
        <v>nonfiction</v>
      </c>
      <c r="S746" s="21">
        <f>(((J746/60)/60)/24)+DATE(1970,1,1)+(-5/24)</f>
        <v>41226.748877314814</v>
      </c>
      <c r="T746" s="21">
        <f>(((I746/60)/60)/24)+DATE(1970,1,1)+(-5/24)</f>
        <v>41256.748877314814</v>
      </c>
    </row>
    <row r="747" spans="1:20" ht="90" hidden="1" x14ac:dyDescent="0.25">
      <c r="A747" s="13">
        <v>745</v>
      </c>
      <c r="B747" s="3" t="s">
        <v>746</v>
      </c>
      <c r="C747" s="3" t="s">
        <v>4855</v>
      </c>
      <c r="D747" s="2">
        <v>2220</v>
      </c>
      <c r="E747" s="11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8273</v>
      </c>
      <c r="O747" s="9">
        <f>E747/D747</f>
        <v>1.7909909909909909</v>
      </c>
      <c r="P747" s="10">
        <f>IF(E747=0,0,E747/L747)</f>
        <v>53.729729729729726</v>
      </c>
      <c r="Q747" s="2" t="str">
        <f>LEFT(N747,SEARCH("/",N747,1)-1)</f>
        <v>publishing</v>
      </c>
      <c r="R747" s="2" t="str">
        <f>RIGHT(N747,LEN(N747)-SEARCH("/",N747))</f>
        <v>nonfiction</v>
      </c>
      <c r="S747" s="21">
        <f>(((J747/60)/60)/24)+DATE(1970,1,1)+(-5/24)</f>
        <v>41367.363946759258</v>
      </c>
      <c r="T747" s="21">
        <f>(((I747/60)/60)/24)+DATE(1970,1,1)+(-5/24)</f>
        <v>41397.363946759258</v>
      </c>
    </row>
    <row r="748" spans="1:20" ht="30" hidden="1" x14ac:dyDescent="0.25">
      <c r="A748" s="13">
        <v>746</v>
      </c>
      <c r="B748" s="3" t="s">
        <v>747</v>
      </c>
      <c r="C748" s="3" t="s">
        <v>4856</v>
      </c>
      <c r="D748" s="2">
        <v>2987</v>
      </c>
      <c r="E748" s="11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8273</v>
      </c>
      <c r="O748" s="9">
        <f>E748/D748</f>
        <v>1.1108135252761968</v>
      </c>
      <c r="P748" s="10">
        <f>IF(E748=0,0,E748/L748)</f>
        <v>34.206185567010309</v>
      </c>
      <c r="Q748" s="2" t="str">
        <f>LEFT(N748,SEARCH("/",N748,1)-1)</f>
        <v>publishing</v>
      </c>
      <c r="R748" s="2" t="str">
        <f>RIGHT(N748,LEN(N748)-SEARCH("/",N748))</f>
        <v>nonfiction</v>
      </c>
      <c r="S748" s="21">
        <f>(((J748/60)/60)/24)+DATE(1970,1,1)+(-5/24)</f>
        <v>41156.834594907406</v>
      </c>
      <c r="T748" s="21">
        <f>(((I748/60)/60)/24)+DATE(1970,1,1)+(-5/24)</f>
        <v>41174.957638888889</v>
      </c>
    </row>
    <row r="749" spans="1:20" ht="90" hidden="1" x14ac:dyDescent="0.25">
      <c r="A749" s="13">
        <v>747</v>
      </c>
      <c r="B749" s="3" t="s">
        <v>748</v>
      </c>
      <c r="C749" s="3" t="s">
        <v>4857</v>
      </c>
      <c r="D749" s="2">
        <v>7000</v>
      </c>
      <c r="E749" s="11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8273</v>
      </c>
      <c r="O749" s="9">
        <f>E749/D749</f>
        <v>1.0004285714285714</v>
      </c>
      <c r="P749" s="10">
        <f>IF(E749=0,0,E749/L749)</f>
        <v>127.32727272727273</v>
      </c>
      <c r="Q749" s="2" t="str">
        <f>LEFT(N749,SEARCH("/",N749,1)-1)</f>
        <v>publishing</v>
      </c>
      <c r="R749" s="2" t="str">
        <f>RIGHT(N749,LEN(N749)-SEARCH("/",N749))</f>
        <v>nonfiction</v>
      </c>
      <c r="S749" s="21">
        <f>(((J749/60)/60)/24)+DATE(1970,1,1)+(-5/24)</f>
        <v>41988.340497685182</v>
      </c>
      <c r="T749" s="21">
        <f>(((I749/60)/60)/24)+DATE(1970,1,1)+(-5/24)</f>
        <v>42019.245833333327</v>
      </c>
    </row>
    <row r="750" spans="1:20" ht="90" hidden="1" x14ac:dyDescent="0.25">
      <c r="A750" s="13">
        <v>748</v>
      </c>
      <c r="B750" s="3" t="s">
        <v>749</v>
      </c>
      <c r="C750" s="3" t="s">
        <v>4858</v>
      </c>
      <c r="D750" s="2">
        <v>2000</v>
      </c>
      <c r="E750" s="11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8273</v>
      </c>
      <c r="O750" s="9">
        <f>E750/D750</f>
        <v>1.0024999999999999</v>
      </c>
      <c r="P750" s="10">
        <f>IF(E750=0,0,E750/L750)</f>
        <v>45.56818181818182</v>
      </c>
      <c r="Q750" s="2" t="str">
        <f>LEFT(N750,SEARCH("/",N750,1)-1)</f>
        <v>publishing</v>
      </c>
      <c r="R750" s="2" t="str">
        <f>RIGHT(N750,LEN(N750)-SEARCH("/",N750))</f>
        <v>nonfiction</v>
      </c>
      <c r="S750" s="21">
        <f>(((J750/60)/60)/24)+DATE(1970,1,1)+(-5/24)</f>
        <v>41831.638495370367</v>
      </c>
      <c r="T750" s="21">
        <f>(((I750/60)/60)/24)+DATE(1970,1,1)+(-5/24)</f>
        <v>41861.638495370367</v>
      </c>
    </row>
    <row r="751" spans="1:20" ht="90" hidden="1" x14ac:dyDescent="0.25">
      <c r="A751" s="13">
        <v>749</v>
      </c>
      <c r="B751" s="3" t="s">
        <v>750</v>
      </c>
      <c r="C751" s="3" t="s">
        <v>4859</v>
      </c>
      <c r="D751" s="2">
        <v>10000</v>
      </c>
      <c r="E751" s="11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8273</v>
      </c>
      <c r="O751" s="9">
        <f>E751/D751</f>
        <v>1.0556000000000001</v>
      </c>
      <c r="P751" s="10">
        <f>IF(E751=0,0,E751/L751)</f>
        <v>95.963636363636368</v>
      </c>
      <c r="Q751" s="2" t="str">
        <f>LEFT(N751,SEARCH("/",N751,1)-1)</f>
        <v>publishing</v>
      </c>
      <c r="R751" s="2" t="str">
        <f>RIGHT(N751,LEN(N751)-SEARCH("/",N751))</f>
        <v>nonfiction</v>
      </c>
      <c r="S751" s="21">
        <f>(((J751/60)/60)/24)+DATE(1970,1,1)+(-5/24)</f>
        <v>42733.732986111114</v>
      </c>
      <c r="T751" s="21">
        <f>(((I751/60)/60)/24)+DATE(1970,1,1)+(-5/24)</f>
        <v>42763.732986111114</v>
      </c>
    </row>
    <row r="752" spans="1:20" ht="75" hidden="1" x14ac:dyDescent="0.25">
      <c r="A752" s="13">
        <v>750</v>
      </c>
      <c r="B752" s="3" t="s">
        <v>751</v>
      </c>
      <c r="C752" s="3" t="s">
        <v>4860</v>
      </c>
      <c r="D752" s="2">
        <v>4444</v>
      </c>
      <c r="E752" s="11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8273</v>
      </c>
      <c r="O752" s="9">
        <f>E752/D752</f>
        <v>1.0258775877587758</v>
      </c>
      <c r="P752" s="10">
        <f>IF(E752=0,0,E752/L752)</f>
        <v>77.271186440677965</v>
      </c>
      <c r="Q752" s="2" t="str">
        <f>LEFT(N752,SEARCH("/",N752,1)-1)</f>
        <v>publishing</v>
      </c>
      <c r="R752" s="2" t="str">
        <f>RIGHT(N752,LEN(N752)-SEARCH("/",N752))</f>
        <v>nonfiction</v>
      </c>
      <c r="S752" s="21">
        <f>(((J752/60)/60)/24)+DATE(1970,1,1)+(-5/24)</f>
        <v>41299.669814814813</v>
      </c>
      <c r="T752" s="21">
        <f>(((I752/60)/60)/24)+DATE(1970,1,1)+(-5/24)</f>
        <v>41329.669814814813</v>
      </c>
    </row>
    <row r="753" spans="1:20" ht="90" hidden="1" x14ac:dyDescent="0.25">
      <c r="A753" s="13">
        <v>751</v>
      </c>
      <c r="B753" s="3" t="s">
        <v>752</v>
      </c>
      <c r="C753" s="3" t="s">
        <v>4861</v>
      </c>
      <c r="D753" s="2">
        <v>3000</v>
      </c>
      <c r="E753" s="11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8273</v>
      </c>
      <c r="O753" s="9">
        <f>E753/D753</f>
        <v>1.1850000000000001</v>
      </c>
      <c r="P753" s="10">
        <f>IF(E753=0,0,E753/L753)</f>
        <v>57.338709677419352</v>
      </c>
      <c r="Q753" s="2" t="str">
        <f>LEFT(N753,SEARCH("/",N753,1)-1)</f>
        <v>publishing</v>
      </c>
      <c r="R753" s="2" t="str">
        <f>RIGHT(N753,LEN(N753)-SEARCH("/",N753))</f>
        <v>nonfiction</v>
      </c>
      <c r="S753" s="21">
        <f>(((J753/60)/60)/24)+DATE(1970,1,1)+(-5/24)</f>
        <v>40713.422164351847</v>
      </c>
      <c r="T753" s="21">
        <f>(((I753/60)/60)/24)+DATE(1970,1,1)+(-5/24)</f>
        <v>40759.422164351847</v>
      </c>
    </row>
    <row r="754" spans="1:20" ht="90" hidden="1" x14ac:dyDescent="0.25">
      <c r="A754" s="13">
        <v>752</v>
      </c>
      <c r="B754" s="3" t="s">
        <v>753</v>
      </c>
      <c r="C754" s="3" t="s">
        <v>4862</v>
      </c>
      <c r="D754" s="2">
        <v>5000</v>
      </c>
      <c r="E754" s="11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8273</v>
      </c>
      <c r="O754" s="9">
        <f>E754/D754</f>
        <v>1.117</v>
      </c>
      <c r="P754" s="10">
        <f>IF(E754=0,0,E754/L754)</f>
        <v>53.19047619047619</v>
      </c>
      <c r="Q754" s="2" t="str">
        <f>LEFT(N754,SEARCH("/",N754,1)-1)</f>
        <v>publishing</v>
      </c>
      <c r="R754" s="2" t="str">
        <f>RIGHT(N754,LEN(N754)-SEARCH("/",N754))</f>
        <v>nonfiction</v>
      </c>
      <c r="S754" s="21">
        <f>(((J754/60)/60)/24)+DATE(1970,1,1)+(-5/24)</f>
        <v>42639.213159722225</v>
      </c>
      <c r="T754" s="21">
        <f>(((I754/60)/60)/24)+DATE(1970,1,1)+(-5/24)</f>
        <v>42659.249999999993</v>
      </c>
    </row>
    <row r="755" spans="1:20" ht="90" hidden="1" x14ac:dyDescent="0.25">
      <c r="A755" s="13">
        <v>753</v>
      </c>
      <c r="B755" s="3" t="s">
        <v>754</v>
      </c>
      <c r="C755" s="3" t="s">
        <v>4863</v>
      </c>
      <c r="D755" s="2">
        <v>10000</v>
      </c>
      <c r="E755" s="11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8273</v>
      </c>
      <c r="O755" s="9">
        <f>E755/D755</f>
        <v>1.28</v>
      </c>
      <c r="P755" s="10">
        <f>IF(E755=0,0,E755/L755)</f>
        <v>492.30769230769232</v>
      </c>
      <c r="Q755" s="2" t="str">
        <f>LEFT(N755,SEARCH("/",N755,1)-1)</f>
        <v>publishing</v>
      </c>
      <c r="R755" s="2" t="str">
        <f>RIGHT(N755,LEN(N755)-SEARCH("/",N755))</f>
        <v>nonfiction</v>
      </c>
      <c r="S755" s="21">
        <f>(((J755/60)/60)/24)+DATE(1970,1,1)+(-5/24)</f>
        <v>42019.381840277776</v>
      </c>
      <c r="T755" s="21">
        <f>(((I755/60)/60)/24)+DATE(1970,1,1)+(-5/24)</f>
        <v>42049.381840277776</v>
      </c>
    </row>
    <row r="756" spans="1:20" ht="90" hidden="1" x14ac:dyDescent="0.25">
      <c r="A756" s="13">
        <v>754</v>
      </c>
      <c r="B756" s="3" t="s">
        <v>755</v>
      </c>
      <c r="C756" s="3" t="s">
        <v>4864</v>
      </c>
      <c r="D756" s="2">
        <v>2000</v>
      </c>
      <c r="E756" s="11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8273</v>
      </c>
      <c r="O756" s="9">
        <f>E756/D756</f>
        <v>1.0375000000000001</v>
      </c>
      <c r="P756" s="10">
        <f>IF(E756=0,0,E756/L756)</f>
        <v>42.346938775510203</v>
      </c>
      <c r="Q756" s="2" t="str">
        <f>LEFT(N756,SEARCH("/",N756,1)-1)</f>
        <v>publishing</v>
      </c>
      <c r="R756" s="2" t="str">
        <f>RIGHT(N756,LEN(N756)-SEARCH("/",N756))</f>
        <v>nonfiction</v>
      </c>
      <c r="S756" s="21">
        <f>(((J756/60)/60)/24)+DATE(1970,1,1)+(-5/24)</f>
        <v>41249.54075231481</v>
      </c>
      <c r="T756" s="21">
        <f>(((I756/60)/60)/24)+DATE(1970,1,1)+(-5/24)</f>
        <v>41279.54075231481</v>
      </c>
    </row>
    <row r="757" spans="1:20" ht="90" hidden="1" x14ac:dyDescent="0.25">
      <c r="A757" s="13">
        <v>755</v>
      </c>
      <c r="B757" s="3" t="s">
        <v>756</v>
      </c>
      <c r="C757" s="3" t="s">
        <v>4865</v>
      </c>
      <c r="D757" s="2">
        <v>2500</v>
      </c>
      <c r="E757" s="11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8273</v>
      </c>
      <c r="O757" s="9">
        <f>E757/D757</f>
        <v>1.0190760000000001</v>
      </c>
      <c r="P757" s="10">
        <f>IF(E757=0,0,E757/L757)</f>
        <v>37.466029411764708</v>
      </c>
      <c r="Q757" s="2" t="str">
        <f>LEFT(N757,SEARCH("/",N757,1)-1)</f>
        <v>publishing</v>
      </c>
      <c r="R757" s="2" t="str">
        <f>RIGHT(N757,LEN(N757)-SEARCH("/",N757))</f>
        <v>nonfiction</v>
      </c>
      <c r="S757" s="21">
        <f>(((J757/60)/60)/24)+DATE(1970,1,1)+(-5/24)</f>
        <v>41383.396724537037</v>
      </c>
      <c r="T757" s="21">
        <f>(((I757/60)/60)/24)+DATE(1970,1,1)+(-5/24)</f>
        <v>41413.820138888885</v>
      </c>
    </row>
    <row r="758" spans="1:20" ht="75" hidden="1" x14ac:dyDescent="0.25">
      <c r="A758" s="13">
        <v>756</v>
      </c>
      <c r="B758" s="3" t="s">
        <v>757</v>
      </c>
      <c r="C758" s="3" t="s">
        <v>4866</v>
      </c>
      <c r="D758" s="2">
        <v>700</v>
      </c>
      <c r="E758" s="11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8273</v>
      </c>
      <c r="O758" s="9">
        <f>E758/D758</f>
        <v>1.177142857142857</v>
      </c>
      <c r="P758" s="10">
        <f>IF(E758=0,0,E758/L758)</f>
        <v>37.454545454545453</v>
      </c>
      <c r="Q758" s="2" t="str">
        <f>LEFT(N758,SEARCH("/",N758,1)-1)</f>
        <v>publishing</v>
      </c>
      <c r="R758" s="2" t="str">
        <f>RIGHT(N758,LEN(N758)-SEARCH("/",N758))</f>
        <v>nonfiction</v>
      </c>
      <c r="S758" s="21">
        <f>(((J758/60)/60)/24)+DATE(1970,1,1)+(-5/24)</f>
        <v>40590.558553240735</v>
      </c>
      <c r="T758" s="21">
        <f>(((I758/60)/60)/24)+DATE(1970,1,1)+(-5/24)</f>
        <v>40651.516886574071</v>
      </c>
    </row>
    <row r="759" spans="1:20" ht="90" hidden="1" x14ac:dyDescent="0.25">
      <c r="A759" s="13">
        <v>757</v>
      </c>
      <c r="B759" s="3" t="s">
        <v>758</v>
      </c>
      <c r="C759" s="3" t="s">
        <v>4867</v>
      </c>
      <c r="D759" s="2">
        <v>250</v>
      </c>
      <c r="E759" s="11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8273</v>
      </c>
      <c r="O759" s="9">
        <f>E759/D759</f>
        <v>2.38</v>
      </c>
      <c r="P759" s="10">
        <f>IF(E759=0,0,E759/L759)</f>
        <v>33.055555555555557</v>
      </c>
      <c r="Q759" s="2" t="str">
        <f>LEFT(N759,SEARCH("/",N759,1)-1)</f>
        <v>publishing</v>
      </c>
      <c r="R759" s="2" t="str">
        <f>RIGHT(N759,LEN(N759)-SEARCH("/",N759))</f>
        <v>nonfiction</v>
      </c>
      <c r="S759" s="21">
        <f>(((J759/60)/60)/24)+DATE(1970,1,1)+(-5/24)</f>
        <v>41234.846226851849</v>
      </c>
      <c r="T759" s="21">
        <f>(((I759/60)/60)/24)+DATE(1970,1,1)+(-5/24)</f>
        <v>41248.846226851849</v>
      </c>
    </row>
    <row r="760" spans="1:20" ht="60" hidden="1" x14ac:dyDescent="0.25">
      <c r="A760" s="13">
        <v>758</v>
      </c>
      <c r="B760" s="3" t="s">
        <v>759</v>
      </c>
      <c r="C760" s="3" t="s">
        <v>4868</v>
      </c>
      <c r="D760" s="2">
        <v>2500</v>
      </c>
      <c r="E760" s="11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8273</v>
      </c>
      <c r="O760" s="9">
        <f>E760/D760</f>
        <v>1.02</v>
      </c>
      <c r="P760" s="10">
        <f>IF(E760=0,0,E760/L760)</f>
        <v>134.21052631578948</v>
      </c>
      <c r="Q760" s="2" t="str">
        <f>LEFT(N760,SEARCH("/",N760,1)-1)</f>
        <v>publishing</v>
      </c>
      <c r="R760" s="2" t="str">
        <f>RIGHT(N760,LEN(N760)-SEARCH("/",N760))</f>
        <v>nonfiction</v>
      </c>
      <c r="S760" s="21">
        <f>(((J760/60)/60)/24)+DATE(1970,1,1)+(-5/24)</f>
        <v>40429.628101851849</v>
      </c>
      <c r="T760" s="21">
        <f>(((I760/60)/60)/24)+DATE(1970,1,1)+(-5/24)</f>
        <v>40459.628101851849</v>
      </c>
    </row>
    <row r="761" spans="1:20" ht="75" hidden="1" x14ac:dyDescent="0.25">
      <c r="A761" s="13">
        <v>759</v>
      </c>
      <c r="B761" s="3" t="s">
        <v>760</v>
      </c>
      <c r="C761" s="3" t="s">
        <v>4869</v>
      </c>
      <c r="D761" s="2">
        <v>5000</v>
      </c>
      <c r="E761" s="11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8273</v>
      </c>
      <c r="O761" s="9">
        <f>E761/D761</f>
        <v>1.0192000000000001</v>
      </c>
      <c r="P761" s="10">
        <f>IF(E761=0,0,E761/L761)</f>
        <v>51.474747474747474</v>
      </c>
      <c r="Q761" s="2" t="str">
        <f>LEFT(N761,SEARCH("/",N761,1)-1)</f>
        <v>publishing</v>
      </c>
      <c r="R761" s="2" t="str">
        <f>RIGHT(N761,LEN(N761)-SEARCH("/",N761))</f>
        <v>nonfiction</v>
      </c>
      <c r="S761" s="21">
        <f>(((J761/60)/60)/24)+DATE(1970,1,1)+(-5/24)</f>
        <v>41789.121979166666</v>
      </c>
      <c r="T761" s="21">
        <f>(((I761/60)/60)/24)+DATE(1970,1,1)+(-5/24)</f>
        <v>41829.121979166666</v>
      </c>
    </row>
    <row r="762" spans="1:20" ht="90" hidden="1" x14ac:dyDescent="0.25">
      <c r="A762" s="13">
        <v>760</v>
      </c>
      <c r="B762" s="3" t="s">
        <v>761</v>
      </c>
      <c r="C762" s="3" t="s">
        <v>4870</v>
      </c>
      <c r="D762" s="2">
        <v>2200</v>
      </c>
      <c r="E762" s="11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8274</v>
      </c>
      <c r="O762" s="9">
        <f>E762/D762</f>
        <v>0</v>
      </c>
      <c r="P762" s="10">
        <f>IF(E762=0,0,E762/L762)</f>
        <v>0</v>
      </c>
      <c r="Q762" s="2" t="str">
        <f>LEFT(N762,SEARCH("/",N762,1)-1)</f>
        <v>publishing</v>
      </c>
      <c r="R762" s="2" t="str">
        <f>RIGHT(N762,LEN(N762)-SEARCH("/",N762))</f>
        <v>fiction</v>
      </c>
      <c r="S762" s="21">
        <f>(((J762/60)/60)/24)+DATE(1970,1,1)+(-5/24)</f>
        <v>42670.555706018517</v>
      </c>
      <c r="T762" s="21">
        <f>(((I762/60)/60)/24)+DATE(1970,1,1)+(-5/24)</f>
        <v>42700.597372685181</v>
      </c>
    </row>
    <row r="763" spans="1:20" ht="90" hidden="1" x14ac:dyDescent="0.25">
      <c r="A763" s="13">
        <v>761</v>
      </c>
      <c r="B763" s="3" t="s">
        <v>762</v>
      </c>
      <c r="C763" s="3" t="s">
        <v>4871</v>
      </c>
      <c r="D763" s="2">
        <v>5000</v>
      </c>
      <c r="E763" s="11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8274</v>
      </c>
      <c r="O763" s="9">
        <f>E763/D763</f>
        <v>4.7E-2</v>
      </c>
      <c r="P763" s="10">
        <f>IF(E763=0,0,E763/L763)</f>
        <v>39.166666666666664</v>
      </c>
      <c r="Q763" s="2" t="str">
        <f>LEFT(N763,SEARCH("/",N763,1)-1)</f>
        <v>publishing</v>
      </c>
      <c r="R763" s="2" t="str">
        <f>RIGHT(N763,LEN(N763)-SEARCH("/",N763))</f>
        <v>fiction</v>
      </c>
      <c r="S763" s="21">
        <f>(((J763/60)/60)/24)+DATE(1970,1,1)+(-5/24)</f>
        <v>41642.543124999997</v>
      </c>
      <c r="T763" s="21">
        <f>(((I763/60)/60)/24)+DATE(1970,1,1)+(-5/24)</f>
        <v>41672.543124999997</v>
      </c>
    </row>
    <row r="764" spans="1:20" ht="90" hidden="1" x14ac:dyDescent="0.25">
      <c r="A764" s="13">
        <v>762</v>
      </c>
      <c r="B764" s="3" t="s">
        <v>763</v>
      </c>
      <c r="C764" s="3" t="s">
        <v>4872</v>
      </c>
      <c r="D764" s="2">
        <v>3500</v>
      </c>
      <c r="E764" s="11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8274</v>
      </c>
      <c r="O764" s="9">
        <f>E764/D764</f>
        <v>0</v>
      </c>
      <c r="P764" s="10">
        <f>IF(E764=0,0,E764/L764)</f>
        <v>0</v>
      </c>
      <c r="Q764" s="2" t="str">
        <f>LEFT(N764,SEARCH("/",N764,1)-1)</f>
        <v>publishing</v>
      </c>
      <c r="R764" s="2" t="str">
        <f>RIGHT(N764,LEN(N764)-SEARCH("/",N764))</f>
        <v>fiction</v>
      </c>
      <c r="S764" s="21">
        <f>(((J764/60)/60)/24)+DATE(1970,1,1)+(-5/24)</f>
        <v>42690.65011574074</v>
      </c>
      <c r="T764" s="21">
        <f>(((I764/60)/60)/24)+DATE(1970,1,1)+(-5/24)</f>
        <v>42708.041666666664</v>
      </c>
    </row>
    <row r="765" spans="1:20" ht="90" hidden="1" x14ac:dyDescent="0.25">
      <c r="A765" s="13">
        <v>763</v>
      </c>
      <c r="B765" s="3" t="s">
        <v>764</v>
      </c>
      <c r="C765" s="3" t="s">
        <v>4873</v>
      </c>
      <c r="D765" s="2">
        <v>4290</v>
      </c>
      <c r="E765" s="11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8274</v>
      </c>
      <c r="O765" s="9">
        <f>E765/D765</f>
        <v>1.1655011655011655E-3</v>
      </c>
      <c r="P765" s="10">
        <f>IF(E765=0,0,E765/L765)</f>
        <v>5</v>
      </c>
      <c r="Q765" s="2" t="str">
        <f>LEFT(N765,SEARCH("/",N765,1)-1)</f>
        <v>publishing</v>
      </c>
      <c r="R765" s="2" t="str">
        <f>RIGHT(N765,LEN(N765)-SEARCH("/",N765))</f>
        <v>fiction</v>
      </c>
      <c r="S765" s="21">
        <f>(((J765/60)/60)/24)+DATE(1970,1,1)+(-5/24)</f>
        <v>41471.238518518512</v>
      </c>
      <c r="T765" s="21">
        <f>(((I765/60)/60)/24)+DATE(1970,1,1)+(-5/24)</f>
        <v>41501.238518518512</v>
      </c>
    </row>
    <row r="766" spans="1:20" ht="90" hidden="1" x14ac:dyDescent="0.25">
      <c r="A766" s="13">
        <v>764</v>
      </c>
      <c r="B766" s="3" t="s">
        <v>765</v>
      </c>
      <c r="C766" s="3" t="s">
        <v>4874</v>
      </c>
      <c r="D766" s="2">
        <v>5000</v>
      </c>
      <c r="E766" s="11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8274</v>
      </c>
      <c r="O766" s="9">
        <f>E766/D766</f>
        <v>0</v>
      </c>
      <c r="P766" s="10">
        <f>IF(E766=0,0,E766/L766)</f>
        <v>0</v>
      </c>
      <c r="Q766" s="2" t="str">
        <f>LEFT(N766,SEARCH("/",N766,1)-1)</f>
        <v>publishing</v>
      </c>
      <c r="R766" s="2" t="str">
        <f>RIGHT(N766,LEN(N766)-SEARCH("/",N766))</f>
        <v>fiction</v>
      </c>
      <c r="S766" s="21">
        <f>(((J766/60)/60)/24)+DATE(1970,1,1)+(-5/24)</f>
        <v>42226.964826388888</v>
      </c>
      <c r="T766" s="21">
        <f>(((I766/60)/60)/24)+DATE(1970,1,1)+(-5/24)</f>
        <v>42256.964826388888</v>
      </c>
    </row>
    <row r="767" spans="1:20" ht="90" hidden="1" x14ac:dyDescent="0.25">
      <c r="A767" s="13">
        <v>765</v>
      </c>
      <c r="B767" s="3" t="s">
        <v>766</v>
      </c>
      <c r="C767" s="3" t="s">
        <v>4875</v>
      </c>
      <c r="D767" s="2">
        <v>7000</v>
      </c>
      <c r="E767" s="11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8274</v>
      </c>
      <c r="O767" s="9">
        <f>E767/D767</f>
        <v>0.36014285714285715</v>
      </c>
      <c r="P767" s="10">
        <f>IF(E767=0,0,E767/L767)</f>
        <v>57.295454545454547</v>
      </c>
      <c r="Q767" s="2" t="str">
        <f>LEFT(N767,SEARCH("/",N767,1)-1)</f>
        <v>publishing</v>
      </c>
      <c r="R767" s="2" t="str">
        <f>RIGHT(N767,LEN(N767)-SEARCH("/",N767))</f>
        <v>fiction</v>
      </c>
      <c r="S767" s="21">
        <f>(((J767/60)/60)/24)+DATE(1970,1,1)+(-5/24)</f>
        <v>41901.334305555552</v>
      </c>
      <c r="T767" s="21">
        <f>(((I767/60)/60)/24)+DATE(1970,1,1)+(-5/24)</f>
        <v>41931.334305555552</v>
      </c>
    </row>
    <row r="768" spans="1:20" ht="90" hidden="1" x14ac:dyDescent="0.25">
      <c r="A768" s="13">
        <v>766</v>
      </c>
      <c r="B768" s="3" t="s">
        <v>767</v>
      </c>
      <c r="C768" s="3" t="s">
        <v>4876</v>
      </c>
      <c r="D768" s="2">
        <v>4000</v>
      </c>
      <c r="E768" s="11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8274</v>
      </c>
      <c r="O768" s="9">
        <f>E768/D768</f>
        <v>0</v>
      </c>
      <c r="P768" s="10">
        <f>IF(E768=0,0,E768/L768)</f>
        <v>0</v>
      </c>
      <c r="Q768" s="2" t="str">
        <f>LEFT(N768,SEARCH("/",N768,1)-1)</f>
        <v>publishing</v>
      </c>
      <c r="R768" s="2" t="str">
        <f>RIGHT(N768,LEN(N768)-SEARCH("/",N768))</f>
        <v>fiction</v>
      </c>
      <c r="S768" s="21">
        <f>(((J768/60)/60)/24)+DATE(1970,1,1)+(-5/24)</f>
        <v>42021.57503472222</v>
      </c>
      <c r="T768" s="21">
        <f>(((I768/60)/60)/24)+DATE(1970,1,1)+(-5/24)</f>
        <v>42051.57503472222</v>
      </c>
    </row>
    <row r="769" spans="1:20" ht="105" hidden="1" x14ac:dyDescent="0.25">
      <c r="A769" s="13">
        <v>767</v>
      </c>
      <c r="B769" s="3" t="s">
        <v>768</v>
      </c>
      <c r="C769" s="3" t="s">
        <v>4877</v>
      </c>
      <c r="D769" s="2">
        <v>5000</v>
      </c>
      <c r="E769" s="11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8274</v>
      </c>
      <c r="O769" s="9">
        <f>E769/D769</f>
        <v>3.5400000000000001E-2</v>
      </c>
      <c r="P769" s="10">
        <f>IF(E769=0,0,E769/L769)</f>
        <v>59</v>
      </c>
      <c r="Q769" s="2" t="str">
        <f>LEFT(N769,SEARCH("/",N769,1)-1)</f>
        <v>publishing</v>
      </c>
      <c r="R769" s="2" t="str">
        <f>RIGHT(N769,LEN(N769)-SEARCH("/",N769))</f>
        <v>fiction</v>
      </c>
      <c r="S769" s="21">
        <f>(((J769/60)/60)/24)+DATE(1970,1,1)+(-5/24)</f>
        <v>42114.935300925928</v>
      </c>
      <c r="T769" s="21">
        <f>(((I769/60)/60)/24)+DATE(1970,1,1)+(-5/24)</f>
        <v>42144.935300925928</v>
      </c>
    </row>
    <row r="770" spans="1:20" ht="90" hidden="1" x14ac:dyDescent="0.25">
      <c r="A770" s="13">
        <v>768</v>
      </c>
      <c r="B770" s="3" t="s">
        <v>769</v>
      </c>
      <c r="C770" s="3" t="s">
        <v>4878</v>
      </c>
      <c r="D770" s="2">
        <v>2500</v>
      </c>
      <c r="E770" s="11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8274</v>
      </c>
      <c r="O770" s="9">
        <f>E770/D770</f>
        <v>0</v>
      </c>
      <c r="P770" s="10">
        <f>IF(E770=0,0,E770/L770)</f>
        <v>0</v>
      </c>
      <c r="Q770" s="2" t="str">
        <f>LEFT(N770,SEARCH("/",N770,1)-1)</f>
        <v>publishing</v>
      </c>
      <c r="R770" s="2" t="str">
        <f>RIGHT(N770,LEN(N770)-SEARCH("/",N770))</f>
        <v>fiction</v>
      </c>
      <c r="S770" s="21">
        <f>(((J770/60)/60)/24)+DATE(1970,1,1)+(-5/24)</f>
        <v>41593.998726851853</v>
      </c>
      <c r="T770" s="21">
        <f>(((I770/60)/60)/24)+DATE(1970,1,1)+(-5/24)</f>
        <v>41623.998726851853</v>
      </c>
    </row>
    <row r="771" spans="1:20" ht="90" hidden="1" x14ac:dyDescent="0.25">
      <c r="A771" s="13">
        <v>769</v>
      </c>
      <c r="B771" s="3" t="s">
        <v>770</v>
      </c>
      <c r="C771" s="3" t="s">
        <v>4879</v>
      </c>
      <c r="D771" s="2">
        <v>4000</v>
      </c>
      <c r="E771" s="11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8274</v>
      </c>
      <c r="O771" s="9">
        <f>E771/D771</f>
        <v>0.41399999999999998</v>
      </c>
      <c r="P771" s="10">
        <f>IF(E771=0,0,E771/L771)</f>
        <v>31.846153846153847</v>
      </c>
      <c r="Q771" s="2" t="str">
        <f>LEFT(N771,SEARCH("/",N771,1)-1)</f>
        <v>publishing</v>
      </c>
      <c r="R771" s="2" t="str">
        <f>RIGHT(N771,LEN(N771)-SEARCH("/",N771))</f>
        <v>fiction</v>
      </c>
      <c r="S771" s="21">
        <f>(((J771/60)/60)/24)+DATE(1970,1,1)+(-5/24)</f>
        <v>41604.788124999999</v>
      </c>
      <c r="T771" s="21">
        <f>(((I771/60)/60)/24)+DATE(1970,1,1)+(-5/24)</f>
        <v>41634.788124999999</v>
      </c>
    </row>
    <row r="772" spans="1:20" ht="90" hidden="1" x14ac:dyDescent="0.25">
      <c r="A772" s="13">
        <v>770</v>
      </c>
      <c r="B772" s="3" t="s">
        <v>771</v>
      </c>
      <c r="C772" s="3" t="s">
        <v>4880</v>
      </c>
      <c r="D772" s="2">
        <v>17500</v>
      </c>
      <c r="E772" s="11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8274</v>
      </c>
      <c r="O772" s="9">
        <f>E772/D772</f>
        <v>0</v>
      </c>
      <c r="P772" s="10">
        <f>IF(E772=0,0,E772/L772)</f>
        <v>0</v>
      </c>
      <c r="Q772" s="2" t="str">
        <f>LEFT(N772,SEARCH("/",N772,1)-1)</f>
        <v>publishing</v>
      </c>
      <c r="R772" s="2" t="str">
        <f>RIGHT(N772,LEN(N772)-SEARCH("/",N772))</f>
        <v>fiction</v>
      </c>
      <c r="S772" s="21">
        <f>(((J772/60)/60)/24)+DATE(1970,1,1)+(-5/24)</f>
        <v>41289.791307870371</v>
      </c>
      <c r="T772" s="21">
        <f>(((I772/60)/60)/24)+DATE(1970,1,1)+(-5/24)</f>
        <v>41329.791307870371</v>
      </c>
    </row>
    <row r="773" spans="1:20" ht="90" hidden="1" x14ac:dyDescent="0.25">
      <c r="A773" s="13">
        <v>771</v>
      </c>
      <c r="B773" s="3" t="s">
        <v>772</v>
      </c>
      <c r="C773" s="3" t="s">
        <v>4881</v>
      </c>
      <c r="D773" s="2">
        <v>38000</v>
      </c>
      <c r="E773" s="11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8274</v>
      </c>
      <c r="O773" s="9">
        <f>E773/D773</f>
        <v>2.631578947368421E-4</v>
      </c>
      <c r="P773" s="10">
        <f>IF(E773=0,0,E773/L773)</f>
        <v>10</v>
      </c>
      <c r="Q773" s="2" t="str">
        <f>LEFT(N773,SEARCH("/",N773,1)-1)</f>
        <v>publishing</v>
      </c>
      <c r="R773" s="2" t="str">
        <f>RIGHT(N773,LEN(N773)-SEARCH("/",N773))</f>
        <v>fiction</v>
      </c>
      <c r="S773" s="21">
        <f>(((J773/60)/60)/24)+DATE(1970,1,1)+(-5/24)</f>
        <v>42349.615763888891</v>
      </c>
      <c r="T773" s="21">
        <f>(((I773/60)/60)/24)+DATE(1970,1,1)+(-5/24)</f>
        <v>42399.615763888891</v>
      </c>
    </row>
    <row r="774" spans="1:20" ht="105" hidden="1" x14ac:dyDescent="0.25">
      <c r="A774" s="13">
        <v>772</v>
      </c>
      <c r="B774" s="3" t="s">
        <v>773</v>
      </c>
      <c r="C774" s="3" t="s">
        <v>4882</v>
      </c>
      <c r="D774" s="2">
        <v>1500</v>
      </c>
      <c r="E774" s="11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8274</v>
      </c>
      <c r="O774" s="9">
        <f>E774/D774</f>
        <v>3.3333333333333333E-2</v>
      </c>
      <c r="P774" s="10">
        <f>IF(E774=0,0,E774/L774)</f>
        <v>50</v>
      </c>
      <c r="Q774" s="2" t="str">
        <f>LEFT(N774,SEARCH("/",N774,1)-1)</f>
        <v>publishing</v>
      </c>
      <c r="R774" s="2" t="str">
        <f>RIGHT(N774,LEN(N774)-SEARCH("/",N774))</f>
        <v>fiction</v>
      </c>
      <c r="S774" s="21">
        <f>(((J774/60)/60)/24)+DATE(1970,1,1)+(-5/24)</f>
        <v>40067.848599537036</v>
      </c>
      <c r="T774" s="21">
        <f>(((I774/60)/60)/24)+DATE(1970,1,1)+(-5/24)</f>
        <v>40117.957638888889</v>
      </c>
    </row>
    <row r="775" spans="1:20" ht="90" hidden="1" x14ac:dyDescent="0.25">
      <c r="A775" s="13">
        <v>773</v>
      </c>
      <c r="B775" s="3" t="s">
        <v>774</v>
      </c>
      <c r="C775" s="3" t="s">
        <v>4883</v>
      </c>
      <c r="D775" s="2">
        <v>3759</v>
      </c>
      <c r="E775" s="11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8274</v>
      </c>
      <c r="O775" s="9">
        <f>E775/D775</f>
        <v>8.5129023676509714E-3</v>
      </c>
      <c r="P775" s="10">
        <f>IF(E775=0,0,E775/L775)</f>
        <v>16</v>
      </c>
      <c r="Q775" s="2" t="str">
        <f>LEFT(N775,SEARCH("/",N775,1)-1)</f>
        <v>publishing</v>
      </c>
      <c r="R775" s="2" t="str">
        <f>RIGHT(N775,LEN(N775)-SEARCH("/",N775))</f>
        <v>fiction</v>
      </c>
      <c r="S775" s="21">
        <f>(((J775/60)/60)/24)+DATE(1970,1,1)+(-5/24)</f>
        <v>42100.527604166658</v>
      </c>
      <c r="T775" s="21">
        <f>(((I775/60)/60)/24)+DATE(1970,1,1)+(-5/24)</f>
        <v>42134.750694444439</v>
      </c>
    </row>
    <row r="776" spans="1:20" ht="90" hidden="1" x14ac:dyDescent="0.25">
      <c r="A776" s="13">
        <v>774</v>
      </c>
      <c r="B776" s="3" t="s">
        <v>775</v>
      </c>
      <c r="C776" s="3" t="s">
        <v>4884</v>
      </c>
      <c r="D776" s="2">
        <v>500</v>
      </c>
      <c r="E776" s="11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8274</v>
      </c>
      <c r="O776" s="9">
        <f>E776/D776</f>
        <v>0.70199999999999996</v>
      </c>
      <c r="P776" s="10">
        <f>IF(E776=0,0,E776/L776)</f>
        <v>39</v>
      </c>
      <c r="Q776" s="2" t="str">
        <f>LEFT(N776,SEARCH("/",N776,1)-1)</f>
        <v>publishing</v>
      </c>
      <c r="R776" s="2" t="str">
        <f>RIGHT(N776,LEN(N776)-SEARCH("/",N776))</f>
        <v>fiction</v>
      </c>
      <c r="S776" s="21">
        <f>(((J776/60)/60)/24)+DATE(1970,1,1)+(-5/24)</f>
        <v>41663.571967592587</v>
      </c>
      <c r="T776" s="21">
        <f>(((I776/60)/60)/24)+DATE(1970,1,1)+(-5/24)</f>
        <v>41693.571967592587</v>
      </c>
    </row>
    <row r="777" spans="1:20" ht="75" hidden="1" x14ac:dyDescent="0.25">
      <c r="A777" s="13">
        <v>775</v>
      </c>
      <c r="B777" s="3" t="s">
        <v>776</v>
      </c>
      <c r="C777" s="3" t="s">
        <v>4885</v>
      </c>
      <c r="D777" s="2">
        <v>10000</v>
      </c>
      <c r="E777" s="11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8274</v>
      </c>
      <c r="O777" s="9">
        <f>E777/D777</f>
        <v>1.7000000000000001E-2</v>
      </c>
      <c r="P777" s="10">
        <f>IF(E777=0,0,E777/L777)</f>
        <v>34</v>
      </c>
      <c r="Q777" s="2" t="str">
        <f>LEFT(N777,SEARCH("/",N777,1)-1)</f>
        <v>publishing</v>
      </c>
      <c r="R777" s="2" t="str">
        <f>RIGHT(N777,LEN(N777)-SEARCH("/",N777))</f>
        <v>fiction</v>
      </c>
      <c r="S777" s="21">
        <f>(((J777/60)/60)/24)+DATE(1970,1,1)+(-5/24)</f>
        <v>40862.851793981477</v>
      </c>
      <c r="T777" s="21">
        <f>(((I777/60)/60)/24)+DATE(1970,1,1)+(-5/24)</f>
        <v>40892.851793981477</v>
      </c>
    </row>
    <row r="778" spans="1:20" ht="90" hidden="1" x14ac:dyDescent="0.25">
      <c r="A778" s="13">
        <v>776</v>
      </c>
      <c r="B778" s="3" t="s">
        <v>777</v>
      </c>
      <c r="C778" s="3" t="s">
        <v>4886</v>
      </c>
      <c r="D778" s="2">
        <v>7000</v>
      </c>
      <c r="E778" s="11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8274</v>
      </c>
      <c r="O778" s="9">
        <f>E778/D778</f>
        <v>0.51400000000000001</v>
      </c>
      <c r="P778" s="10">
        <f>IF(E778=0,0,E778/L778)</f>
        <v>63.122807017543863</v>
      </c>
      <c r="Q778" s="2" t="str">
        <f>LEFT(N778,SEARCH("/",N778,1)-1)</f>
        <v>publishing</v>
      </c>
      <c r="R778" s="2" t="str">
        <f>RIGHT(N778,LEN(N778)-SEARCH("/",N778))</f>
        <v>fiction</v>
      </c>
      <c r="S778" s="21">
        <f>(((J778/60)/60)/24)+DATE(1970,1,1)+(-5/24)</f>
        <v>42250.477372685178</v>
      </c>
      <c r="T778" s="21">
        <f>(((I778/60)/60)/24)+DATE(1970,1,1)+(-5/24)</f>
        <v>42287.999999999993</v>
      </c>
    </row>
    <row r="779" spans="1:20" ht="105" hidden="1" x14ac:dyDescent="0.25">
      <c r="A779" s="13">
        <v>777</v>
      </c>
      <c r="B779" s="3" t="s">
        <v>778</v>
      </c>
      <c r="C779" s="3" t="s">
        <v>4887</v>
      </c>
      <c r="D779" s="2">
        <v>3000</v>
      </c>
      <c r="E779" s="11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8274</v>
      </c>
      <c r="O779" s="9">
        <f>E779/D779</f>
        <v>7.0000000000000001E-3</v>
      </c>
      <c r="P779" s="10">
        <f>IF(E779=0,0,E779/L779)</f>
        <v>7</v>
      </c>
      <c r="Q779" s="2" t="str">
        <f>LEFT(N779,SEARCH("/",N779,1)-1)</f>
        <v>publishing</v>
      </c>
      <c r="R779" s="2" t="str">
        <f>RIGHT(N779,LEN(N779)-SEARCH("/",N779))</f>
        <v>fiction</v>
      </c>
      <c r="S779" s="21">
        <f>(((J779/60)/60)/24)+DATE(1970,1,1)+(-5/24)</f>
        <v>41456.772881944438</v>
      </c>
      <c r="T779" s="21">
        <f>(((I779/60)/60)/24)+DATE(1970,1,1)+(-5/24)</f>
        <v>41486.772881944438</v>
      </c>
    </row>
    <row r="780" spans="1:20" ht="75" hidden="1" x14ac:dyDescent="0.25">
      <c r="A780" s="13">
        <v>778</v>
      </c>
      <c r="B780" s="3" t="s">
        <v>779</v>
      </c>
      <c r="C780" s="3" t="s">
        <v>4888</v>
      </c>
      <c r="D780" s="2">
        <v>500</v>
      </c>
      <c r="E780" s="11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8274</v>
      </c>
      <c r="O780" s="9">
        <f>E780/D780</f>
        <v>4.0000000000000001E-3</v>
      </c>
      <c r="P780" s="10">
        <f>IF(E780=0,0,E780/L780)</f>
        <v>2</v>
      </c>
      <c r="Q780" s="2" t="str">
        <f>LEFT(N780,SEARCH("/",N780,1)-1)</f>
        <v>publishing</v>
      </c>
      <c r="R780" s="2" t="str">
        <f>RIGHT(N780,LEN(N780)-SEARCH("/",N780))</f>
        <v>fiction</v>
      </c>
      <c r="S780" s="21">
        <f>(((J780/60)/60)/24)+DATE(1970,1,1)+(-5/24)</f>
        <v>41729.493981481479</v>
      </c>
      <c r="T780" s="21">
        <f>(((I780/60)/60)/24)+DATE(1970,1,1)+(-5/24)</f>
        <v>41759.493981481479</v>
      </c>
    </row>
    <row r="781" spans="1:20" ht="105" hidden="1" x14ac:dyDescent="0.25">
      <c r="A781" s="13">
        <v>779</v>
      </c>
      <c r="B781" s="3" t="s">
        <v>780</v>
      </c>
      <c r="C781" s="3" t="s">
        <v>4889</v>
      </c>
      <c r="D781" s="2">
        <v>15000</v>
      </c>
      <c r="E781" s="11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8274</v>
      </c>
      <c r="O781" s="9">
        <f>E781/D781</f>
        <v>2.6666666666666668E-2</v>
      </c>
      <c r="P781" s="10">
        <f>IF(E781=0,0,E781/L781)</f>
        <v>66.666666666666671</v>
      </c>
      <c r="Q781" s="2" t="str">
        <f>LEFT(N781,SEARCH("/",N781,1)-1)</f>
        <v>publishing</v>
      </c>
      <c r="R781" s="2" t="str">
        <f>RIGHT(N781,LEN(N781)-SEARCH("/",N781))</f>
        <v>fiction</v>
      </c>
      <c r="S781" s="21">
        <f>(((J781/60)/60)/24)+DATE(1970,1,1)+(-5/24)</f>
        <v>40436.475752314815</v>
      </c>
      <c r="T781" s="21">
        <f>(((I781/60)/60)/24)+DATE(1970,1,1)+(-5/24)</f>
        <v>40465.958333333328</v>
      </c>
    </row>
    <row r="782" spans="1:20" ht="75" hidden="1" x14ac:dyDescent="0.25">
      <c r="A782" s="13">
        <v>780</v>
      </c>
      <c r="B782" s="3" t="s">
        <v>781</v>
      </c>
      <c r="C782" s="3" t="s">
        <v>4890</v>
      </c>
      <c r="D782" s="2">
        <v>1000</v>
      </c>
      <c r="E782" s="11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8275</v>
      </c>
      <c r="O782" s="9">
        <f>E782/D782</f>
        <v>1.04</v>
      </c>
      <c r="P782" s="10">
        <f>IF(E782=0,0,E782/L782)</f>
        <v>38.518518518518519</v>
      </c>
      <c r="Q782" s="2" t="str">
        <f>LEFT(N782,SEARCH("/",N782,1)-1)</f>
        <v>music</v>
      </c>
      <c r="R782" s="2" t="str">
        <f>RIGHT(N782,LEN(N782)-SEARCH("/",N782))</f>
        <v>rock</v>
      </c>
      <c r="S782" s="21">
        <f>(((J782/60)/60)/24)+DATE(1970,1,1)+(-5/24)</f>
        <v>40636.465567129628</v>
      </c>
      <c r="T782" s="21">
        <f>(((I782/60)/60)/24)+DATE(1970,1,1)+(-5/24)</f>
        <v>40666.465567129628</v>
      </c>
    </row>
    <row r="783" spans="1:20" ht="75" hidden="1" x14ac:dyDescent="0.25">
      <c r="A783" s="13">
        <v>781</v>
      </c>
      <c r="B783" s="3" t="s">
        <v>782</v>
      </c>
      <c r="C783" s="3" t="s">
        <v>4891</v>
      </c>
      <c r="D783" s="2">
        <v>800</v>
      </c>
      <c r="E783" s="11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8275</v>
      </c>
      <c r="O783" s="9">
        <f>E783/D783</f>
        <v>1.3315375</v>
      </c>
      <c r="P783" s="10">
        <f>IF(E783=0,0,E783/L783)</f>
        <v>42.609200000000001</v>
      </c>
      <c r="Q783" s="2" t="str">
        <f>LEFT(N783,SEARCH("/",N783,1)-1)</f>
        <v>music</v>
      </c>
      <c r="R783" s="2" t="str">
        <f>RIGHT(N783,LEN(N783)-SEARCH("/",N783))</f>
        <v>rock</v>
      </c>
      <c r="S783" s="21">
        <f>(((J783/60)/60)/24)+DATE(1970,1,1)+(-5/24)</f>
        <v>41402.792523148149</v>
      </c>
      <c r="T783" s="21">
        <f>(((I783/60)/60)/24)+DATE(1970,1,1)+(-5/24)</f>
        <v>41432.792523148149</v>
      </c>
    </row>
    <row r="784" spans="1:20" ht="75" hidden="1" x14ac:dyDescent="0.25">
      <c r="A784" s="13">
        <v>782</v>
      </c>
      <c r="B784" s="3" t="s">
        <v>783</v>
      </c>
      <c r="C784" s="3" t="s">
        <v>4892</v>
      </c>
      <c r="D784" s="2">
        <v>700</v>
      </c>
      <c r="E784" s="11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8275</v>
      </c>
      <c r="O784" s="9">
        <f>E784/D784</f>
        <v>1</v>
      </c>
      <c r="P784" s="10">
        <f>IF(E784=0,0,E784/L784)</f>
        <v>50</v>
      </c>
      <c r="Q784" s="2" t="str">
        <f>LEFT(N784,SEARCH("/",N784,1)-1)</f>
        <v>music</v>
      </c>
      <c r="R784" s="2" t="str">
        <f>RIGHT(N784,LEN(N784)-SEARCH("/",N784))</f>
        <v>rock</v>
      </c>
      <c r="S784" s="21">
        <f>(((J784/60)/60)/24)+DATE(1970,1,1)+(-5/24)</f>
        <v>41116.549791666665</v>
      </c>
      <c r="T784" s="21">
        <f>(((I784/60)/60)/24)+DATE(1970,1,1)+(-5/24)</f>
        <v>41146.549791666665</v>
      </c>
    </row>
    <row r="785" spans="1:20" ht="90" hidden="1" x14ac:dyDescent="0.25">
      <c r="A785" s="13">
        <v>783</v>
      </c>
      <c r="B785" s="3" t="s">
        <v>784</v>
      </c>
      <c r="C785" s="3" t="s">
        <v>4893</v>
      </c>
      <c r="D785" s="2">
        <v>1500</v>
      </c>
      <c r="E785" s="11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8275</v>
      </c>
      <c r="O785" s="9">
        <f>E785/D785</f>
        <v>1.4813333333333334</v>
      </c>
      <c r="P785" s="10">
        <f>IF(E785=0,0,E785/L785)</f>
        <v>63.485714285714288</v>
      </c>
      <c r="Q785" s="2" t="str">
        <f>LEFT(N785,SEARCH("/",N785,1)-1)</f>
        <v>music</v>
      </c>
      <c r="R785" s="2" t="str">
        <f>RIGHT(N785,LEN(N785)-SEARCH("/",N785))</f>
        <v>rock</v>
      </c>
      <c r="S785" s="21">
        <f>(((J785/60)/60)/24)+DATE(1970,1,1)+(-5/24)</f>
        <v>40987.565381944441</v>
      </c>
      <c r="T785" s="21">
        <f>(((I785/60)/60)/24)+DATE(1970,1,1)+(-5/24)</f>
        <v>41026.708333333328</v>
      </c>
    </row>
    <row r="786" spans="1:20" ht="90" hidden="1" x14ac:dyDescent="0.25">
      <c r="A786" s="13">
        <v>784</v>
      </c>
      <c r="B786" s="3" t="s">
        <v>785</v>
      </c>
      <c r="C786" s="3" t="s">
        <v>4894</v>
      </c>
      <c r="D786" s="2">
        <v>1000</v>
      </c>
      <c r="E786" s="11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8275</v>
      </c>
      <c r="O786" s="9">
        <f>E786/D786</f>
        <v>1.0249999999999999</v>
      </c>
      <c r="P786" s="10">
        <f>IF(E786=0,0,E786/L786)</f>
        <v>102.5</v>
      </c>
      <c r="Q786" s="2" t="str">
        <f>LEFT(N786,SEARCH("/",N786,1)-1)</f>
        <v>music</v>
      </c>
      <c r="R786" s="2" t="str">
        <f>RIGHT(N786,LEN(N786)-SEARCH("/",N786))</f>
        <v>rock</v>
      </c>
      <c r="S786" s="21">
        <f>(((J786/60)/60)/24)+DATE(1970,1,1)+(-5/24)</f>
        <v>41674.941192129627</v>
      </c>
      <c r="T786" s="21">
        <f>(((I786/60)/60)/24)+DATE(1970,1,1)+(-5/24)</f>
        <v>41714.899525462963</v>
      </c>
    </row>
    <row r="787" spans="1:20" ht="105" hidden="1" x14ac:dyDescent="0.25">
      <c r="A787" s="13">
        <v>785</v>
      </c>
      <c r="B787" s="3" t="s">
        <v>786</v>
      </c>
      <c r="C787" s="3" t="s">
        <v>4895</v>
      </c>
      <c r="D787" s="2">
        <v>500</v>
      </c>
      <c r="E787" s="11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8275</v>
      </c>
      <c r="O787" s="9">
        <f>E787/D787</f>
        <v>1.8062799999999999</v>
      </c>
      <c r="P787" s="10">
        <f>IF(E787=0,0,E787/L787)</f>
        <v>31.142758620689655</v>
      </c>
      <c r="Q787" s="2" t="str">
        <f>LEFT(N787,SEARCH("/",N787,1)-1)</f>
        <v>music</v>
      </c>
      <c r="R787" s="2" t="str">
        <f>RIGHT(N787,LEN(N787)-SEARCH("/",N787))</f>
        <v>rock</v>
      </c>
      <c r="S787" s="21">
        <f>(((J787/60)/60)/24)+DATE(1970,1,1)+(-5/24)</f>
        <v>41303.385590277772</v>
      </c>
      <c r="T787" s="21">
        <f>(((I787/60)/60)/24)+DATE(1970,1,1)+(-5/24)</f>
        <v>41333.385590277772</v>
      </c>
    </row>
    <row r="788" spans="1:20" ht="75" hidden="1" x14ac:dyDescent="0.25">
      <c r="A788" s="13">
        <v>786</v>
      </c>
      <c r="B788" s="3" t="s">
        <v>787</v>
      </c>
      <c r="C788" s="3" t="s">
        <v>4896</v>
      </c>
      <c r="D788" s="2">
        <v>5000</v>
      </c>
      <c r="E788" s="11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8275</v>
      </c>
      <c r="O788" s="9">
        <f>E788/D788</f>
        <v>1.4279999999999999</v>
      </c>
      <c r="P788" s="10">
        <f>IF(E788=0,0,E788/L788)</f>
        <v>162.27272727272728</v>
      </c>
      <c r="Q788" s="2" t="str">
        <f>LEFT(N788,SEARCH("/",N788,1)-1)</f>
        <v>music</v>
      </c>
      <c r="R788" s="2" t="str">
        <f>RIGHT(N788,LEN(N788)-SEARCH("/",N788))</f>
        <v>rock</v>
      </c>
      <c r="S788" s="21">
        <f>(((J788/60)/60)/24)+DATE(1970,1,1)+(-5/24)</f>
        <v>40982.847615740735</v>
      </c>
      <c r="T788" s="21">
        <f>(((I788/60)/60)/24)+DATE(1970,1,1)+(-5/24)</f>
        <v>41040.44930555555</v>
      </c>
    </row>
    <row r="789" spans="1:20" ht="90" hidden="1" x14ac:dyDescent="0.25">
      <c r="A789" s="13">
        <v>787</v>
      </c>
      <c r="B789" s="3" t="s">
        <v>788</v>
      </c>
      <c r="C789" s="3" t="s">
        <v>4897</v>
      </c>
      <c r="D789" s="2">
        <v>1200</v>
      </c>
      <c r="E789" s="11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8275</v>
      </c>
      <c r="O789" s="9">
        <f>E789/D789</f>
        <v>1.1416666666666666</v>
      </c>
      <c r="P789" s="10">
        <f>IF(E789=0,0,E789/L789)</f>
        <v>80.588235294117652</v>
      </c>
      <c r="Q789" s="2" t="str">
        <f>LEFT(N789,SEARCH("/",N789,1)-1)</f>
        <v>music</v>
      </c>
      <c r="R789" s="2" t="str">
        <f>RIGHT(N789,LEN(N789)-SEARCH("/",N789))</f>
        <v>rock</v>
      </c>
      <c r="S789" s="21">
        <f>(((J789/60)/60)/24)+DATE(1970,1,1)+(-5/24)</f>
        <v>41549.419282407405</v>
      </c>
      <c r="T789" s="21">
        <f>(((I789/60)/60)/24)+DATE(1970,1,1)+(-5/24)</f>
        <v>41579.419282407405</v>
      </c>
    </row>
    <row r="790" spans="1:20" ht="90" hidden="1" x14ac:dyDescent="0.25">
      <c r="A790" s="13">
        <v>788</v>
      </c>
      <c r="B790" s="3" t="s">
        <v>789</v>
      </c>
      <c r="C790" s="3" t="s">
        <v>4898</v>
      </c>
      <c r="D790" s="2">
        <v>1000</v>
      </c>
      <c r="E790" s="11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8275</v>
      </c>
      <c r="O790" s="9">
        <f>E790/D790</f>
        <v>2.03505</v>
      </c>
      <c r="P790" s="10">
        <f>IF(E790=0,0,E790/L790)</f>
        <v>59.85441176470588</v>
      </c>
      <c r="Q790" s="2" t="str">
        <f>LEFT(N790,SEARCH("/",N790,1)-1)</f>
        <v>music</v>
      </c>
      <c r="R790" s="2" t="str">
        <f>RIGHT(N790,LEN(N790)-SEARCH("/",N790))</f>
        <v>rock</v>
      </c>
      <c r="S790" s="21">
        <f>(((J790/60)/60)/24)+DATE(1970,1,1)+(-5/24)</f>
        <v>41058.798472222217</v>
      </c>
      <c r="T790" s="21">
        <f>(((I790/60)/60)/24)+DATE(1970,1,1)+(-5/24)</f>
        <v>41096.957638888889</v>
      </c>
    </row>
    <row r="791" spans="1:20" ht="90" hidden="1" x14ac:dyDescent="0.25">
      <c r="A791" s="13">
        <v>789</v>
      </c>
      <c r="B791" s="3" t="s">
        <v>790</v>
      </c>
      <c r="C791" s="3" t="s">
        <v>4899</v>
      </c>
      <c r="D791" s="2">
        <v>1700</v>
      </c>
      <c r="E791" s="11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8275</v>
      </c>
      <c r="O791" s="9">
        <f>E791/D791</f>
        <v>1.0941176470588236</v>
      </c>
      <c r="P791" s="10">
        <f>IF(E791=0,0,E791/L791)</f>
        <v>132.85714285714286</v>
      </c>
      <c r="Q791" s="2" t="str">
        <f>LEFT(N791,SEARCH("/",N791,1)-1)</f>
        <v>music</v>
      </c>
      <c r="R791" s="2" t="str">
        <f>RIGHT(N791,LEN(N791)-SEARCH("/",N791))</f>
        <v>rock</v>
      </c>
      <c r="S791" s="21">
        <f>(((J791/60)/60)/24)+DATE(1970,1,1)+(-5/24)</f>
        <v>41276.977777777778</v>
      </c>
      <c r="T791" s="21">
        <f>(((I791/60)/60)/24)+DATE(1970,1,1)+(-5/24)</f>
        <v>41295.124305555553</v>
      </c>
    </row>
    <row r="792" spans="1:20" ht="90" hidden="1" x14ac:dyDescent="0.25">
      <c r="A792" s="13">
        <v>790</v>
      </c>
      <c r="B792" s="3" t="s">
        <v>791</v>
      </c>
      <c r="C792" s="3" t="s">
        <v>4900</v>
      </c>
      <c r="D792" s="2">
        <v>10000</v>
      </c>
      <c r="E792" s="11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8275</v>
      </c>
      <c r="O792" s="9">
        <f>E792/D792</f>
        <v>1.443746</v>
      </c>
      <c r="P792" s="10">
        <f>IF(E792=0,0,E792/L792)</f>
        <v>92.547820512820508</v>
      </c>
      <c r="Q792" s="2" t="str">
        <f>LEFT(N792,SEARCH("/",N792,1)-1)</f>
        <v>music</v>
      </c>
      <c r="R792" s="2" t="str">
        <f>RIGHT(N792,LEN(N792)-SEARCH("/",N792))</f>
        <v>rock</v>
      </c>
      <c r="S792" s="21">
        <f>(((J792/60)/60)/24)+DATE(1970,1,1)+(-5/24)</f>
        <v>41275.839571759258</v>
      </c>
      <c r="T792" s="21">
        <f>(((I792/60)/60)/24)+DATE(1970,1,1)+(-5/24)</f>
        <v>41305.839571759258</v>
      </c>
    </row>
    <row r="793" spans="1:20" ht="90" hidden="1" x14ac:dyDescent="0.25">
      <c r="A793" s="13">
        <v>791</v>
      </c>
      <c r="B793" s="3" t="s">
        <v>792</v>
      </c>
      <c r="C793" s="3" t="s">
        <v>4901</v>
      </c>
      <c r="D793" s="2">
        <v>7500</v>
      </c>
      <c r="E793" s="11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8275</v>
      </c>
      <c r="O793" s="9">
        <f>E793/D793</f>
        <v>1.0386666666666666</v>
      </c>
      <c r="P793" s="10">
        <f>IF(E793=0,0,E793/L793)</f>
        <v>60.859375</v>
      </c>
      <c r="Q793" s="2" t="str">
        <f>LEFT(N793,SEARCH("/",N793,1)-1)</f>
        <v>music</v>
      </c>
      <c r="R793" s="2" t="str">
        <f>RIGHT(N793,LEN(N793)-SEARCH("/",N793))</f>
        <v>rock</v>
      </c>
      <c r="S793" s="21">
        <f>(((J793/60)/60)/24)+DATE(1970,1,1)+(-5/24)</f>
        <v>41557.572291666664</v>
      </c>
      <c r="T793" s="21">
        <f>(((I793/60)/60)/24)+DATE(1970,1,1)+(-5/24)</f>
        <v>41591.040972222218</v>
      </c>
    </row>
    <row r="794" spans="1:20" ht="60" hidden="1" x14ac:dyDescent="0.25">
      <c r="A794" s="13">
        <v>792</v>
      </c>
      <c r="B794" s="3" t="s">
        <v>793</v>
      </c>
      <c r="C794" s="3" t="s">
        <v>4902</v>
      </c>
      <c r="D794" s="2">
        <v>2500</v>
      </c>
      <c r="E794" s="11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8275</v>
      </c>
      <c r="O794" s="9">
        <f>E794/D794</f>
        <v>1.0044440000000001</v>
      </c>
      <c r="P794" s="10">
        <f>IF(E794=0,0,E794/L794)</f>
        <v>41.851833333333339</v>
      </c>
      <c r="Q794" s="2" t="str">
        <f>LEFT(N794,SEARCH("/",N794,1)-1)</f>
        <v>music</v>
      </c>
      <c r="R794" s="2" t="str">
        <f>RIGHT(N794,LEN(N794)-SEARCH("/",N794))</f>
        <v>rock</v>
      </c>
      <c r="S794" s="21">
        <f>(((J794/60)/60)/24)+DATE(1970,1,1)+(-5/24)</f>
        <v>41555.665312500001</v>
      </c>
      <c r="T794" s="21">
        <f>(((I794/60)/60)/24)+DATE(1970,1,1)+(-5/24)</f>
        <v>41585.706979166665</v>
      </c>
    </row>
    <row r="795" spans="1:20" ht="105" hidden="1" x14ac:dyDescent="0.25">
      <c r="A795" s="13">
        <v>793</v>
      </c>
      <c r="B795" s="3" t="s">
        <v>794</v>
      </c>
      <c r="C795" s="3" t="s">
        <v>4903</v>
      </c>
      <c r="D795" s="2">
        <v>2750</v>
      </c>
      <c r="E795" s="11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8275</v>
      </c>
      <c r="O795" s="9">
        <f>E795/D795</f>
        <v>1.0277927272727272</v>
      </c>
      <c r="P795" s="10">
        <f>IF(E795=0,0,E795/L795)</f>
        <v>88.325937499999995</v>
      </c>
      <c r="Q795" s="2" t="str">
        <f>LEFT(N795,SEARCH("/",N795,1)-1)</f>
        <v>music</v>
      </c>
      <c r="R795" s="2" t="str">
        <f>RIGHT(N795,LEN(N795)-SEARCH("/",N795))</f>
        <v>rock</v>
      </c>
      <c r="S795" s="21">
        <f>(((J795/60)/60)/24)+DATE(1970,1,1)+(-5/24)</f>
        <v>41442.532916666663</v>
      </c>
      <c r="T795" s="21">
        <f>(((I795/60)/60)/24)+DATE(1970,1,1)+(-5/24)</f>
        <v>41457.999305555553</v>
      </c>
    </row>
    <row r="796" spans="1:20" ht="90" hidden="1" x14ac:dyDescent="0.25">
      <c r="A796" s="13">
        <v>794</v>
      </c>
      <c r="B796" s="3" t="s">
        <v>795</v>
      </c>
      <c r="C796" s="3" t="s">
        <v>4904</v>
      </c>
      <c r="D796" s="2">
        <v>8000</v>
      </c>
      <c r="E796" s="11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8275</v>
      </c>
      <c r="O796" s="9">
        <f>E796/D796</f>
        <v>1.0531250000000001</v>
      </c>
      <c r="P796" s="10">
        <f>IF(E796=0,0,E796/L796)</f>
        <v>158.96226415094338</v>
      </c>
      <c r="Q796" s="2" t="str">
        <f>LEFT(N796,SEARCH("/",N796,1)-1)</f>
        <v>music</v>
      </c>
      <c r="R796" s="2" t="str">
        <f>RIGHT(N796,LEN(N796)-SEARCH("/",N796))</f>
        <v>rock</v>
      </c>
      <c r="S796" s="21">
        <f>(((J796/60)/60)/24)+DATE(1970,1,1)+(-5/24)</f>
        <v>40735.906678240739</v>
      </c>
      <c r="T796" s="21">
        <f>(((I796/60)/60)/24)+DATE(1970,1,1)+(-5/24)</f>
        <v>40791.504166666666</v>
      </c>
    </row>
    <row r="797" spans="1:20" ht="90" hidden="1" x14ac:dyDescent="0.25">
      <c r="A797" s="13">
        <v>795</v>
      </c>
      <c r="B797" s="3" t="s">
        <v>796</v>
      </c>
      <c r="C797" s="3" t="s">
        <v>4905</v>
      </c>
      <c r="D797" s="2">
        <v>14000</v>
      </c>
      <c r="E797" s="11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8275</v>
      </c>
      <c r="O797" s="9">
        <f>E797/D797</f>
        <v>1.1178571428571429</v>
      </c>
      <c r="P797" s="10">
        <f>IF(E797=0,0,E797/L797)</f>
        <v>85.054347826086953</v>
      </c>
      <c r="Q797" s="2" t="str">
        <f>LEFT(N797,SEARCH("/",N797,1)-1)</f>
        <v>music</v>
      </c>
      <c r="R797" s="2" t="str">
        <f>RIGHT(N797,LEN(N797)-SEARCH("/",N797))</f>
        <v>rock</v>
      </c>
      <c r="S797" s="21">
        <f>(((J797/60)/60)/24)+DATE(1970,1,1)+(-5/24)</f>
        <v>40963.404699074068</v>
      </c>
      <c r="T797" s="21">
        <f>(((I797/60)/60)/24)+DATE(1970,1,1)+(-5/24)</f>
        <v>41005.999305555553</v>
      </c>
    </row>
    <row r="798" spans="1:20" ht="105" hidden="1" x14ac:dyDescent="0.25">
      <c r="A798" s="13">
        <v>796</v>
      </c>
      <c r="B798" s="3" t="s">
        <v>797</v>
      </c>
      <c r="C798" s="3" t="s">
        <v>4906</v>
      </c>
      <c r="D798" s="2">
        <v>10000</v>
      </c>
      <c r="E798" s="11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8275</v>
      </c>
      <c r="O798" s="9">
        <f>E798/D798</f>
        <v>1.0135000000000001</v>
      </c>
      <c r="P798" s="10">
        <f>IF(E798=0,0,E798/L798)</f>
        <v>112.61111111111111</v>
      </c>
      <c r="Q798" s="2" t="str">
        <f>LEFT(N798,SEARCH("/",N798,1)-1)</f>
        <v>music</v>
      </c>
      <c r="R798" s="2" t="str">
        <f>RIGHT(N798,LEN(N798)-SEARCH("/",N798))</f>
        <v>rock</v>
      </c>
      <c r="S798" s="21">
        <f>(((J798/60)/60)/24)+DATE(1970,1,1)+(-5/24)</f>
        <v>41502.674594907403</v>
      </c>
      <c r="T798" s="21">
        <f>(((I798/60)/60)/24)+DATE(1970,1,1)+(-5/24)</f>
        <v>41532.673611111109</v>
      </c>
    </row>
    <row r="799" spans="1:20" ht="90" hidden="1" x14ac:dyDescent="0.25">
      <c r="A799" s="13">
        <v>797</v>
      </c>
      <c r="B799" s="3" t="s">
        <v>798</v>
      </c>
      <c r="C799" s="3" t="s">
        <v>4907</v>
      </c>
      <c r="D799" s="2">
        <v>3000</v>
      </c>
      <c r="E799" s="11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8275</v>
      </c>
      <c r="O799" s="9">
        <f>E799/D799</f>
        <v>1.0753333333333333</v>
      </c>
      <c r="P799" s="10">
        <f>IF(E799=0,0,E799/L799)</f>
        <v>45.436619718309856</v>
      </c>
      <c r="Q799" s="2" t="str">
        <f>LEFT(N799,SEARCH("/",N799,1)-1)</f>
        <v>music</v>
      </c>
      <c r="R799" s="2" t="str">
        <f>RIGHT(N799,LEN(N799)-SEARCH("/",N799))</f>
        <v>rock</v>
      </c>
      <c r="S799" s="21">
        <f>(((J799/60)/60)/24)+DATE(1970,1,1)+(-5/24)</f>
        <v>40996.785740740735</v>
      </c>
      <c r="T799" s="21">
        <f>(((I799/60)/60)/24)+DATE(1970,1,1)+(-5/24)</f>
        <v>41027.958333333328</v>
      </c>
    </row>
    <row r="800" spans="1:20" ht="75" hidden="1" x14ac:dyDescent="0.25">
      <c r="A800" s="13">
        <v>798</v>
      </c>
      <c r="B800" s="3" t="s">
        <v>799</v>
      </c>
      <c r="C800" s="3" t="s">
        <v>4908</v>
      </c>
      <c r="D800" s="2">
        <v>3500</v>
      </c>
      <c r="E800" s="11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8275</v>
      </c>
      <c r="O800" s="9">
        <f>E800/D800</f>
        <v>1.1488571428571428</v>
      </c>
      <c r="P800" s="10">
        <f>IF(E800=0,0,E800/L800)</f>
        <v>46.218390804597703</v>
      </c>
      <c r="Q800" s="2" t="str">
        <f>LEFT(N800,SEARCH("/",N800,1)-1)</f>
        <v>music</v>
      </c>
      <c r="R800" s="2" t="str">
        <f>RIGHT(N800,LEN(N800)-SEARCH("/",N800))</f>
        <v>rock</v>
      </c>
      <c r="S800" s="21">
        <f>(((J800/60)/60)/24)+DATE(1970,1,1)+(-5/24)</f>
        <v>41882.381793981483</v>
      </c>
      <c r="T800" s="21">
        <f>(((I800/60)/60)/24)+DATE(1970,1,1)+(-5/24)</f>
        <v>41912.381793981483</v>
      </c>
    </row>
    <row r="801" spans="1:20" ht="105" hidden="1" x14ac:dyDescent="0.25">
      <c r="A801" s="13">
        <v>799</v>
      </c>
      <c r="B801" s="3" t="s">
        <v>800</v>
      </c>
      <c r="C801" s="3" t="s">
        <v>4909</v>
      </c>
      <c r="D801" s="2">
        <v>5000</v>
      </c>
      <c r="E801" s="11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8275</v>
      </c>
      <c r="O801" s="9">
        <f>E801/D801</f>
        <v>1.0002</v>
      </c>
      <c r="P801" s="10">
        <f>IF(E801=0,0,E801/L801)</f>
        <v>178.60714285714286</v>
      </c>
      <c r="Q801" s="2" t="str">
        <f>LEFT(N801,SEARCH("/",N801,1)-1)</f>
        <v>music</v>
      </c>
      <c r="R801" s="2" t="str">
        <f>RIGHT(N801,LEN(N801)-SEARCH("/",N801))</f>
        <v>rock</v>
      </c>
      <c r="S801" s="21">
        <f>(((J801/60)/60)/24)+DATE(1970,1,1)+(-5/24)</f>
        <v>40996.458865740737</v>
      </c>
      <c r="T801" s="21">
        <f>(((I801/60)/60)/24)+DATE(1970,1,1)+(-5/24)</f>
        <v>41026.458865740737</v>
      </c>
    </row>
    <row r="802" spans="1:20" ht="75" hidden="1" x14ac:dyDescent="0.25">
      <c r="A802" s="13">
        <v>800</v>
      </c>
      <c r="B802" s="3" t="s">
        <v>801</v>
      </c>
      <c r="C802" s="3" t="s">
        <v>4910</v>
      </c>
      <c r="D802" s="2">
        <v>1500</v>
      </c>
      <c r="E802" s="11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8275</v>
      </c>
      <c r="O802" s="9">
        <f>E802/D802</f>
        <v>1.5213333333333334</v>
      </c>
      <c r="P802" s="10">
        <f>IF(E802=0,0,E802/L802)</f>
        <v>40.75</v>
      </c>
      <c r="Q802" s="2" t="str">
        <f>LEFT(N802,SEARCH("/",N802,1)-1)</f>
        <v>music</v>
      </c>
      <c r="R802" s="2" t="str">
        <f>RIGHT(N802,LEN(N802)-SEARCH("/",N802))</f>
        <v>rock</v>
      </c>
      <c r="S802" s="21">
        <f>(((J802/60)/60)/24)+DATE(1970,1,1)+(-5/24)</f>
        <v>41863.225162037037</v>
      </c>
      <c r="T802" s="21">
        <f>(((I802/60)/60)/24)+DATE(1970,1,1)+(-5/24)</f>
        <v>41893.225162037037</v>
      </c>
    </row>
    <row r="803" spans="1:20" ht="75" hidden="1" x14ac:dyDescent="0.25">
      <c r="A803" s="13">
        <v>801</v>
      </c>
      <c r="B803" s="3" t="s">
        <v>802</v>
      </c>
      <c r="C803" s="3" t="s">
        <v>4911</v>
      </c>
      <c r="D803" s="2">
        <v>2000</v>
      </c>
      <c r="E803" s="11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8275</v>
      </c>
      <c r="O803" s="9">
        <f>E803/D803</f>
        <v>1.1152149999999998</v>
      </c>
      <c r="P803" s="10">
        <f>IF(E803=0,0,E803/L803)</f>
        <v>43.733921568627444</v>
      </c>
      <c r="Q803" s="2" t="str">
        <f>LEFT(N803,SEARCH("/",N803,1)-1)</f>
        <v>music</v>
      </c>
      <c r="R803" s="2" t="str">
        <f>RIGHT(N803,LEN(N803)-SEARCH("/",N803))</f>
        <v>rock</v>
      </c>
      <c r="S803" s="21">
        <f>(((J803/60)/60)/24)+DATE(1970,1,1)+(-5/24)</f>
        <v>40695.587037037032</v>
      </c>
      <c r="T803" s="21">
        <f>(((I803/60)/60)/24)+DATE(1970,1,1)+(-5/24)</f>
        <v>40725.587037037032</v>
      </c>
    </row>
    <row r="804" spans="1:20" ht="90" hidden="1" x14ac:dyDescent="0.25">
      <c r="A804" s="13">
        <v>802</v>
      </c>
      <c r="B804" s="3" t="s">
        <v>803</v>
      </c>
      <c r="C804" s="3" t="s">
        <v>4912</v>
      </c>
      <c r="D804" s="2">
        <v>6000</v>
      </c>
      <c r="E804" s="11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8275</v>
      </c>
      <c r="O804" s="9">
        <f>E804/D804</f>
        <v>1.0133333333333334</v>
      </c>
      <c r="P804" s="10">
        <f>IF(E804=0,0,E804/L804)</f>
        <v>81.066666666666663</v>
      </c>
      <c r="Q804" s="2" t="str">
        <f>LEFT(N804,SEARCH("/",N804,1)-1)</f>
        <v>music</v>
      </c>
      <c r="R804" s="2" t="str">
        <f>RIGHT(N804,LEN(N804)-SEARCH("/",N804))</f>
        <v>rock</v>
      </c>
      <c r="S804" s="21">
        <f>(((J804/60)/60)/24)+DATE(1970,1,1)+(-5/24)</f>
        <v>41122.813935185186</v>
      </c>
      <c r="T804" s="21">
        <f>(((I804/60)/60)/24)+DATE(1970,1,1)+(-5/24)</f>
        <v>41168.961805555555</v>
      </c>
    </row>
    <row r="805" spans="1:20" ht="90" hidden="1" x14ac:dyDescent="0.25">
      <c r="A805" s="13">
        <v>803</v>
      </c>
      <c r="B805" s="3" t="s">
        <v>804</v>
      </c>
      <c r="C805" s="3" t="s">
        <v>4913</v>
      </c>
      <c r="D805" s="2">
        <v>2300</v>
      </c>
      <c r="E805" s="11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8275</v>
      </c>
      <c r="O805" s="9">
        <f>E805/D805</f>
        <v>1.232608695652174</v>
      </c>
      <c r="P805" s="10">
        <f>IF(E805=0,0,E805/L805)</f>
        <v>74.60526315789474</v>
      </c>
      <c r="Q805" s="2" t="str">
        <f>LEFT(N805,SEARCH("/",N805,1)-1)</f>
        <v>music</v>
      </c>
      <c r="R805" s="2" t="str">
        <f>RIGHT(N805,LEN(N805)-SEARCH("/",N805))</f>
        <v>rock</v>
      </c>
      <c r="S805" s="21">
        <f>(((J805/60)/60)/24)+DATE(1970,1,1)+(-5/24)</f>
        <v>40665.741643518515</v>
      </c>
      <c r="T805" s="21">
        <f>(((I805/60)/60)/24)+DATE(1970,1,1)+(-5/24)</f>
        <v>40691.833333333328</v>
      </c>
    </row>
    <row r="806" spans="1:20" ht="90" hidden="1" x14ac:dyDescent="0.25">
      <c r="A806" s="13">
        <v>804</v>
      </c>
      <c r="B806" s="3" t="s">
        <v>805</v>
      </c>
      <c r="C806" s="3" t="s">
        <v>4914</v>
      </c>
      <c r="D806" s="2">
        <v>5500</v>
      </c>
      <c r="E806" s="11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8275</v>
      </c>
      <c r="O806" s="9">
        <f>E806/D806</f>
        <v>1</v>
      </c>
      <c r="P806" s="10">
        <f>IF(E806=0,0,E806/L806)</f>
        <v>305.55555555555554</v>
      </c>
      <c r="Q806" s="2" t="str">
        <f>LEFT(N806,SEARCH("/",N806,1)-1)</f>
        <v>music</v>
      </c>
      <c r="R806" s="2" t="str">
        <f>RIGHT(N806,LEN(N806)-SEARCH("/",N806))</f>
        <v>rock</v>
      </c>
      <c r="S806" s="21">
        <f>(((J806/60)/60)/24)+DATE(1970,1,1)+(-5/24)</f>
        <v>40729.897291666668</v>
      </c>
      <c r="T806" s="21">
        <f>(((I806/60)/60)/24)+DATE(1970,1,1)+(-5/24)</f>
        <v>40746.957638888889</v>
      </c>
    </row>
    <row r="807" spans="1:20" ht="75" hidden="1" x14ac:dyDescent="0.25">
      <c r="A807" s="13">
        <v>805</v>
      </c>
      <c r="B807" s="3" t="s">
        <v>806</v>
      </c>
      <c r="C807" s="3" t="s">
        <v>4915</v>
      </c>
      <c r="D807" s="2">
        <v>3000</v>
      </c>
      <c r="E807" s="11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8275</v>
      </c>
      <c r="O807" s="9">
        <f>E807/D807</f>
        <v>1.05</v>
      </c>
      <c r="P807" s="10">
        <f>IF(E807=0,0,E807/L807)</f>
        <v>58.333333333333336</v>
      </c>
      <c r="Q807" s="2" t="str">
        <f>LEFT(N807,SEARCH("/",N807,1)-1)</f>
        <v>music</v>
      </c>
      <c r="R807" s="2" t="str">
        <f>RIGHT(N807,LEN(N807)-SEARCH("/",N807))</f>
        <v>rock</v>
      </c>
      <c r="S807" s="21">
        <f>(((J807/60)/60)/24)+DATE(1970,1,1)+(-5/24)</f>
        <v>40690.614722222221</v>
      </c>
      <c r="T807" s="21">
        <f>(((I807/60)/60)/24)+DATE(1970,1,1)+(-5/24)</f>
        <v>40740.75</v>
      </c>
    </row>
    <row r="808" spans="1:20" ht="30" hidden="1" x14ac:dyDescent="0.25">
      <c r="A808" s="13">
        <v>806</v>
      </c>
      <c r="B808" s="3" t="s">
        <v>807</v>
      </c>
      <c r="C808" s="3" t="s">
        <v>4916</v>
      </c>
      <c r="D808" s="2">
        <v>8000</v>
      </c>
      <c r="E808" s="11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8275</v>
      </c>
      <c r="O808" s="9">
        <f>E808/D808</f>
        <v>1.0443750000000001</v>
      </c>
      <c r="P808" s="10">
        <f>IF(E808=0,0,E808/L808)</f>
        <v>117.67605633802818</v>
      </c>
      <c r="Q808" s="2" t="str">
        <f>LEFT(N808,SEARCH("/",N808,1)-1)</f>
        <v>music</v>
      </c>
      <c r="R808" s="2" t="str">
        <f>RIGHT(N808,LEN(N808)-SEARCH("/",N808))</f>
        <v>rock</v>
      </c>
      <c r="S808" s="21">
        <f>(((J808/60)/60)/24)+DATE(1970,1,1)+(-5/24)</f>
        <v>40763.483090277776</v>
      </c>
      <c r="T808" s="21">
        <f>(((I808/60)/60)/24)+DATE(1970,1,1)+(-5/24)</f>
        <v>40793.483090277776</v>
      </c>
    </row>
    <row r="809" spans="1:20" ht="45" hidden="1" x14ac:dyDescent="0.25">
      <c r="A809" s="13">
        <v>807</v>
      </c>
      <c r="B809" s="3" t="s">
        <v>808</v>
      </c>
      <c r="C809" s="3" t="s">
        <v>4917</v>
      </c>
      <c r="D809" s="2">
        <v>4000</v>
      </c>
      <c r="E809" s="11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8275</v>
      </c>
      <c r="O809" s="9">
        <f>E809/D809</f>
        <v>1.05125</v>
      </c>
      <c r="P809" s="10">
        <f>IF(E809=0,0,E809/L809)</f>
        <v>73.771929824561397</v>
      </c>
      <c r="Q809" s="2" t="str">
        <f>LEFT(N809,SEARCH("/",N809,1)-1)</f>
        <v>music</v>
      </c>
      <c r="R809" s="2" t="str">
        <f>RIGHT(N809,LEN(N809)-SEARCH("/",N809))</f>
        <v>rock</v>
      </c>
      <c r="S809" s="21">
        <f>(((J809/60)/60)/24)+DATE(1970,1,1)+(-5/24)</f>
        <v>42759.420266203706</v>
      </c>
      <c r="T809" s="21">
        <f>(((I809/60)/60)/24)+DATE(1970,1,1)+(-5/24)</f>
        <v>42794.874999999993</v>
      </c>
    </row>
    <row r="810" spans="1:20" ht="105" hidden="1" x14ac:dyDescent="0.25">
      <c r="A810" s="13">
        <v>808</v>
      </c>
      <c r="B810" s="3" t="s">
        <v>809</v>
      </c>
      <c r="C810" s="3" t="s">
        <v>4918</v>
      </c>
      <c r="D810" s="2">
        <v>4500</v>
      </c>
      <c r="E810" s="11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8275</v>
      </c>
      <c r="O810" s="9">
        <f>E810/D810</f>
        <v>1</v>
      </c>
      <c r="P810" s="10">
        <f>IF(E810=0,0,E810/L810)</f>
        <v>104.65116279069767</v>
      </c>
      <c r="Q810" s="2" t="str">
        <f>LEFT(N810,SEARCH("/",N810,1)-1)</f>
        <v>music</v>
      </c>
      <c r="R810" s="2" t="str">
        <f>RIGHT(N810,LEN(N810)-SEARCH("/",N810))</f>
        <v>rock</v>
      </c>
      <c r="S810" s="21">
        <f>(((J810/60)/60)/24)+DATE(1970,1,1)+(-5/24)</f>
        <v>41961.892199074071</v>
      </c>
      <c r="T810" s="21">
        <f>(((I810/60)/60)/24)+DATE(1970,1,1)+(-5/24)</f>
        <v>41994.999305555553</v>
      </c>
    </row>
    <row r="811" spans="1:20" ht="75" hidden="1" x14ac:dyDescent="0.25">
      <c r="A811" s="13">
        <v>809</v>
      </c>
      <c r="B811" s="3" t="s">
        <v>810</v>
      </c>
      <c r="C811" s="3" t="s">
        <v>4919</v>
      </c>
      <c r="D811" s="2">
        <v>4000</v>
      </c>
      <c r="E811" s="11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8275</v>
      </c>
      <c r="O811" s="9">
        <f>E811/D811</f>
        <v>1.03775</v>
      </c>
      <c r="P811" s="10">
        <f>IF(E811=0,0,E811/L811)</f>
        <v>79.82692307692308</v>
      </c>
      <c r="Q811" s="2" t="str">
        <f>LEFT(N811,SEARCH("/",N811,1)-1)</f>
        <v>music</v>
      </c>
      <c r="R811" s="2" t="str">
        <f>RIGHT(N811,LEN(N811)-SEARCH("/",N811))</f>
        <v>rock</v>
      </c>
      <c r="S811" s="21">
        <f>(((J811/60)/60)/24)+DATE(1970,1,1)+(-5/24)</f>
        <v>41628.625347222223</v>
      </c>
      <c r="T811" s="21">
        <f>(((I811/60)/60)/24)+DATE(1970,1,1)+(-5/24)</f>
        <v>41658.625347222223</v>
      </c>
    </row>
    <row r="812" spans="1:20" ht="90" hidden="1" x14ac:dyDescent="0.25">
      <c r="A812" s="13">
        <v>810</v>
      </c>
      <c r="B812" s="3" t="s">
        <v>811</v>
      </c>
      <c r="C812" s="3" t="s">
        <v>4920</v>
      </c>
      <c r="D812" s="2">
        <v>1500</v>
      </c>
      <c r="E812" s="11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8275</v>
      </c>
      <c r="O812" s="9">
        <f>E812/D812</f>
        <v>1.05</v>
      </c>
      <c r="P812" s="10">
        <f>IF(E812=0,0,E812/L812)</f>
        <v>58.333333333333336</v>
      </c>
      <c r="Q812" s="2" t="str">
        <f>LEFT(N812,SEARCH("/",N812,1)-1)</f>
        <v>music</v>
      </c>
      <c r="R812" s="2" t="str">
        <f>RIGHT(N812,LEN(N812)-SEARCH("/",N812))</f>
        <v>rock</v>
      </c>
      <c r="S812" s="21">
        <f>(((J812/60)/60)/24)+DATE(1970,1,1)+(-5/24)</f>
        <v>41122.847939814812</v>
      </c>
      <c r="T812" s="21">
        <f>(((I812/60)/60)/24)+DATE(1970,1,1)+(-5/24)</f>
        <v>41152.847939814812</v>
      </c>
    </row>
    <row r="813" spans="1:20" ht="60" hidden="1" x14ac:dyDescent="0.25">
      <c r="A813" s="13">
        <v>811</v>
      </c>
      <c r="B813" s="3" t="s">
        <v>812</v>
      </c>
      <c r="C813" s="3" t="s">
        <v>4921</v>
      </c>
      <c r="D813" s="2">
        <v>1000</v>
      </c>
      <c r="E813" s="11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8275</v>
      </c>
      <c r="O813" s="9">
        <f>E813/D813</f>
        <v>1.04</v>
      </c>
      <c r="P813" s="10">
        <f>IF(E813=0,0,E813/L813)</f>
        <v>86.666666666666671</v>
      </c>
      <c r="Q813" s="2" t="str">
        <f>LEFT(N813,SEARCH("/",N813,1)-1)</f>
        <v>music</v>
      </c>
      <c r="R813" s="2" t="str">
        <f>RIGHT(N813,LEN(N813)-SEARCH("/",N813))</f>
        <v>rock</v>
      </c>
      <c r="S813" s="21">
        <f>(((J813/60)/60)/24)+DATE(1970,1,1)+(-5/24)</f>
        <v>41443.435208333329</v>
      </c>
      <c r="T813" s="21">
        <f>(((I813/60)/60)/24)+DATE(1970,1,1)+(-5/24)</f>
        <v>41465.494444444441</v>
      </c>
    </row>
    <row r="814" spans="1:20" ht="90" hidden="1" x14ac:dyDescent="0.25">
      <c r="A814" s="13">
        <v>812</v>
      </c>
      <c r="B814" s="3" t="s">
        <v>813</v>
      </c>
      <c r="C814" s="3" t="s">
        <v>4922</v>
      </c>
      <c r="D814" s="2">
        <v>600</v>
      </c>
      <c r="E814" s="11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8275</v>
      </c>
      <c r="O814" s="9">
        <f>E814/D814</f>
        <v>1.5183333333333333</v>
      </c>
      <c r="P814" s="10">
        <f>IF(E814=0,0,E814/L814)</f>
        <v>27.606060606060606</v>
      </c>
      <c r="Q814" s="2" t="str">
        <f>LEFT(N814,SEARCH("/",N814,1)-1)</f>
        <v>music</v>
      </c>
      <c r="R814" s="2" t="str">
        <f>RIGHT(N814,LEN(N814)-SEARCH("/",N814))</f>
        <v>rock</v>
      </c>
      <c r="S814" s="21">
        <f>(((J814/60)/60)/24)+DATE(1970,1,1)+(-5/24)</f>
        <v>41281.809629629628</v>
      </c>
      <c r="T814" s="21">
        <f>(((I814/60)/60)/24)+DATE(1970,1,1)+(-5/24)</f>
        <v>41334.373611111107</v>
      </c>
    </row>
    <row r="815" spans="1:20" ht="60" hidden="1" x14ac:dyDescent="0.25">
      <c r="A815" s="13">
        <v>813</v>
      </c>
      <c r="B815" s="3" t="s">
        <v>814</v>
      </c>
      <c r="C815" s="3" t="s">
        <v>4923</v>
      </c>
      <c r="D815" s="2">
        <v>1500</v>
      </c>
      <c r="E815" s="11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8275</v>
      </c>
      <c r="O815" s="9">
        <f>E815/D815</f>
        <v>1.59996</v>
      </c>
      <c r="P815" s="10">
        <f>IF(E815=0,0,E815/L815)</f>
        <v>24.999375000000001</v>
      </c>
      <c r="Q815" s="2" t="str">
        <f>LEFT(N815,SEARCH("/",N815,1)-1)</f>
        <v>music</v>
      </c>
      <c r="R815" s="2" t="str">
        <f>RIGHT(N815,LEN(N815)-SEARCH("/",N815))</f>
        <v>rock</v>
      </c>
      <c r="S815" s="21">
        <f>(((J815/60)/60)/24)+DATE(1970,1,1)+(-5/24)</f>
        <v>41080.751909722218</v>
      </c>
      <c r="T815" s="21">
        <f>(((I815/60)/60)/24)+DATE(1970,1,1)+(-5/24)</f>
        <v>41110.751909722218</v>
      </c>
    </row>
    <row r="816" spans="1:20" ht="90" hidden="1" x14ac:dyDescent="0.25">
      <c r="A816" s="13">
        <v>814</v>
      </c>
      <c r="B816" s="3" t="s">
        <v>815</v>
      </c>
      <c r="C816" s="3" t="s">
        <v>4924</v>
      </c>
      <c r="D816" s="2">
        <v>1000</v>
      </c>
      <c r="E816" s="11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8275</v>
      </c>
      <c r="O816" s="9">
        <f>E816/D816</f>
        <v>1.2729999999999999</v>
      </c>
      <c r="P816" s="10">
        <f>IF(E816=0,0,E816/L816)</f>
        <v>45.464285714285715</v>
      </c>
      <c r="Q816" s="2" t="str">
        <f>LEFT(N816,SEARCH("/",N816,1)-1)</f>
        <v>music</v>
      </c>
      <c r="R816" s="2" t="str">
        <f>RIGHT(N816,LEN(N816)-SEARCH("/",N816))</f>
        <v>rock</v>
      </c>
      <c r="S816" s="21">
        <f>(((J816/60)/60)/24)+DATE(1970,1,1)+(-5/24)</f>
        <v>40679.534733796296</v>
      </c>
      <c r="T816" s="21">
        <f>(((I816/60)/60)/24)+DATE(1970,1,1)+(-5/24)</f>
        <v>40694.544444444444</v>
      </c>
    </row>
    <row r="817" spans="1:20" ht="45" hidden="1" x14ac:dyDescent="0.25">
      <c r="A817" s="13">
        <v>815</v>
      </c>
      <c r="B817" s="3" t="s">
        <v>816</v>
      </c>
      <c r="C817" s="3" t="s">
        <v>4925</v>
      </c>
      <c r="D817" s="2">
        <v>4000</v>
      </c>
      <c r="E817" s="11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8275</v>
      </c>
      <c r="O817" s="9">
        <f>E817/D817</f>
        <v>1.07</v>
      </c>
      <c r="P817" s="10">
        <f>IF(E817=0,0,E817/L817)</f>
        <v>99.534883720930239</v>
      </c>
      <c r="Q817" s="2" t="str">
        <f>LEFT(N817,SEARCH("/",N817,1)-1)</f>
        <v>music</v>
      </c>
      <c r="R817" s="2" t="str">
        <f>RIGHT(N817,LEN(N817)-SEARCH("/",N817))</f>
        <v>rock</v>
      </c>
      <c r="S817" s="21">
        <f>(((J817/60)/60)/24)+DATE(1970,1,1)+(-5/24)</f>
        <v>41914.70952546296</v>
      </c>
      <c r="T817" s="21">
        <f>(((I817/60)/60)/24)+DATE(1970,1,1)+(-5/24)</f>
        <v>41944.70952546296</v>
      </c>
    </row>
    <row r="818" spans="1:20" ht="60" hidden="1" x14ac:dyDescent="0.25">
      <c r="A818" s="13">
        <v>816</v>
      </c>
      <c r="B818" s="3" t="s">
        <v>817</v>
      </c>
      <c r="C818" s="3" t="s">
        <v>4926</v>
      </c>
      <c r="D818" s="2">
        <v>7000</v>
      </c>
      <c r="E818" s="11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8275</v>
      </c>
      <c r="O818" s="9">
        <f>E818/D818</f>
        <v>1.1512214285714286</v>
      </c>
      <c r="P818" s="10">
        <f>IF(E818=0,0,E818/L818)</f>
        <v>39.31</v>
      </c>
      <c r="Q818" s="2" t="str">
        <f>LEFT(N818,SEARCH("/",N818,1)-1)</f>
        <v>music</v>
      </c>
      <c r="R818" s="2" t="str">
        <f>RIGHT(N818,LEN(N818)-SEARCH("/",N818))</f>
        <v>rock</v>
      </c>
      <c r="S818" s="21">
        <f>(((J818/60)/60)/24)+DATE(1970,1,1)+(-5/24)</f>
        <v>41341.662534722222</v>
      </c>
      <c r="T818" s="21">
        <f>(((I818/60)/60)/24)+DATE(1970,1,1)+(-5/24)</f>
        <v>41373.0625</v>
      </c>
    </row>
    <row r="819" spans="1:20" ht="90" hidden="1" x14ac:dyDescent="0.25">
      <c r="A819" s="13">
        <v>817</v>
      </c>
      <c r="B819" s="3" t="s">
        <v>818</v>
      </c>
      <c r="C819" s="3" t="s">
        <v>4927</v>
      </c>
      <c r="D819" s="2">
        <v>1500</v>
      </c>
      <c r="E819" s="11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8275</v>
      </c>
      <c r="O819" s="9">
        <f>E819/D819</f>
        <v>1.3711066666666665</v>
      </c>
      <c r="P819" s="10">
        <f>IF(E819=0,0,E819/L819)</f>
        <v>89.419999999999987</v>
      </c>
      <c r="Q819" s="2" t="str">
        <f>LEFT(N819,SEARCH("/",N819,1)-1)</f>
        <v>music</v>
      </c>
      <c r="R819" s="2" t="str">
        <f>RIGHT(N819,LEN(N819)-SEARCH("/",N819))</f>
        <v>rock</v>
      </c>
      <c r="S819" s="21">
        <f>(((J819/60)/60)/24)+DATE(1970,1,1)+(-5/24)</f>
        <v>40925.391331018516</v>
      </c>
      <c r="T819" s="21">
        <f>(((I819/60)/60)/24)+DATE(1970,1,1)+(-5/24)</f>
        <v>40978.999305555553</v>
      </c>
    </row>
    <row r="820" spans="1:20" ht="90" hidden="1" x14ac:dyDescent="0.25">
      <c r="A820" s="13">
        <v>818</v>
      </c>
      <c r="B820" s="3" t="s">
        <v>819</v>
      </c>
      <c r="C820" s="3" t="s">
        <v>4928</v>
      </c>
      <c r="D820" s="2">
        <v>350</v>
      </c>
      <c r="E820" s="11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8275</v>
      </c>
      <c r="O820" s="9">
        <f>E820/D820</f>
        <v>1.5571428571428572</v>
      </c>
      <c r="P820" s="10">
        <f>IF(E820=0,0,E820/L820)</f>
        <v>28.684210526315791</v>
      </c>
      <c r="Q820" s="2" t="str">
        <f>LEFT(N820,SEARCH("/",N820,1)-1)</f>
        <v>music</v>
      </c>
      <c r="R820" s="2" t="str">
        <f>RIGHT(N820,LEN(N820)-SEARCH("/",N820))</f>
        <v>rock</v>
      </c>
      <c r="S820" s="21">
        <f>(((J820/60)/60)/24)+DATE(1970,1,1)+(-5/24)</f>
        <v>41120.67454861111</v>
      </c>
      <c r="T820" s="21">
        <f>(((I820/60)/60)/24)+DATE(1970,1,1)+(-5/24)</f>
        <v>41128.500694444439</v>
      </c>
    </row>
    <row r="821" spans="1:20" ht="45" hidden="1" x14ac:dyDescent="0.25">
      <c r="A821" s="13">
        <v>819</v>
      </c>
      <c r="B821" s="3" t="s">
        <v>820</v>
      </c>
      <c r="C821" s="3" t="s">
        <v>4929</v>
      </c>
      <c r="D821" s="2">
        <v>400</v>
      </c>
      <c r="E821" s="11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8275</v>
      </c>
      <c r="O821" s="9">
        <f>E821/D821</f>
        <v>1.0874999999999999</v>
      </c>
      <c r="P821" s="10">
        <f>IF(E821=0,0,E821/L821)</f>
        <v>31.071428571428573</v>
      </c>
      <c r="Q821" s="2" t="str">
        <f>LEFT(N821,SEARCH("/",N821,1)-1)</f>
        <v>music</v>
      </c>
      <c r="R821" s="2" t="str">
        <f>RIGHT(N821,LEN(N821)-SEARCH("/",N821))</f>
        <v>rock</v>
      </c>
      <c r="S821" s="21">
        <f>(((J821/60)/60)/24)+DATE(1970,1,1)+(-5/24)</f>
        <v>41619.789976851847</v>
      </c>
      <c r="T821" s="21">
        <f>(((I821/60)/60)/24)+DATE(1970,1,1)+(-5/24)</f>
        <v>41628.988888888889</v>
      </c>
    </row>
    <row r="822" spans="1:20" ht="75" hidden="1" x14ac:dyDescent="0.25">
      <c r="A822" s="13">
        <v>820</v>
      </c>
      <c r="B822" s="3" t="s">
        <v>821</v>
      </c>
      <c r="C822" s="3" t="s">
        <v>4930</v>
      </c>
      <c r="D822" s="2">
        <v>2000</v>
      </c>
      <c r="E822" s="11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8275</v>
      </c>
      <c r="O822" s="9">
        <f>E822/D822</f>
        <v>1.3405</v>
      </c>
      <c r="P822" s="10">
        <f>IF(E822=0,0,E822/L822)</f>
        <v>70.55263157894737</v>
      </c>
      <c r="Q822" s="2" t="str">
        <f>LEFT(N822,SEARCH("/",N822,1)-1)</f>
        <v>music</v>
      </c>
      <c r="R822" s="2" t="str">
        <f>RIGHT(N822,LEN(N822)-SEARCH("/",N822))</f>
        <v>rock</v>
      </c>
      <c r="S822" s="21">
        <f>(((J822/60)/60)/24)+DATE(1970,1,1)+(-5/24)</f>
        <v>41768.633587962962</v>
      </c>
      <c r="T822" s="21">
        <f>(((I822/60)/60)/24)+DATE(1970,1,1)+(-5/24)</f>
        <v>41799</v>
      </c>
    </row>
    <row r="823" spans="1:20" ht="90" hidden="1" x14ac:dyDescent="0.25">
      <c r="A823" s="13">
        <v>821</v>
      </c>
      <c r="B823" s="3" t="s">
        <v>822</v>
      </c>
      <c r="C823" s="3" t="s">
        <v>4931</v>
      </c>
      <c r="D823" s="2">
        <v>17482</v>
      </c>
      <c r="E823" s="11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8275</v>
      </c>
      <c r="O823" s="9">
        <f>E823/D823</f>
        <v>1</v>
      </c>
      <c r="P823" s="10">
        <f>IF(E823=0,0,E823/L823)</f>
        <v>224.12820512820514</v>
      </c>
      <c r="Q823" s="2" t="str">
        <f>LEFT(N823,SEARCH("/",N823,1)-1)</f>
        <v>music</v>
      </c>
      <c r="R823" s="2" t="str">
        <f>RIGHT(N823,LEN(N823)-SEARCH("/",N823))</f>
        <v>rock</v>
      </c>
      <c r="S823" s="21">
        <f>(((J823/60)/60)/24)+DATE(1970,1,1)+(-5/24)</f>
        <v>42093.71371527778</v>
      </c>
      <c r="T823" s="21">
        <f>(((I823/60)/60)/24)+DATE(1970,1,1)+(-5/24)</f>
        <v>42127.959027777775</v>
      </c>
    </row>
    <row r="824" spans="1:20" ht="75" hidden="1" x14ac:dyDescent="0.25">
      <c r="A824" s="13">
        <v>822</v>
      </c>
      <c r="B824" s="3" t="s">
        <v>823</v>
      </c>
      <c r="C824" s="3" t="s">
        <v>4932</v>
      </c>
      <c r="D824" s="2">
        <v>3000</v>
      </c>
      <c r="E824" s="11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8275</v>
      </c>
      <c r="O824" s="9">
        <f>E824/D824</f>
        <v>1.1916666666666667</v>
      </c>
      <c r="P824" s="10">
        <f>IF(E824=0,0,E824/L824)</f>
        <v>51.811594202898547</v>
      </c>
      <c r="Q824" s="2" t="str">
        <f>LEFT(N824,SEARCH("/",N824,1)-1)</f>
        <v>music</v>
      </c>
      <c r="R824" s="2" t="str">
        <f>RIGHT(N824,LEN(N824)-SEARCH("/",N824))</f>
        <v>rock</v>
      </c>
      <c r="S824" s="21">
        <f>(((J824/60)/60)/24)+DATE(1970,1,1)+(-5/24)</f>
        <v>41157.739004629628</v>
      </c>
      <c r="T824" s="21">
        <f>(((I824/60)/60)/24)+DATE(1970,1,1)+(-5/24)</f>
        <v>41187.739004629628</v>
      </c>
    </row>
    <row r="825" spans="1:20" ht="75" hidden="1" x14ac:dyDescent="0.25">
      <c r="A825" s="13">
        <v>823</v>
      </c>
      <c r="B825" s="3" t="s">
        <v>824</v>
      </c>
      <c r="C825" s="3" t="s">
        <v>4933</v>
      </c>
      <c r="D825" s="2">
        <v>800</v>
      </c>
      <c r="E825" s="11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8275</v>
      </c>
      <c r="O825" s="9">
        <f>E825/D825</f>
        <v>1.7949999999999999</v>
      </c>
      <c r="P825" s="10">
        <f>IF(E825=0,0,E825/L825)</f>
        <v>43.515151515151516</v>
      </c>
      <c r="Q825" s="2" t="str">
        <f>LEFT(N825,SEARCH("/",N825,1)-1)</f>
        <v>music</v>
      </c>
      <c r="R825" s="2" t="str">
        <f>RIGHT(N825,LEN(N825)-SEARCH("/",N825))</f>
        <v>rock</v>
      </c>
      <c r="S825" s="21">
        <f>(((J825/60)/60)/24)+DATE(1970,1,1)+(-5/24)</f>
        <v>42055.764490740738</v>
      </c>
      <c r="T825" s="21">
        <f>(((I825/60)/60)/24)+DATE(1970,1,1)+(-5/24)</f>
        <v>42085.722824074073</v>
      </c>
    </row>
    <row r="826" spans="1:20" ht="90" hidden="1" x14ac:dyDescent="0.25">
      <c r="A826" s="13">
        <v>824</v>
      </c>
      <c r="B826" s="3" t="s">
        <v>825</v>
      </c>
      <c r="C826" s="3" t="s">
        <v>4934</v>
      </c>
      <c r="D826" s="2">
        <v>1600</v>
      </c>
      <c r="E826" s="11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8275</v>
      </c>
      <c r="O826" s="9">
        <f>E826/D826</f>
        <v>1.3438124999999999</v>
      </c>
      <c r="P826" s="10">
        <f>IF(E826=0,0,E826/L826)</f>
        <v>39.816666666666663</v>
      </c>
      <c r="Q826" s="2" t="str">
        <f>LEFT(N826,SEARCH("/",N826,1)-1)</f>
        <v>music</v>
      </c>
      <c r="R826" s="2" t="str">
        <f>RIGHT(N826,LEN(N826)-SEARCH("/",N826))</f>
        <v>rock</v>
      </c>
      <c r="S826" s="21">
        <f>(((J826/60)/60)/24)+DATE(1970,1,1)+(-5/24)</f>
        <v>40250.033773148149</v>
      </c>
      <c r="T826" s="21">
        <f>(((I826/60)/60)/24)+DATE(1970,1,1)+(-5/24)</f>
        <v>40286.082638888889</v>
      </c>
    </row>
    <row r="827" spans="1:20" ht="60" hidden="1" x14ac:dyDescent="0.25">
      <c r="A827" s="13">
        <v>825</v>
      </c>
      <c r="B827" s="3" t="s">
        <v>826</v>
      </c>
      <c r="C827" s="3" t="s">
        <v>4935</v>
      </c>
      <c r="D827" s="2">
        <v>12500</v>
      </c>
      <c r="E827" s="11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8275</v>
      </c>
      <c r="O827" s="9">
        <f>E827/D827</f>
        <v>1.0043200000000001</v>
      </c>
      <c r="P827" s="10">
        <f>IF(E827=0,0,E827/L827)</f>
        <v>126.8080808080808</v>
      </c>
      <c r="Q827" s="2" t="str">
        <f>LEFT(N827,SEARCH("/",N827,1)-1)</f>
        <v>music</v>
      </c>
      <c r="R827" s="2" t="str">
        <f>RIGHT(N827,LEN(N827)-SEARCH("/",N827))</f>
        <v>rock</v>
      </c>
      <c r="S827" s="21">
        <f>(((J827/60)/60)/24)+DATE(1970,1,1)+(-5/24)</f>
        <v>41186.098194444443</v>
      </c>
      <c r="T827" s="21">
        <f>(((I827/60)/60)/24)+DATE(1970,1,1)+(-5/24)</f>
        <v>41211.098194444443</v>
      </c>
    </row>
    <row r="828" spans="1:20" ht="75" hidden="1" x14ac:dyDescent="0.25">
      <c r="A828" s="13">
        <v>826</v>
      </c>
      <c r="B828" s="3" t="s">
        <v>827</v>
      </c>
      <c r="C828" s="3" t="s">
        <v>4936</v>
      </c>
      <c r="D828" s="2">
        <v>5500</v>
      </c>
      <c r="E828" s="11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8275</v>
      </c>
      <c r="O828" s="9">
        <f>E828/D828</f>
        <v>1.0145454545454546</v>
      </c>
      <c r="P828" s="10">
        <f>IF(E828=0,0,E828/L828)</f>
        <v>113.87755102040816</v>
      </c>
      <c r="Q828" s="2" t="str">
        <f>LEFT(N828,SEARCH("/",N828,1)-1)</f>
        <v>music</v>
      </c>
      <c r="R828" s="2" t="str">
        <f>RIGHT(N828,LEN(N828)-SEARCH("/",N828))</f>
        <v>rock</v>
      </c>
      <c r="S828" s="21">
        <f>(((J828/60)/60)/24)+DATE(1970,1,1)+(-5/24)</f>
        <v>40972.830208333333</v>
      </c>
      <c r="T828" s="21">
        <f>(((I828/60)/60)/24)+DATE(1970,1,1)+(-5/24)</f>
        <v>40993.788541666661</v>
      </c>
    </row>
    <row r="829" spans="1:20" ht="90" hidden="1" x14ac:dyDescent="0.25">
      <c r="A829" s="13">
        <v>827</v>
      </c>
      <c r="B829" s="3" t="s">
        <v>828</v>
      </c>
      <c r="C829" s="3" t="s">
        <v>4937</v>
      </c>
      <c r="D829" s="2">
        <v>300</v>
      </c>
      <c r="E829" s="11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8275</v>
      </c>
      <c r="O829" s="9">
        <f>E829/D829</f>
        <v>1.0333333333333334</v>
      </c>
      <c r="P829" s="10">
        <f>IF(E829=0,0,E829/L829)</f>
        <v>28.181818181818183</v>
      </c>
      <c r="Q829" s="2" t="str">
        <f>LEFT(N829,SEARCH("/",N829,1)-1)</f>
        <v>music</v>
      </c>
      <c r="R829" s="2" t="str">
        <f>RIGHT(N829,LEN(N829)-SEARCH("/",N829))</f>
        <v>rock</v>
      </c>
      <c r="S829" s="21">
        <f>(((J829/60)/60)/24)+DATE(1970,1,1)+(-5/24)</f>
        <v>40927.265127314815</v>
      </c>
      <c r="T829" s="21">
        <f>(((I829/60)/60)/24)+DATE(1970,1,1)+(-5/24)</f>
        <v>40953.617361111108</v>
      </c>
    </row>
    <row r="830" spans="1:20" ht="90" hidden="1" x14ac:dyDescent="0.25">
      <c r="A830" s="13">
        <v>828</v>
      </c>
      <c r="B830" s="3" t="s">
        <v>829</v>
      </c>
      <c r="C830" s="3" t="s">
        <v>4938</v>
      </c>
      <c r="D830" s="2">
        <v>1300</v>
      </c>
      <c r="E830" s="11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8275</v>
      </c>
      <c r="O830" s="9">
        <f>E830/D830</f>
        <v>1.07</v>
      </c>
      <c r="P830" s="10">
        <f>IF(E830=0,0,E830/L830)</f>
        <v>36.60526315789474</v>
      </c>
      <c r="Q830" s="2" t="str">
        <f>LEFT(N830,SEARCH("/",N830,1)-1)</f>
        <v>music</v>
      </c>
      <c r="R830" s="2" t="str">
        <f>RIGHT(N830,LEN(N830)-SEARCH("/",N830))</f>
        <v>rock</v>
      </c>
      <c r="S830" s="21">
        <f>(((J830/60)/60)/24)+DATE(1970,1,1)+(-5/24)</f>
        <v>41072.84238425926</v>
      </c>
      <c r="T830" s="21">
        <f>(((I830/60)/60)/24)+DATE(1970,1,1)+(-5/24)</f>
        <v>41085.474999999999</v>
      </c>
    </row>
    <row r="831" spans="1:20" ht="105" hidden="1" x14ac:dyDescent="0.25">
      <c r="A831" s="13">
        <v>829</v>
      </c>
      <c r="B831" s="3" t="s">
        <v>830</v>
      </c>
      <c r="C831" s="3" t="s">
        <v>4939</v>
      </c>
      <c r="D831" s="2">
        <v>500</v>
      </c>
      <c r="E831" s="11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8275</v>
      </c>
      <c r="O831" s="9">
        <f>E831/D831</f>
        <v>1.04</v>
      </c>
      <c r="P831" s="10">
        <f>IF(E831=0,0,E831/L831)</f>
        <v>32.5</v>
      </c>
      <c r="Q831" s="2" t="str">
        <f>LEFT(N831,SEARCH("/",N831,1)-1)</f>
        <v>music</v>
      </c>
      <c r="R831" s="2" t="str">
        <f>RIGHT(N831,LEN(N831)-SEARCH("/",N831))</f>
        <v>rock</v>
      </c>
      <c r="S831" s="21">
        <f>(((J831/60)/60)/24)+DATE(1970,1,1)+(-5/24)</f>
        <v>42504.593055555553</v>
      </c>
      <c r="T831" s="21">
        <f>(((I831/60)/60)/24)+DATE(1970,1,1)+(-5/24)</f>
        <v>42564.593055555553</v>
      </c>
    </row>
    <row r="832" spans="1:20" ht="90" hidden="1" x14ac:dyDescent="0.25">
      <c r="A832" s="13">
        <v>830</v>
      </c>
      <c r="B832" s="3" t="s">
        <v>831</v>
      </c>
      <c r="C832" s="3" t="s">
        <v>4940</v>
      </c>
      <c r="D832" s="2">
        <v>1800</v>
      </c>
      <c r="E832" s="11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8275</v>
      </c>
      <c r="O832" s="9">
        <f>E832/D832</f>
        <v>1.0783333333333334</v>
      </c>
      <c r="P832" s="10">
        <f>IF(E832=0,0,E832/L832)</f>
        <v>60.65625</v>
      </c>
      <c r="Q832" s="2" t="str">
        <f>LEFT(N832,SEARCH("/",N832,1)-1)</f>
        <v>music</v>
      </c>
      <c r="R832" s="2" t="str">
        <f>RIGHT(N832,LEN(N832)-SEARCH("/",N832))</f>
        <v>rock</v>
      </c>
      <c r="S832" s="21">
        <f>(((J832/60)/60)/24)+DATE(1970,1,1)+(-5/24)</f>
        <v>41325.317418981482</v>
      </c>
      <c r="T832" s="21">
        <f>(((I832/60)/60)/24)+DATE(1970,1,1)+(-5/24)</f>
        <v>41355.27575231481</v>
      </c>
    </row>
    <row r="833" spans="1:20" ht="60" hidden="1" x14ac:dyDescent="0.25">
      <c r="A833" s="13">
        <v>831</v>
      </c>
      <c r="B833" s="3" t="s">
        <v>832</v>
      </c>
      <c r="C833" s="3" t="s">
        <v>4941</v>
      </c>
      <c r="D833" s="2">
        <v>1500</v>
      </c>
      <c r="E833" s="11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8275</v>
      </c>
      <c r="O833" s="9">
        <f>E833/D833</f>
        <v>2.3333333333333335</v>
      </c>
      <c r="P833" s="10">
        <f>IF(E833=0,0,E833/L833)</f>
        <v>175</v>
      </c>
      <c r="Q833" s="2" t="str">
        <f>LEFT(N833,SEARCH("/",N833,1)-1)</f>
        <v>music</v>
      </c>
      <c r="R833" s="2" t="str">
        <f>RIGHT(N833,LEN(N833)-SEARCH("/",N833))</f>
        <v>rock</v>
      </c>
      <c r="S833" s="21">
        <f>(((J833/60)/60)/24)+DATE(1970,1,1)+(-5/24)</f>
        <v>40996.438587962963</v>
      </c>
      <c r="T833" s="21">
        <f>(((I833/60)/60)/24)+DATE(1970,1,1)+(-5/24)</f>
        <v>41026.438587962963</v>
      </c>
    </row>
    <row r="834" spans="1:20" ht="90" hidden="1" x14ac:dyDescent="0.25">
      <c r="A834" s="13">
        <v>832</v>
      </c>
      <c r="B834" s="3" t="s">
        <v>833</v>
      </c>
      <c r="C834" s="3" t="s">
        <v>4942</v>
      </c>
      <c r="D834" s="2">
        <v>15000</v>
      </c>
      <c r="E834" s="11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8275</v>
      </c>
      <c r="O834" s="9">
        <f>E834/D834</f>
        <v>1.0060706666666666</v>
      </c>
      <c r="P834" s="10">
        <f>IF(E834=0,0,E834/L834)</f>
        <v>97.993896103896105</v>
      </c>
      <c r="Q834" s="2" t="str">
        <f>LEFT(N834,SEARCH("/",N834,1)-1)</f>
        <v>music</v>
      </c>
      <c r="R834" s="2" t="str">
        <f>RIGHT(N834,LEN(N834)-SEARCH("/",N834))</f>
        <v>rock</v>
      </c>
      <c r="S834" s="21">
        <f>(((J834/60)/60)/24)+DATE(1970,1,1)+(-5/24)</f>
        <v>40869.466840277775</v>
      </c>
      <c r="T834" s="21">
        <f>(((I834/60)/60)/24)+DATE(1970,1,1)+(-5/24)</f>
        <v>40929.134027777778</v>
      </c>
    </row>
    <row r="835" spans="1:20" ht="30" hidden="1" x14ac:dyDescent="0.25">
      <c r="A835" s="13">
        <v>833</v>
      </c>
      <c r="B835" s="3" t="s">
        <v>834</v>
      </c>
      <c r="C835" s="3" t="s">
        <v>4943</v>
      </c>
      <c r="D835" s="2">
        <v>6000</v>
      </c>
      <c r="E835" s="11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8275</v>
      </c>
      <c r="O835" s="9">
        <f>E835/D835</f>
        <v>1.0166666666666666</v>
      </c>
      <c r="P835" s="10">
        <f>IF(E835=0,0,E835/L835)</f>
        <v>148.78048780487805</v>
      </c>
      <c r="Q835" s="2" t="str">
        <f>LEFT(N835,SEARCH("/",N835,1)-1)</f>
        <v>music</v>
      </c>
      <c r="R835" s="2" t="str">
        <f>RIGHT(N835,LEN(N835)-SEARCH("/",N835))</f>
        <v>rock</v>
      </c>
      <c r="S835" s="21">
        <f>(((J835/60)/60)/24)+DATE(1970,1,1)+(-5/24)</f>
        <v>41718.669849537036</v>
      </c>
      <c r="T835" s="21">
        <f>(((I835/60)/60)/24)+DATE(1970,1,1)+(-5/24)</f>
        <v>41748.669849537036</v>
      </c>
    </row>
    <row r="836" spans="1:20" ht="105" hidden="1" x14ac:dyDescent="0.25">
      <c r="A836" s="13">
        <v>834</v>
      </c>
      <c r="B836" s="3" t="s">
        <v>835</v>
      </c>
      <c r="C836" s="3" t="s">
        <v>4944</v>
      </c>
      <c r="D836" s="2">
        <v>5500</v>
      </c>
      <c r="E836" s="11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8275</v>
      </c>
      <c r="O836" s="9">
        <f>E836/D836</f>
        <v>1.3101818181818181</v>
      </c>
      <c r="P836" s="10">
        <f>IF(E836=0,0,E836/L836)</f>
        <v>96.08</v>
      </c>
      <c r="Q836" s="2" t="str">
        <f>LEFT(N836,SEARCH("/",N836,1)-1)</f>
        <v>music</v>
      </c>
      <c r="R836" s="2" t="str">
        <f>RIGHT(N836,LEN(N836)-SEARCH("/",N836))</f>
        <v>rock</v>
      </c>
      <c r="S836" s="21">
        <f>(((J836/60)/60)/24)+DATE(1970,1,1)+(-5/24)</f>
        <v>41422.614490740736</v>
      </c>
      <c r="T836" s="21">
        <f>(((I836/60)/60)/24)+DATE(1970,1,1)+(-5/24)</f>
        <v>41455.957638888889</v>
      </c>
    </row>
    <row r="837" spans="1:20" ht="90" hidden="1" x14ac:dyDescent="0.25">
      <c r="A837" s="13">
        <v>835</v>
      </c>
      <c r="B837" s="3" t="s">
        <v>836</v>
      </c>
      <c r="C837" s="3" t="s">
        <v>4945</v>
      </c>
      <c r="D837" s="2">
        <v>2000</v>
      </c>
      <c r="E837" s="11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8275</v>
      </c>
      <c r="O837" s="9">
        <f>E837/D837</f>
        <v>1.1725000000000001</v>
      </c>
      <c r="P837" s="10">
        <f>IF(E837=0,0,E837/L837)</f>
        <v>58.625</v>
      </c>
      <c r="Q837" s="2" t="str">
        <f>LEFT(N837,SEARCH("/",N837,1)-1)</f>
        <v>music</v>
      </c>
      <c r="R837" s="2" t="str">
        <f>RIGHT(N837,LEN(N837)-SEARCH("/",N837))</f>
        <v>rock</v>
      </c>
      <c r="S837" s="21">
        <f>(((J837/60)/60)/24)+DATE(1970,1,1)+(-5/24)</f>
        <v>41005.249513888884</v>
      </c>
      <c r="T837" s="21">
        <f>(((I837/60)/60)/24)+DATE(1970,1,1)+(-5/24)</f>
        <v>41047.916666666664</v>
      </c>
    </row>
    <row r="838" spans="1:20" ht="30" hidden="1" x14ac:dyDescent="0.25">
      <c r="A838" s="13">
        <v>836</v>
      </c>
      <c r="B838" s="3" t="s">
        <v>837</v>
      </c>
      <c r="C838" s="3" t="s">
        <v>4946</v>
      </c>
      <c r="D838" s="2">
        <v>5000</v>
      </c>
      <c r="E838" s="11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8275</v>
      </c>
      <c r="O838" s="9">
        <f>E838/D838</f>
        <v>1.009304</v>
      </c>
      <c r="P838" s="10">
        <f>IF(E838=0,0,E838/L838)</f>
        <v>109.70695652173914</v>
      </c>
      <c r="Q838" s="2" t="str">
        <f>LEFT(N838,SEARCH("/",N838,1)-1)</f>
        <v>music</v>
      </c>
      <c r="R838" s="2" t="str">
        <f>RIGHT(N838,LEN(N838)-SEARCH("/",N838))</f>
        <v>rock</v>
      </c>
      <c r="S838" s="21">
        <f>(((J838/60)/60)/24)+DATE(1970,1,1)+(-5/24)</f>
        <v>41523.848587962959</v>
      </c>
      <c r="T838" s="21">
        <f>(((I838/60)/60)/24)+DATE(1970,1,1)+(-5/24)</f>
        <v>41553.848587962959</v>
      </c>
    </row>
    <row r="839" spans="1:20" ht="60" hidden="1" x14ac:dyDescent="0.25">
      <c r="A839" s="13">
        <v>837</v>
      </c>
      <c r="B839" s="3" t="s">
        <v>838</v>
      </c>
      <c r="C839" s="3" t="s">
        <v>4947</v>
      </c>
      <c r="D839" s="2">
        <v>2500</v>
      </c>
      <c r="E839" s="11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8275</v>
      </c>
      <c r="O839" s="9">
        <f>E839/D839</f>
        <v>1.218</v>
      </c>
      <c r="P839" s="10">
        <f>IF(E839=0,0,E839/L839)</f>
        <v>49.112903225806448</v>
      </c>
      <c r="Q839" s="2" t="str">
        <f>LEFT(N839,SEARCH("/",N839,1)-1)</f>
        <v>music</v>
      </c>
      <c r="R839" s="2" t="str">
        <f>RIGHT(N839,LEN(N839)-SEARCH("/",N839))</f>
        <v>rock</v>
      </c>
      <c r="S839" s="21">
        <f>(((J839/60)/60)/24)+DATE(1970,1,1)+(-5/24)</f>
        <v>41730.79006944444</v>
      </c>
      <c r="T839" s="21">
        <f>(((I839/60)/60)/24)+DATE(1970,1,1)+(-5/24)</f>
        <v>41760.79006944444</v>
      </c>
    </row>
    <row r="840" spans="1:20" ht="90" hidden="1" x14ac:dyDescent="0.25">
      <c r="A840" s="13">
        <v>838</v>
      </c>
      <c r="B840" s="3" t="s">
        <v>839</v>
      </c>
      <c r="C840" s="3" t="s">
        <v>4948</v>
      </c>
      <c r="D840" s="2">
        <v>2000</v>
      </c>
      <c r="E840" s="11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8275</v>
      </c>
      <c r="O840" s="9">
        <f>E840/D840</f>
        <v>1.454</v>
      </c>
      <c r="P840" s="10">
        <f>IF(E840=0,0,E840/L840)</f>
        <v>47.672131147540981</v>
      </c>
      <c r="Q840" s="2" t="str">
        <f>LEFT(N840,SEARCH("/",N840,1)-1)</f>
        <v>music</v>
      </c>
      <c r="R840" s="2" t="str">
        <f>RIGHT(N840,LEN(N840)-SEARCH("/",N840))</f>
        <v>rock</v>
      </c>
      <c r="S840" s="21">
        <f>(((J840/60)/60)/24)+DATE(1970,1,1)+(-5/24)</f>
        <v>40895.689641203702</v>
      </c>
      <c r="T840" s="21">
        <f>(((I840/60)/60)/24)+DATE(1970,1,1)+(-5/24)</f>
        <v>40925.689641203702</v>
      </c>
    </row>
    <row r="841" spans="1:20" ht="75" hidden="1" x14ac:dyDescent="0.25">
      <c r="A841" s="13">
        <v>839</v>
      </c>
      <c r="B841" s="3" t="s">
        <v>840</v>
      </c>
      <c r="C841" s="3" t="s">
        <v>4949</v>
      </c>
      <c r="D841" s="2">
        <v>5000</v>
      </c>
      <c r="E841" s="11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8275</v>
      </c>
      <c r="O841" s="9">
        <f>E841/D841</f>
        <v>1.166166</v>
      </c>
      <c r="P841" s="10">
        <f>IF(E841=0,0,E841/L841)</f>
        <v>60.737812499999997</v>
      </c>
      <c r="Q841" s="2" t="str">
        <f>LEFT(N841,SEARCH("/",N841,1)-1)</f>
        <v>music</v>
      </c>
      <c r="R841" s="2" t="str">
        <f>RIGHT(N841,LEN(N841)-SEARCH("/",N841))</f>
        <v>rock</v>
      </c>
      <c r="S841" s="21">
        <f>(((J841/60)/60)/24)+DATE(1970,1,1)+(-5/24)</f>
        <v>41144.555046296293</v>
      </c>
      <c r="T841" s="21">
        <f>(((I841/60)/60)/24)+DATE(1970,1,1)+(-5/24)</f>
        <v>41174.555046296293</v>
      </c>
    </row>
    <row r="842" spans="1:20" ht="75" hidden="1" x14ac:dyDescent="0.25">
      <c r="A842" s="13">
        <v>840</v>
      </c>
      <c r="B842" s="3" t="s">
        <v>841</v>
      </c>
      <c r="C842" s="3" t="s">
        <v>4950</v>
      </c>
      <c r="D842" s="2">
        <v>10000</v>
      </c>
      <c r="E842" s="11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8276</v>
      </c>
      <c r="O842" s="9">
        <f>E842/D842</f>
        <v>1.2041660000000001</v>
      </c>
      <c r="P842" s="10">
        <f>IF(E842=0,0,E842/L842)</f>
        <v>63.37715789473684</v>
      </c>
      <c r="Q842" s="2" t="str">
        <f>LEFT(N842,SEARCH("/",N842,1)-1)</f>
        <v>music</v>
      </c>
      <c r="R842" s="2" t="str">
        <f>RIGHT(N842,LEN(N842)-SEARCH("/",N842))</f>
        <v>metal</v>
      </c>
      <c r="S842" s="21">
        <f>(((J842/60)/60)/24)+DATE(1970,1,1)+(-5/24)</f>
        <v>42607.018368055556</v>
      </c>
      <c r="T842" s="21">
        <f>(((I842/60)/60)/24)+DATE(1970,1,1)+(-5/24)</f>
        <v>42637.018368055556</v>
      </c>
    </row>
    <row r="843" spans="1:20" ht="105" hidden="1" x14ac:dyDescent="0.25">
      <c r="A843" s="13">
        <v>841</v>
      </c>
      <c r="B843" s="3" t="s">
        <v>842</v>
      </c>
      <c r="C843" s="3" t="s">
        <v>4951</v>
      </c>
      <c r="D843" s="2">
        <v>5000</v>
      </c>
      <c r="E843" s="11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8276</v>
      </c>
      <c r="O843" s="9">
        <f>E843/D843</f>
        <v>1.0132000000000001</v>
      </c>
      <c r="P843" s="10">
        <f>IF(E843=0,0,E843/L843)</f>
        <v>53.893617021276597</v>
      </c>
      <c r="Q843" s="2" t="str">
        <f>LEFT(N843,SEARCH("/",N843,1)-1)</f>
        <v>music</v>
      </c>
      <c r="R843" s="2" t="str">
        <f>RIGHT(N843,LEN(N843)-SEARCH("/",N843))</f>
        <v>metal</v>
      </c>
      <c r="S843" s="21">
        <f>(((J843/60)/60)/24)+DATE(1970,1,1)+(-5/24)</f>
        <v>41923.63035879629</v>
      </c>
      <c r="T843" s="21">
        <f>(((I843/60)/60)/24)+DATE(1970,1,1)+(-5/24)</f>
        <v>41953.672025462954</v>
      </c>
    </row>
    <row r="844" spans="1:20" ht="90" hidden="1" x14ac:dyDescent="0.25">
      <c r="A844" s="13">
        <v>842</v>
      </c>
      <c r="B844" s="3" t="s">
        <v>843</v>
      </c>
      <c r="C844" s="3" t="s">
        <v>4952</v>
      </c>
      <c r="D844" s="2">
        <v>2500</v>
      </c>
      <c r="E844" s="11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8276</v>
      </c>
      <c r="O844" s="9">
        <f>E844/D844</f>
        <v>1.0431999999999999</v>
      </c>
      <c r="P844" s="10">
        <f>IF(E844=0,0,E844/L844)</f>
        <v>66.871794871794876</v>
      </c>
      <c r="Q844" s="2" t="str">
        <f>LEFT(N844,SEARCH("/",N844,1)-1)</f>
        <v>music</v>
      </c>
      <c r="R844" s="2" t="str">
        <f>RIGHT(N844,LEN(N844)-SEARCH("/",N844))</f>
        <v>metal</v>
      </c>
      <c r="S844" s="21">
        <f>(((J844/60)/60)/24)+DATE(1970,1,1)+(-5/24)</f>
        <v>41526.384062500001</v>
      </c>
      <c r="T844" s="21">
        <f>(((I844/60)/60)/24)+DATE(1970,1,1)+(-5/24)</f>
        <v>41560.957638888889</v>
      </c>
    </row>
    <row r="845" spans="1:20" ht="90" hidden="1" x14ac:dyDescent="0.25">
      <c r="A845" s="13">
        <v>843</v>
      </c>
      <c r="B845" s="3" t="s">
        <v>844</v>
      </c>
      <c r="C845" s="3" t="s">
        <v>4953</v>
      </c>
      <c r="D845" s="2">
        <v>3000</v>
      </c>
      <c r="E845" s="11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8276</v>
      </c>
      <c r="O845" s="9">
        <f>E845/D845</f>
        <v>2.6713333333333331</v>
      </c>
      <c r="P845" s="10">
        <f>IF(E845=0,0,E845/L845)</f>
        <v>63.102362204724407</v>
      </c>
      <c r="Q845" s="2" t="str">
        <f>LEFT(N845,SEARCH("/",N845,1)-1)</f>
        <v>music</v>
      </c>
      <c r="R845" s="2" t="str">
        <f>RIGHT(N845,LEN(N845)-SEARCH("/",N845))</f>
        <v>metal</v>
      </c>
      <c r="S845" s="21">
        <f>(((J845/60)/60)/24)+DATE(1970,1,1)+(-5/24)</f>
        <v>42695.049537037034</v>
      </c>
      <c r="T845" s="21">
        <f>(((I845/60)/60)/24)+DATE(1970,1,1)+(-5/24)</f>
        <v>42712.124999999993</v>
      </c>
    </row>
    <row r="846" spans="1:20" ht="105" hidden="1" x14ac:dyDescent="0.25">
      <c r="A846" s="13">
        <v>844</v>
      </c>
      <c r="B846" s="3" t="s">
        <v>845</v>
      </c>
      <c r="C846" s="3" t="s">
        <v>4954</v>
      </c>
      <c r="D846" s="2">
        <v>3000</v>
      </c>
      <c r="E846" s="11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8276</v>
      </c>
      <c r="O846" s="9">
        <f>E846/D846</f>
        <v>1.9413333333333334</v>
      </c>
      <c r="P846" s="10">
        <f>IF(E846=0,0,E846/L846)</f>
        <v>36.628930817610062</v>
      </c>
      <c r="Q846" s="2" t="str">
        <f>LEFT(N846,SEARCH("/",N846,1)-1)</f>
        <v>music</v>
      </c>
      <c r="R846" s="2" t="str">
        <f>RIGHT(N846,LEN(N846)-SEARCH("/",N846))</f>
        <v>metal</v>
      </c>
      <c r="S846" s="21">
        <f>(((J846/60)/60)/24)+DATE(1970,1,1)+(-5/24)</f>
        <v>41905.476296296292</v>
      </c>
      <c r="T846" s="21">
        <f>(((I846/60)/60)/24)+DATE(1970,1,1)+(-5/24)</f>
        <v>41943.999305555553</v>
      </c>
    </row>
    <row r="847" spans="1:20" ht="90" hidden="1" x14ac:dyDescent="0.25">
      <c r="A847" s="13">
        <v>845</v>
      </c>
      <c r="B847" s="3" t="s">
        <v>846</v>
      </c>
      <c r="C847" s="3" t="s">
        <v>4955</v>
      </c>
      <c r="D847" s="2">
        <v>5000</v>
      </c>
      <c r="E847" s="11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8276</v>
      </c>
      <c r="O847" s="9">
        <f>E847/D847</f>
        <v>1.203802</v>
      </c>
      <c r="P847" s="10">
        <f>IF(E847=0,0,E847/L847)</f>
        <v>34.005706214689269</v>
      </c>
      <c r="Q847" s="2" t="str">
        <f>LEFT(N847,SEARCH("/",N847,1)-1)</f>
        <v>music</v>
      </c>
      <c r="R847" s="2" t="str">
        <f>RIGHT(N847,LEN(N847)-SEARCH("/",N847))</f>
        <v>metal</v>
      </c>
      <c r="S847" s="21">
        <f>(((J847/60)/60)/24)+DATE(1970,1,1)+(-5/24)</f>
        <v>42577.997638888883</v>
      </c>
      <c r="T847" s="21">
        <f>(((I847/60)/60)/24)+DATE(1970,1,1)+(-5/24)</f>
        <v>42617.957638888889</v>
      </c>
    </row>
    <row r="848" spans="1:20" ht="75" hidden="1" x14ac:dyDescent="0.25">
      <c r="A848" s="13">
        <v>846</v>
      </c>
      <c r="B848" s="3" t="s">
        <v>847</v>
      </c>
      <c r="C848" s="3" t="s">
        <v>4956</v>
      </c>
      <c r="D848" s="2">
        <v>1100</v>
      </c>
      <c r="E848" s="11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8276</v>
      </c>
      <c r="O848" s="9">
        <f>E848/D848</f>
        <v>1.2200090909090908</v>
      </c>
      <c r="P848" s="10">
        <f>IF(E848=0,0,E848/L848)</f>
        <v>28.553404255319148</v>
      </c>
      <c r="Q848" s="2" t="str">
        <f>LEFT(N848,SEARCH("/",N848,1)-1)</f>
        <v>music</v>
      </c>
      <c r="R848" s="2" t="str">
        <f>RIGHT(N848,LEN(N848)-SEARCH("/",N848))</f>
        <v>metal</v>
      </c>
      <c r="S848" s="21">
        <f>(((J848/60)/60)/24)+DATE(1970,1,1)+(-5/24)</f>
        <v>41694.183506944442</v>
      </c>
      <c r="T848" s="21">
        <f>(((I848/60)/60)/24)+DATE(1970,1,1)+(-5/24)</f>
        <v>41708.375</v>
      </c>
    </row>
    <row r="849" spans="1:20" ht="30" hidden="1" x14ac:dyDescent="0.25">
      <c r="A849" s="13">
        <v>847</v>
      </c>
      <c r="B849" s="3" t="s">
        <v>848</v>
      </c>
      <c r="C849" s="3" t="s">
        <v>4957</v>
      </c>
      <c r="D849" s="2">
        <v>10</v>
      </c>
      <c r="E849" s="11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8276</v>
      </c>
      <c r="O849" s="9">
        <f>E849/D849</f>
        <v>1</v>
      </c>
      <c r="P849" s="10">
        <f>IF(E849=0,0,E849/L849)</f>
        <v>10</v>
      </c>
      <c r="Q849" s="2" t="str">
        <f>LEFT(N849,SEARCH("/",N849,1)-1)</f>
        <v>music</v>
      </c>
      <c r="R849" s="2" t="str">
        <f>RIGHT(N849,LEN(N849)-SEARCH("/",N849))</f>
        <v>metal</v>
      </c>
      <c r="S849" s="21">
        <f>(((J849/60)/60)/24)+DATE(1970,1,1)+(-5/24)</f>
        <v>42165.590000000004</v>
      </c>
      <c r="T849" s="21">
        <f>(((I849/60)/60)/24)+DATE(1970,1,1)+(-5/24)</f>
        <v>42195.590000000004</v>
      </c>
    </row>
    <row r="850" spans="1:20" ht="90" hidden="1" x14ac:dyDescent="0.25">
      <c r="A850" s="13">
        <v>848</v>
      </c>
      <c r="B850" s="3" t="s">
        <v>849</v>
      </c>
      <c r="C850" s="3" t="s">
        <v>4958</v>
      </c>
      <c r="D850" s="2">
        <v>300</v>
      </c>
      <c r="E850" s="11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8276</v>
      </c>
      <c r="O850" s="9">
        <f>E850/D850</f>
        <v>1</v>
      </c>
      <c r="P850" s="10">
        <f>IF(E850=0,0,E850/L850)</f>
        <v>18.75</v>
      </c>
      <c r="Q850" s="2" t="str">
        <f>LEFT(N850,SEARCH("/",N850,1)-1)</f>
        <v>music</v>
      </c>
      <c r="R850" s="2" t="str">
        <f>RIGHT(N850,LEN(N850)-SEARCH("/",N850))</f>
        <v>metal</v>
      </c>
      <c r="S850" s="21">
        <f>(((J850/60)/60)/24)+DATE(1970,1,1)+(-5/24)</f>
        <v>42078.583715277775</v>
      </c>
      <c r="T850" s="21">
        <f>(((I850/60)/60)/24)+DATE(1970,1,1)+(-5/24)</f>
        <v>42108.583715277775</v>
      </c>
    </row>
    <row r="851" spans="1:20" ht="90" hidden="1" x14ac:dyDescent="0.25">
      <c r="A851" s="13">
        <v>849</v>
      </c>
      <c r="B851" s="3" t="s">
        <v>850</v>
      </c>
      <c r="C851" s="3" t="s">
        <v>4959</v>
      </c>
      <c r="D851" s="2">
        <v>4000</v>
      </c>
      <c r="E851" s="11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8276</v>
      </c>
      <c r="O851" s="9">
        <f>E851/D851</f>
        <v>1.1990000000000001</v>
      </c>
      <c r="P851" s="10">
        <f>IF(E851=0,0,E851/L851)</f>
        <v>41.704347826086959</v>
      </c>
      <c r="Q851" s="2" t="str">
        <f>LEFT(N851,SEARCH("/",N851,1)-1)</f>
        <v>music</v>
      </c>
      <c r="R851" s="2" t="str">
        <f>RIGHT(N851,LEN(N851)-SEARCH("/",N851))</f>
        <v>metal</v>
      </c>
      <c r="S851" s="21">
        <f>(((J851/60)/60)/24)+DATE(1970,1,1)+(-5/24)</f>
        <v>42050.94055555555</v>
      </c>
      <c r="T851" s="21">
        <f>(((I851/60)/60)/24)+DATE(1970,1,1)+(-5/24)</f>
        <v>42078.898888888885</v>
      </c>
    </row>
    <row r="852" spans="1:20" ht="75" hidden="1" x14ac:dyDescent="0.25">
      <c r="A852" s="13">
        <v>850</v>
      </c>
      <c r="B852" s="3" t="s">
        <v>851</v>
      </c>
      <c r="C852" s="3" t="s">
        <v>4960</v>
      </c>
      <c r="D852" s="2">
        <v>4000</v>
      </c>
      <c r="E852" s="11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8276</v>
      </c>
      <c r="O852" s="9">
        <f>E852/D852</f>
        <v>1.55175</v>
      </c>
      <c r="P852" s="10">
        <f>IF(E852=0,0,E852/L852)</f>
        <v>46.669172932330824</v>
      </c>
      <c r="Q852" s="2" t="str">
        <f>LEFT(N852,SEARCH("/",N852,1)-1)</f>
        <v>music</v>
      </c>
      <c r="R852" s="2" t="str">
        <f>RIGHT(N852,LEN(N852)-SEARCH("/",N852))</f>
        <v>metal</v>
      </c>
      <c r="S852" s="21">
        <f>(((J852/60)/60)/24)+DATE(1970,1,1)+(-5/24)</f>
        <v>42452.619409722225</v>
      </c>
      <c r="T852" s="21">
        <f>(((I852/60)/60)/24)+DATE(1970,1,1)+(-5/24)</f>
        <v>42484.999305555553</v>
      </c>
    </row>
    <row r="853" spans="1:20" ht="75" hidden="1" x14ac:dyDescent="0.25">
      <c r="A853" s="13">
        <v>851</v>
      </c>
      <c r="B853" s="3" t="s">
        <v>852</v>
      </c>
      <c r="C853" s="3" t="s">
        <v>4961</v>
      </c>
      <c r="D853" s="2">
        <v>2000</v>
      </c>
      <c r="E853" s="11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8276</v>
      </c>
      <c r="O853" s="9">
        <f>E853/D853</f>
        <v>1.3045</v>
      </c>
      <c r="P853" s="10">
        <f>IF(E853=0,0,E853/L853)</f>
        <v>37.271428571428572</v>
      </c>
      <c r="Q853" s="2" t="str">
        <f>LEFT(N853,SEARCH("/",N853,1)-1)</f>
        <v>music</v>
      </c>
      <c r="R853" s="2" t="str">
        <f>RIGHT(N853,LEN(N853)-SEARCH("/",N853))</f>
        <v>metal</v>
      </c>
      <c r="S853" s="21">
        <f>(((J853/60)/60)/24)+DATE(1970,1,1)+(-5/24)</f>
        <v>42522.671909722216</v>
      </c>
      <c r="T853" s="21">
        <f>(((I853/60)/60)/24)+DATE(1970,1,1)+(-5/24)</f>
        <v>42582.614583333336</v>
      </c>
    </row>
    <row r="854" spans="1:20" ht="60" hidden="1" x14ac:dyDescent="0.25">
      <c r="A854" s="13">
        <v>852</v>
      </c>
      <c r="B854" s="3" t="s">
        <v>853</v>
      </c>
      <c r="C854" s="3" t="s">
        <v>4962</v>
      </c>
      <c r="D854" s="2">
        <v>3500</v>
      </c>
      <c r="E854" s="11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8276</v>
      </c>
      <c r="O854" s="9">
        <f>E854/D854</f>
        <v>1.0497142857142858</v>
      </c>
      <c r="P854" s="10">
        <f>IF(E854=0,0,E854/L854)</f>
        <v>59.258064516129032</v>
      </c>
      <c r="Q854" s="2" t="str">
        <f>LEFT(N854,SEARCH("/",N854,1)-1)</f>
        <v>music</v>
      </c>
      <c r="R854" s="2" t="str">
        <f>RIGHT(N854,LEN(N854)-SEARCH("/",N854))</f>
        <v>metal</v>
      </c>
      <c r="S854" s="21">
        <f>(((J854/60)/60)/24)+DATE(1970,1,1)+(-5/24)</f>
        <v>42656.59716435185</v>
      </c>
      <c r="T854" s="21">
        <f>(((I854/60)/60)/24)+DATE(1970,1,1)+(-5/24)</f>
        <v>42667.666666666664</v>
      </c>
    </row>
    <row r="855" spans="1:20" ht="90" hidden="1" x14ac:dyDescent="0.25">
      <c r="A855" s="13">
        <v>853</v>
      </c>
      <c r="B855" s="3" t="s">
        <v>854</v>
      </c>
      <c r="C855" s="3" t="s">
        <v>4963</v>
      </c>
      <c r="D855" s="2">
        <v>300</v>
      </c>
      <c r="E855" s="11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8276</v>
      </c>
      <c r="O855" s="9">
        <f>E855/D855</f>
        <v>1</v>
      </c>
      <c r="P855" s="10">
        <f>IF(E855=0,0,E855/L855)</f>
        <v>30</v>
      </c>
      <c r="Q855" s="2" t="str">
        <f>LEFT(N855,SEARCH("/",N855,1)-1)</f>
        <v>music</v>
      </c>
      <c r="R855" s="2" t="str">
        <f>RIGHT(N855,LEN(N855)-SEARCH("/",N855))</f>
        <v>metal</v>
      </c>
      <c r="S855" s="21">
        <f>(((J855/60)/60)/24)+DATE(1970,1,1)+(-5/24)</f>
        <v>42021.62394675926</v>
      </c>
      <c r="T855" s="21">
        <f>(((I855/60)/60)/24)+DATE(1970,1,1)+(-5/24)</f>
        <v>42051.62394675926</v>
      </c>
    </row>
    <row r="856" spans="1:20" ht="75" hidden="1" x14ac:dyDescent="0.25">
      <c r="A856" s="13">
        <v>854</v>
      </c>
      <c r="B856" s="3" t="s">
        <v>855</v>
      </c>
      <c r="C856" s="3" t="s">
        <v>4964</v>
      </c>
      <c r="D856" s="2">
        <v>27800</v>
      </c>
      <c r="E856" s="11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8276</v>
      </c>
      <c r="O856" s="9">
        <f>E856/D856</f>
        <v>1.1822050359712231</v>
      </c>
      <c r="P856" s="10">
        <f>IF(E856=0,0,E856/L856)</f>
        <v>65.8623246492986</v>
      </c>
      <c r="Q856" s="2" t="str">
        <f>LEFT(N856,SEARCH("/",N856,1)-1)</f>
        <v>music</v>
      </c>
      <c r="R856" s="2" t="str">
        <f>RIGHT(N856,LEN(N856)-SEARCH("/",N856))</f>
        <v>metal</v>
      </c>
      <c r="S856" s="21">
        <f>(((J856/60)/60)/24)+DATE(1970,1,1)+(-5/24)</f>
        <v>42702.004004629627</v>
      </c>
      <c r="T856" s="21">
        <f>(((I856/60)/60)/24)+DATE(1970,1,1)+(-5/24)</f>
        <v>42732.004004629627</v>
      </c>
    </row>
    <row r="857" spans="1:20" ht="75" hidden="1" x14ac:dyDescent="0.25">
      <c r="A857" s="13">
        <v>855</v>
      </c>
      <c r="B857" s="3" t="s">
        <v>856</v>
      </c>
      <c r="C857" s="3" t="s">
        <v>4965</v>
      </c>
      <c r="D857" s="2">
        <v>1450</v>
      </c>
      <c r="E857" s="11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8276</v>
      </c>
      <c r="O857" s="9">
        <f>E857/D857</f>
        <v>1.0344827586206897</v>
      </c>
      <c r="P857" s="10">
        <f>IF(E857=0,0,E857/L857)</f>
        <v>31.914893617021278</v>
      </c>
      <c r="Q857" s="2" t="str">
        <f>LEFT(N857,SEARCH("/",N857,1)-1)</f>
        <v>music</v>
      </c>
      <c r="R857" s="2" t="str">
        <f>RIGHT(N857,LEN(N857)-SEARCH("/",N857))</f>
        <v>metal</v>
      </c>
      <c r="S857" s="21">
        <f>(((J857/60)/60)/24)+DATE(1970,1,1)+(-5/24)</f>
        <v>42544.916863425926</v>
      </c>
      <c r="T857" s="21">
        <f>(((I857/60)/60)/24)+DATE(1970,1,1)+(-5/24)</f>
        <v>42574.916863425926</v>
      </c>
    </row>
    <row r="858" spans="1:20" ht="105" hidden="1" x14ac:dyDescent="0.25">
      <c r="A858" s="13">
        <v>856</v>
      </c>
      <c r="B858" s="3" t="s">
        <v>857</v>
      </c>
      <c r="C858" s="3" t="s">
        <v>4966</v>
      </c>
      <c r="D858" s="2">
        <v>250</v>
      </c>
      <c r="E858" s="11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8276</v>
      </c>
      <c r="O858" s="9">
        <f>E858/D858</f>
        <v>2.1800000000000002</v>
      </c>
      <c r="P858" s="10">
        <f>IF(E858=0,0,E858/L858)</f>
        <v>19.464285714285715</v>
      </c>
      <c r="Q858" s="2" t="str">
        <f>LEFT(N858,SEARCH("/",N858,1)-1)</f>
        <v>music</v>
      </c>
      <c r="R858" s="2" t="str">
        <f>RIGHT(N858,LEN(N858)-SEARCH("/",N858))</f>
        <v>metal</v>
      </c>
      <c r="S858" s="21">
        <f>(((J858/60)/60)/24)+DATE(1970,1,1)+(-5/24)</f>
        <v>42609.103657407402</v>
      </c>
      <c r="T858" s="21">
        <f>(((I858/60)/60)/24)+DATE(1970,1,1)+(-5/24)</f>
        <v>42668.583333333336</v>
      </c>
    </row>
    <row r="859" spans="1:20" ht="75" hidden="1" x14ac:dyDescent="0.25">
      <c r="A859" s="13">
        <v>857</v>
      </c>
      <c r="B859" s="3" t="s">
        <v>858</v>
      </c>
      <c r="C859" s="3" t="s">
        <v>4967</v>
      </c>
      <c r="D859" s="2">
        <v>1200</v>
      </c>
      <c r="E859" s="11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8276</v>
      </c>
      <c r="O859" s="9">
        <f>E859/D859</f>
        <v>1</v>
      </c>
      <c r="P859" s="10">
        <f>IF(E859=0,0,E859/L859)</f>
        <v>50</v>
      </c>
      <c r="Q859" s="2" t="str">
        <f>LEFT(N859,SEARCH("/",N859,1)-1)</f>
        <v>music</v>
      </c>
      <c r="R859" s="2" t="str">
        <f>RIGHT(N859,LEN(N859)-SEARCH("/",N859))</f>
        <v>metal</v>
      </c>
      <c r="S859" s="21">
        <f>(((J859/60)/60)/24)+DATE(1970,1,1)+(-5/24)</f>
        <v>42291.373043981475</v>
      </c>
      <c r="T859" s="21">
        <f>(((I859/60)/60)/24)+DATE(1970,1,1)+(-5/24)</f>
        <v>42333.414710648147</v>
      </c>
    </row>
    <row r="860" spans="1:20" ht="90" hidden="1" x14ac:dyDescent="0.25">
      <c r="A860" s="13">
        <v>858</v>
      </c>
      <c r="B860" s="3" t="s">
        <v>859</v>
      </c>
      <c r="C860" s="3" t="s">
        <v>4968</v>
      </c>
      <c r="D860" s="2">
        <v>1200</v>
      </c>
      <c r="E860" s="11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8276</v>
      </c>
      <c r="O860" s="9">
        <f>E860/D860</f>
        <v>1.4400583333333332</v>
      </c>
      <c r="P860" s="10">
        <f>IF(E860=0,0,E860/L860)</f>
        <v>22.737763157894737</v>
      </c>
      <c r="Q860" s="2" t="str">
        <f>LEFT(N860,SEARCH("/",N860,1)-1)</f>
        <v>music</v>
      </c>
      <c r="R860" s="2" t="str">
        <f>RIGHT(N860,LEN(N860)-SEARCH("/",N860))</f>
        <v>metal</v>
      </c>
      <c r="S860" s="21">
        <f>(((J860/60)/60)/24)+DATE(1970,1,1)+(-5/24)</f>
        <v>42079.537245370368</v>
      </c>
      <c r="T860" s="21">
        <f>(((I860/60)/60)/24)+DATE(1970,1,1)+(-5/24)</f>
        <v>42109.749305555553</v>
      </c>
    </row>
    <row r="861" spans="1:20" ht="75" hidden="1" x14ac:dyDescent="0.25">
      <c r="A861" s="13">
        <v>859</v>
      </c>
      <c r="B861" s="3" t="s">
        <v>860</v>
      </c>
      <c r="C861" s="3" t="s">
        <v>4969</v>
      </c>
      <c r="D861" s="2">
        <v>4000</v>
      </c>
      <c r="E861" s="11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8276</v>
      </c>
      <c r="O861" s="9">
        <f>E861/D861</f>
        <v>1.0467500000000001</v>
      </c>
      <c r="P861" s="10">
        <f>IF(E861=0,0,E861/L861)</f>
        <v>42.724489795918366</v>
      </c>
      <c r="Q861" s="2" t="str">
        <f>LEFT(N861,SEARCH("/",N861,1)-1)</f>
        <v>music</v>
      </c>
      <c r="R861" s="2" t="str">
        <f>RIGHT(N861,LEN(N861)-SEARCH("/",N861))</f>
        <v>metal</v>
      </c>
      <c r="S861" s="21">
        <f>(((J861/60)/60)/24)+DATE(1970,1,1)+(-5/24)</f>
        <v>42128.611898148149</v>
      </c>
      <c r="T861" s="21">
        <f>(((I861/60)/60)/24)+DATE(1970,1,1)+(-5/24)</f>
        <v>42158.791666666664</v>
      </c>
    </row>
    <row r="862" spans="1:20" ht="90" hidden="1" x14ac:dyDescent="0.25">
      <c r="A862" s="13">
        <v>860</v>
      </c>
      <c r="B862" s="3" t="s">
        <v>861</v>
      </c>
      <c r="C862" s="3" t="s">
        <v>4970</v>
      </c>
      <c r="D862" s="2">
        <v>14000</v>
      </c>
      <c r="E862" s="11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8277</v>
      </c>
      <c r="O862" s="9">
        <f>E862/D862</f>
        <v>0.18142857142857144</v>
      </c>
      <c r="P862" s="10">
        <f>IF(E862=0,0,E862/L862)</f>
        <v>52.916666666666664</v>
      </c>
      <c r="Q862" s="2" t="str">
        <f>LEFT(N862,SEARCH("/",N862,1)-1)</f>
        <v>music</v>
      </c>
      <c r="R862" s="2" t="str">
        <f>RIGHT(N862,LEN(N862)-SEARCH("/",N862))</f>
        <v>jazz</v>
      </c>
      <c r="S862" s="21">
        <f>(((J862/60)/60)/24)+DATE(1970,1,1)+(-5/24)</f>
        <v>41570.274456018517</v>
      </c>
      <c r="T862" s="21">
        <f>(((I862/60)/60)/24)+DATE(1970,1,1)+(-5/24)</f>
        <v>41600.316122685181</v>
      </c>
    </row>
    <row r="863" spans="1:20" ht="90" hidden="1" x14ac:dyDescent="0.25">
      <c r="A863" s="13">
        <v>861</v>
      </c>
      <c r="B863" s="3" t="s">
        <v>862</v>
      </c>
      <c r="C863" s="3" t="s">
        <v>4971</v>
      </c>
      <c r="D863" s="2">
        <v>4500</v>
      </c>
      <c r="E863" s="11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8277</v>
      </c>
      <c r="O863" s="9">
        <f>E863/D863</f>
        <v>2.2444444444444444E-2</v>
      </c>
      <c r="P863" s="10">
        <f>IF(E863=0,0,E863/L863)</f>
        <v>50.5</v>
      </c>
      <c r="Q863" s="2" t="str">
        <f>LEFT(N863,SEARCH("/",N863,1)-1)</f>
        <v>music</v>
      </c>
      <c r="R863" s="2" t="str">
        <f>RIGHT(N863,LEN(N863)-SEARCH("/",N863))</f>
        <v>jazz</v>
      </c>
      <c r="S863" s="21">
        <f>(((J863/60)/60)/24)+DATE(1970,1,1)+(-5/24)</f>
        <v>42599.756990740738</v>
      </c>
      <c r="T863" s="21">
        <f>(((I863/60)/60)/24)+DATE(1970,1,1)+(-5/24)</f>
        <v>42629.756990740738</v>
      </c>
    </row>
    <row r="864" spans="1:20" ht="75" hidden="1" x14ac:dyDescent="0.25">
      <c r="A864" s="13">
        <v>862</v>
      </c>
      <c r="B864" s="3" t="s">
        <v>863</v>
      </c>
      <c r="C864" s="3" t="s">
        <v>4972</v>
      </c>
      <c r="D864" s="2">
        <v>50000</v>
      </c>
      <c r="E864" s="11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8277</v>
      </c>
      <c r="O864" s="9">
        <f>E864/D864</f>
        <v>3.3999999999999998E-3</v>
      </c>
      <c r="P864" s="10">
        <f>IF(E864=0,0,E864/L864)</f>
        <v>42.5</v>
      </c>
      <c r="Q864" s="2" t="str">
        <f>LEFT(N864,SEARCH("/",N864,1)-1)</f>
        <v>music</v>
      </c>
      <c r="R864" s="2" t="str">
        <f>RIGHT(N864,LEN(N864)-SEARCH("/",N864))</f>
        <v>jazz</v>
      </c>
      <c r="S864" s="21">
        <f>(((J864/60)/60)/24)+DATE(1970,1,1)+(-5/24)</f>
        <v>41559.346620370365</v>
      </c>
      <c r="T864" s="21">
        <f>(((I864/60)/60)/24)+DATE(1970,1,1)+(-5/24)</f>
        <v>41589.388287037036</v>
      </c>
    </row>
    <row r="865" spans="1:20" ht="75" hidden="1" x14ac:dyDescent="0.25">
      <c r="A865" s="13">
        <v>863</v>
      </c>
      <c r="B865" s="3" t="s">
        <v>864</v>
      </c>
      <c r="C865" s="3" t="s">
        <v>4973</v>
      </c>
      <c r="D865" s="2">
        <v>2000</v>
      </c>
      <c r="E865" s="11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8277</v>
      </c>
      <c r="O865" s="9">
        <f>E865/D865</f>
        <v>4.4999999999999998E-2</v>
      </c>
      <c r="P865" s="10">
        <f>IF(E865=0,0,E865/L865)</f>
        <v>18</v>
      </c>
      <c r="Q865" s="2" t="str">
        <f>LEFT(N865,SEARCH("/",N865,1)-1)</f>
        <v>music</v>
      </c>
      <c r="R865" s="2" t="str">
        <f>RIGHT(N865,LEN(N865)-SEARCH("/",N865))</f>
        <v>jazz</v>
      </c>
      <c r="S865" s="21">
        <f>(((J865/60)/60)/24)+DATE(1970,1,1)+(-5/24)</f>
        <v>40920.909328703703</v>
      </c>
      <c r="T865" s="21">
        <f>(((I865/60)/60)/24)+DATE(1970,1,1)+(-5/24)</f>
        <v>40950.909328703703</v>
      </c>
    </row>
    <row r="866" spans="1:20" ht="90" hidden="1" x14ac:dyDescent="0.25">
      <c r="A866" s="13">
        <v>864</v>
      </c>
      <c r="B866" s="3" t="s">
        <v>865</v>
      </c>
      <c r="C866" s="3" t="s">
        <v>4974</v>
      </c>
      <c r="D866" s="2">
        <v>6500</v>
      </c>
      <c r="E866" s="11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8277</v>
      </c>
      <c r="O866" s="9">
        <f>E866/D866</f>
        <v>0.41538461538461541</v>
      </c>
      <c r="P866" s="10">
        <f>IF(E866=0,0,E866/L866)</f>
        <v>34.177215189873415</v>
      </c>
      <c r="Q866" s="2" t="str">
        <f>LEFT(N866,SEARCH("/",N866,1)-1)</f>
        <v>music</v>
      </c>
      <c r="R866" s="2" t="str">
        <f>RIGHT(N866,LEN(N866)-SEARCH("/",N866))</f>
        <v>jazz</v>
      </c>
      <c r="S866" s="21">
        <f>(((J866/60)/60)/24)+DATE(1970,1,1)+(-5/24)</f>
        <v>41540.898587962962</v>
      </c>
      <c r="T866" s="21">
        <f>(((I866/60)/60)/24)+DATE(1970,1,1)+(-5/24)</f>
        <v>41563.207638888889</v>
      </c>
    </row>
    <row r="867" spans="1:20" ht="90" hidden="1" x14ac:dyDescent="0.25">
      <c r="A867" s="13">
        <v>865</v>
      </c>
      <c r="B867" s="3" t="s">
        <v>866</v>
      </c>
      <c r="C867" s="3" t="s">
        <v>4975</v>
      </c>
      <c r="D867" s="2">
        <v>2200</v>
      </c>
      <c r="E867" s="11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8277</v>
      </c>
      <c r="O867" s="9">
        <f>E867/D867</f>
        <v>2.0454545454545454E-2</v>
      </c>
      <c r="P867" s="10">
        <f>IF(E867=0,0,E867/L867)</f>
        <v>22.5</v>
      </c>
      <c r="Q867" s="2" t="str">
        <f>LEFT(N867,SEARCH("/",N867,1)-1)</f>
        <v>music</v>
      </c>
      <c r="R867" s="2" t="str">
        <f>RIGHT(N867,LEN(N867)-SEARCH("/",N867))</f>
        <v>jazz</v>
      </c>
      <c r="S867" s="21">
        <f>(((J867/60)/60)/24)+DATE(1970,1,1)+(-5/24)</f>
        <v>41230.564780092594</v>
      </c>
      <c r="T867" s="21">
        <f>(((I867/60)/60)/24)+DATE(1970,1,1)+(-5/24)</f>
        <v>41290.564780092594</v>
      </c>
    </row>
    <row r="868" spans="1:20" ht="90" hidden="1" x14ac:dyDescent="0.25">
      <c r="A868" s="13">
        <v>866</v>
      </c>
      <c r="B868" s="3" t="s">
        <v>867</v>
      </c>
      <c r="C868" s="3" t="s">
        <v>4976</v>
      </c>
      <c r="D868" s="2">
        <v>3500</v>
      </c>
      <c r="E868" s="11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8277</v>
      </c>
      <c r="O868" s="9">
        <f>E868/D868</f>
        <v>0.18285714285714286</v>
      </c>
      <c r="P868" s="10">
        <f>IF(E868=0,0,E868/L868)</f>
        <v>58.18181818181818</v>
      </c>
      <c r="Q868" s="2" t="str">
        <f>LEFT(N868,SEARCH("/",N868,1)-1)</f>
        <v>music</v>
      </c>
      <c r="R868" s="2" t="str">
        <f>RIGHT(N868,LEN(N868)-SEARCH("/",N868))</f>
        <v>jazz</v>
      </c>
      <c r="S868" s="21">
        <f>(((J868/60)/60)/24)+DATE(1970,1,1)+(-5/24)</f>
        <v>42025.429606481477</v>
      </c>
      <c r="T868" s="21">
        <f>(((I868/60)/60)/24)+DATE(1970,1,1)+(-5/24)</f>
        <v>42063.423611111109</v>
      </c>
    </row>
    <row r="869" spans="1:20" ht="90" hidden="1" x14ac:dyDescent="0.25">
      <c r="A869" s="13">
        <v>867</v>
      </c>
      <c r="B869" s="3" t="s">
        <v>868</v>
      </c>
      <c r="C869" s="3" t="s">
        <v>4977</v>
      </c>
      <c r="D869" s="2">
        <v>5000</v>
      </c>
      <c r="E869" s="11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8277</v>
      </c>
      <c r="O869" s="9">
        <f>E869/D869</f>
        <v>0.2402</v>
      </c>
      <c r="P869" s="10">
        <f>IF(E869=0,0,E869/L869)</f>
        <v>109.18181818181819</v>
      </c>
      <c r="Q869" s="2" t="str">
        <f>LEFT(N869,SEARCH("/",N869,1)-1)</f>
        <v>music</v>
      </c>
      <c r="R869" s="2" t="str">
        <f>RIGHT(N869,LEN(N869)-SEARCH("/",N869))</f>
        <v>jazz</v>
      </c>
      <c r="S869" s="21">
        <f>(((J869/60)/60)/24)+DATE(1970,1,1)+(-5/24)</f>
        <v>40087.897060185183</v>
      </c>
      <c r="T869" s="21">
        <f>(((I869/60)/60)/24)+DATE(1970,1,1)+(-5/24)</f>
        <v>40147.999305555553</v>
      </c>
    </row>
    <row r="870" spans="1:20" ht="120" hidden="1" x14ac:dyDescent="0.25">
      <c r="A870" s="13">
        <v>868</v>
      </c>
      <c r="B870" s="3" t="s">
        <v>869</v>
      </c>
      <c r="C870" s="3" t="s">
        <v>4978</v>
      </c>
      <c r="D870" s="2">
        <v>45000</v>
      </c>
      <c r="E870" s="11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8277</v>
      </c>
      <c r="O870" s="9">
        <f>E870/D870</f>
        <v>1.1111111111111111E-3</v>
      </c>
      <c r="P870" s="10">
        <f>IF(E870=0,0,E870/L870)</f>
        <v>50</v>
      </c>
      <c r="Q870" s="2" t="str">
        <f>LEFT(N870,SEARCH("/",N870,1)-1)</f>
        <v>music</v>
      </c>
      <c r="R870" s="2" t="str">
        <f>RIGHT(N870,LEN(N870)-SEARCH("/",N870))</f>
        <v>jazz</v>
      </c>
      <c r="S870" s="21">
        <f>(((J870/60)/60)/24)+DATE(1970,1,1)+(-5/24)</f>
        <v>41615.819421296292</v>
      </c>
      <c r="T870" s="21">
        <f>(((I870/60)/60)/24)+DATE(1970,1,1)+(-5/24)</f>
        <v>41645.819421296292</v>
      </c>
    </row>
    <row r="871" spans="1:20" ht="105" hidden="1" x14ac:dyDescent="0.25">
      <c r="A871" s="13">
        <v>869</v>
      </c>
      <c r="B871" s="3" t="s">
        <v>870</v>
      </c>
      <c r="C871" s="3" t="s">
        <v>4979</v>
      </c>
      <c r="D871" s="2">
        <v>8800</v>
      </c>
      <c r="E871" s="11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8277</v>
      </c>
      <c r="O871" s="9">
        <f>E871/D871</f>
        <v>0.11818181818181818</v>
      </c>
      <c r="P871" s="10">
        <f>IF(E871=0,0,E871/L871)</f>
        <v>346.66666666666669</v>
      </c>
      <c r="Q871" s="2" t="str">
        <f>LEFT(N871,SEARCH("/",N871,1)-1)</f>
        <v>music</v>
      </c>
      <c r="R871" s="2" t="str">
        <f>RIGHT(N871,LEN(N871)-SEARCH("/",N871))</f>
        <v>jazz</v>
      </c>
      <c r="S871" s="21">
        <f>(((J871/60)/60)/24)+DATE(1970,1,1)+(-5/24)</f>
        <v>41342.637233796297</v>
      </c>
      <c r="T871" s="21">
        <f>(((I871/60)/60)/24)+DATE(1970,1,1)+(-5/24)</f>
        <v>41372.595567129625</v>
      </c>
    </row>
    <row r="872" spans="1:20" ht="90" hidden="1" x14ac:dyDescent="0.25">
      <c r="A872" s="13">
        <v>870</v>
      </c>
      <c r="B872" s="3" t="s">
        <v>871</v>
      </c>
      <c r="C872" s="3" t="s">
        <v>4980</v>
      </c>
      <c r="D872" s="2">
        <v>20000</v>
      </c>
      <c r="E872" s="11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8277</v>
      </c>
      <c r="O872" s="9">
        <f>E872/D872</f>
        <v>3.0999999999999999E-3</v>
      </c>
      <c r="P872" s="10">
        <f>IF(E872=0,0,E872/L872)</f>
        <v>12.4</v>
      </c>
      <c r="Q872" s="2" t="str">
        <f>LEFT(N872,SEARCH("/",N872,1)-1)</f>
        <v>music</v>
      </c>
      <c r="R872" s="2" t="str">
        <f>RIGHT(N872,LEN(N872)-SEARCH("/",N872))</f>
        <v>jazz</v>
      </c>
      <c r="S872" s="21">
        <f>(((J872/60)/60)/24)+DATE(1970,1,1)+(-5/24)</f>
        <v>41487.813923611109</v>
      </c>
      <c r="T872" s="21">
        <f>(((I872/60)/60)/24)+DATE(1970,1,1)+(-5/24)</f>
        <v>41517.813923611109</v>
      </c>
    </row>
    <row r="873" spans="1:20" ht="90" hidden="1" x14ac:dyDescent="0.25">
      <c r="A873" s="13">
        <v>871</v>
      </c>
      <c r="B873" s="3" t="s">
        <v>872</v>
      </c>
      <c r="C873" s="3" t="s">
        <v>4981</v>
      </c>
      <c r="D873" s="2">
        <v>6000</v>
      </c>
      <c r="E873" s="11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8277</v>
      </c>
      <c r="O873" s="9">
        <f>E873/D873</f>
        <v>5.4166666666666669E-2</v>
      </c>
      <c r="P873" s="10">
        <f>IF(E873=0,0,E873/L873)</f>
        <v>27.083333333333332</v>
      </c>
      <c r="Q873" s="2" t="str">
        <f>LEFT(N873,SEARCH("/",N873,1)-1)</f>
        <v>music</v>
      </c>
      <c r="R873" s="2" t="str">
        <f>RIGHT(N873,LEN(N873)-SEARCH("/",N873))</f>
        <v>jazz</v>
      </c>
      <c r="S873" s="21">
        <f>(((J873/60)/60)/24)+DATE(1970,1,1)+(-5/24)</f>
        <v>41577.352951388886</v>
      </c>
      <c r="T873" s="21">
        <f>(((I873/60)/60)/24)+DATE(1970,1,1)+(-5/24)</f>
        <v>41607.39461805555</v>
      </c>
    </row>
    <row r="874" spans="1:20" ht="90" hidden="1" x14ac:dyDescent="0.25">
      <c r="A874" s="13">
        <v>872</v>
      </c>
      <c r="B874" s="3" t="s">
        <v>873</v>
      </c>
      <c r="C874" s="3" t="s">
        <v>4982</v>
      </c>
      <c r="D874" s="2">
        <v>8000</v>
      </c>
      <c r="E874" s="11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8277</v>
      </c>
      <c r="O874" s="9">
        <f>E874/D874</f>
        <v>8.1250000000000003E-3</v>
      </c>
      <c r="P874" s="10">
        <f>IF(E874=0,0,E874/L874)</f>
        <v>32.5</v>
      </c>
      <c r="Q874" s="2" t="str">
        <f>LEFT(N874,SEARCH("/",N874,1)-1)</f>
        <v>music</v>
      </c>
      <c r="R874" s="2" t="str">
        <f>RIGHT(N874,LEN(N874)-SEARCH("/",N874))</f>
        <v>jazz</v>
      </c>
      <c r="S874" s="21">
        <f>(((J874/60)/60)/24)+DATE(1970,1,1)+(-5/24)</f>
        <v>40567.617210648146</v>
      </c>
      <c r="T874" s="21">
        <f>(((I874/60)/60)/24)+DATE(1970,1,1)+(-5/24)</f>
        <v>40612.617210648146</v>
      </c>
    </row>
    <row r="875" spans="1:20" ht="60" hidden="1" x14ac:dyDescent="0.25">
      <c r="A875" s="13">
        <v>873</v>
      </c>
      <c r="B875" s="3" t="s">
        <v>874</v>
      </c>
      <c r="C875" s="3" t="s">
        <v>4983</v>
      </c>
      <c r="D875" s="2">
        <v>3500</v>
      </c>
      <c r="E875" s="11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8277</v>
      </c>
      <c r="O875" s="9">
        <f>E875/D875</f>
        <v>1.2857142857142857E-2</v>
      </c>
      <c r="P875" s="10">
        <f>IF(E875=0,0,E875/L875)</f>
        <v>9</v>
      </c>
      <c r="Q875" s="2" t="str">
        <f>LEFT(N875,SEARCH("/",N875,1)-1)</f>
        <v>music</v>
      </c>
      <c r="R875" s="2" t="str">
        <f>RIGHT(N875,LEN(N875)-SEARCH("/",N875))</f>
        <v>jazz</v>
      </c>
      <c r="S875" s="21">
        <f>(((J875/60)/60)/24)+DATE(1970,1,1)+(-5/24)</f>
        <v>41183.958796296298</v>
      </c>
      <c r="T875" s="21">
        <f>(((I875/60)/60)/24)+DATE(1970,1,1)+(-5/24)</f>
        <v>41224.000462962962</v>
      </c>
    </row>
    <row r="876" spans="1:20" ht="105" hidden="1" x14ac:dyDescent="0.25">
      <c r="A876" s="13">
        <v>874</v>
      </c>
      <c r="B876" s="3" t="s">
        <v>875</v>
      </c>
      <c r="C876" s="3" t="s">
        <v>4984</v>
      </c>
      <c r="D876" s="2">
        <v>3000</v>
      </c>
      <c r="E876" s="11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8277</v>
      </c>
      <c r="O876" s="9">
        <f>E876/D876</f>
        <v>0.24333333333333335</v>
      </c>
      <c r="P876" s="10">
        <f>IF(E876=0,0,E876/L876)</f>
        <v>34.761904761904759</v>
      </c>
      <c r="Q876" s="2" t="str">
        <f>LEFT(N876,SEARCH("/",N876,1)-1)</f>
        <v>music</v>
      </c>
      <c r="R876" s="2" t="str">
        <f>RIGHT(N876,LEN(N876)-SEARCH("/",N876))</f>
        <v>jazz</v>
      </c>
      <c r="S876" s="21">
        <f>(((J876/60)/60)/24)+DATE(1970,1,1)+(-5/24)</f>
        <v>41368.375393518516</v>
      </c>
      <c r="T876" s="21">
        <f>(((I876/60)/60)/24)+DATE(1970,1,1)+(-5/24)</f>
        <v>41398.375393518516</v>
      </c>
    </row>
    <row r="877" spans="1:20" ht="105" hidden="1" x14ac:dyDescent="0.25">
      <c r="A877" s="13">
        <v>875</v>
      </c>
      <c r="B877" s="3" t="s">
        <v>876</v>
      </c>
      <c r="C877" s="3" t="s">
        <v>4985</v>
      </c>
      <c r="D877" s="2">
        <v>5000</v>
      </c>
      <c r="E877" s="11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8277</v>
      </c>
      <c r="O877" s="9">
        <f>E877/D877</f>
        <v>0</v>
      </c>
      <c r="P877" s="10">
        <f>IF(E877=0,0,E877/L877)</f>
        <v>0</v>
      </c>
      <c r="Q877" s="2" t="str">
        <f>LEFT(N877,SEARCH("/",N877,1)-1)</f>
        <v>music</v>
      </c>
      <c r="R877" s="2" t="str">
        <f>RIGHT(N877,LEN(N877)-SEARCH("/",N877))</f>
        <v>jazz</v>
      </c>
      <c r="S877" s="21">
        <f>(((J877/60)/60)/24)+DATE(1970,1,1)+(-5/24)</f>
        <v>42248.515405092585</v>
      </c>
      <c r="T877" s="21">
        <f>(((I877/60)/60)/24)+DATE(1970,1,1)+(-5/24)</f>
        <v>42268.515405092585</v>
      </c>
    </row>
    <row r="878" spans="1:20" ht="45" hidden="1" x14ac:dyDescent="0.25">
      <c r="A878" s="13">
        <v>876</v>
      </c>
      <c r="B878" s="3" t="s">
        <v>877</v>
      </c>
      <c r="C878" s="3" t="s">
        <v>4986</v>
      </c>
      <c r="D878" s="2">
        <v>3152</v>
      </c>
      <c r="E878" s="11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8277</v>
      </c>
      <c r="O878" s="9">
        <f>E878/D878</f>
        <v>0.40799492385786801</v>
      </c>
      <c r="P878" s="10">
        <f>IF(E878=0,0,E878/L878)</f>
        <v>28.577777777777779</v>
      </c>
      <c r="Q878" s="2" t="str">
        <f>LEFT(N878,SEARCH("/",N878,1)-1)</f>
        <v>music</v>
      </c>
      <c r="R878" s="2" t="str">
        <f>RIGHT(N878,LEN(N878)-SEARCH("/",N878))</f>
        <v>jazz</v>
      </c>
      <c r="S878" s="21">
        <f>(((J878/60)/60)/24)+DATE(1970,1,1)+(-5/24)</f>
        <v>41276.288506944438</v>
      </c>
      <c r="T878" s="21">
        <f>(((I878/60)/60)/24)+DATE(1970,1,1)+(-5/24)</f>
        <v>41309.288506944438</v>
      </c>
    </row>
    <row r="879" spans="1:20" ht="90" hidden="1" x14ac:dyDescent="0.25">
      <c r="A879" s="13">
        <v>877</v>
      </c>
      <c r="B879" s="3" t="s">
        <v>878</v>
      </c>
      <c r="C879" s="3" t="s">
        <v>4987</v>
      </c>
      <c r="D879" s="2">
        <v>2000</v>
      </c>
      <c r="E879" s="11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8277</v>
      </c>
      <c r="O879" s="9">
        <f>E879/D879</f>
        <v>0.67549999999999999</v>
      </c>
      <c r="P879" s="10">
        <f>IF(E879=0,0,E879/L879)</f>
        <v>46.586206896551722</v>
      </c>
      <c r="Q879" s="2" t="str">
        <f>LEFT(N879,SEARCH("/",N879,1)-1)</f>
        <v>music</v>
      </c>
      <c r="R879" s="2" t="str">
        <f>RIGHT(N879,LEN(N879)-SEARCH("/",N879))</f>
        <v>jazz</v>
      </c>
      <c r="S879" s="21">
        <f>(((J879/60)/60)/24)+DATE(1970,1,1)+(-5/24)</f>
        <v>41597.580555555556</v>
      </c>
      <c r="T879" s="21">
        <f>(((I879/60)/60)/24)+DATE(1970,1,1)+(-5/24)</f>
        <v>41627.580555555556</v>
      </c>
    </row>
    <row r="880" spans="1:20" ht="90" hidden="1" x14ac:dyDescent="0.25">
      <c r="A880" s="13">
        <v>878</v>
      </c>
      <c r="B880" s="3" t="s">
        <v>879</v>
      </c>
      <c r="C880" s="3" t="s">
        <v>4988</v>
      </c>
      <c r="D880" s="2">
        <v>5000</v>
      </c>
      <c r="E880" s="11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8277</v>
      </c>
      <c r="O880" s="9">
        <f>E880/D880</f>
        <v>1.2999999999999999E-2</v>
      </c>
      <c r="P880" s="10">
        <f>IF(E880=0,0,E880/L880)</f>
        <v>32.5</v>
      </c>
      <c r="Q880" s="2" t="str">
        <f>LEFT(N880,SEARCH("/",N880,1)-1)</f>
        <v>music</v>
      </c>
      <c r="R880" s="2" t="str">
        <f>RIGHT(N880,LEN(N880)-SEARCH("/",N880))</f>
        <v>jazz</v>
      </c>
      <c r="S880" s="21">
        <f>(((J880/60)/60)/24)+DATE(1970,1,1)+(-5/24)</f>
        <v>40505.024583333332</v>
      </c>
      <c r="T880" s="21">
        <f>(((I880/60)/60)/24)+DATE(1970,1,1)+(-5/24)</f>
        <v>40535.024583333332</v>
      </c>
    </row>
    <row r="881" spans="1:20" ht="90" hidden="1" x14ac:dyDescent="0.25">
      <c r="A881" s="13">
        <v>879</v>
      </c>
      <c r="B881" s="3" t="s">
        <v>880</v>
      </c>
      <c r="C881" s="3" t="s">
        <v>4989</v>
      </c>
      <c r="D881" s="2">
        <v>2100</v>
      </c>
      <c r="E881" s="11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8277</v>
      </c>
      <c r="O881" s="9">
        <f>E881/D881</f>
        <v>0.30666666666666664</v>
      </c>
      <c r="P881" s="10">
        <f>IF(E881=0,0,E881/L881)</f>
        <v>21.466666666666665</v>
      </c>
      <c r="Q881" s="2" t="str">
        <f>LEFT(N881,SEARCH("/",N881,1)-1)</f>
        <v>music</v>
      </c>
      <c r="R881" s="2" t="str">
        <f>RIGHT(N881,LEN(N881)-SEARCH("/",N881))</f>
        <v>jazz</v>
      </c>
      <c r="S881" s="21">
        <f>(((J881/60)/60)/24)+DATE(1970,1,1)+(-5/24)</f>
        <v>41037.621585648143</v>
      </c>
      <c r="T881" s="21">
        <f>(((I881/60)/60)/24)+DATE(1970,1,1)+(-5/24)</f>
        <v>41058.621585648143</v>
      </c>
    </row>
    <row r="882" spans="1:20" ht="90" hidden="1" x14ac:dyDescent="0.25">
      <c r="A882" s="13">
        <v>880</v>
      </c>
      <c r="B882" s="3" t="s">
        <v>881</v>
      </c>
      <c r="C882" s="3" t="s">
        <v>4990</v>
      </c>
      <c r="D882" s="2">
        <v>3780</v>
      </c>
      <c r="E882" s="11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8278</v>
      </c>
      <c r="O882" s="9">
        <f>E882/D882</f>
        <v>2.9894179894179893E-2</v>
      </c>
      <c r="P882" s="10">
        <f>IF(E882=0,0,E882/L882)</f>
        <v>14.125</v>
      </c>
      <c r="Q882" s="2" t="str">
        <f>LEFT(N882,SEARCH("/",N882,1)-1)</f>
        <v>music</v>
      </c>
      <c r="R882" s="2" t="str">
        <f>RIGHT(N882,LEN(N882)-SEARCH("/",N882))</f>
        <v>indie rock</v>
      </c>
      <c r="S882" s="21">
        <f>(((J882/60)/60)/24)+DATE(1970,1,1)+(-5/24)</f>
        <v>41179.112708333334</v>
      </c>
      <c r="T882" s="21">
        <f>(((I882/60)/60)/24)+DATE(1970,1,1)+(-5/24)</f>
        <v>41212.112708333334</v>
      </c>
    </row>
    <row r="883" spans="1:20" ht="75" hidden="1" x14ac:dyDescent="0.25">
      <c r="A883" s="13">
        <v>881</v>
      </c>
      <c r="B883" s="3" t="s">
        <v>882</v>
      </c>
      <c r="C883" s="3" t="s">
        <v>4991</v>
      </c>
      <c r="D883" s="2">
        <v>3750</v>
      </c>
      <c r="E883" s="11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8278</v>
      </c>
      <c r="O883" s="9">
        <f>E883/D883</f>
        <v>8.0000000000000002E-3</v>
      </c>
      <c r="P883" s="10">
        <f>IF(E883=0,0,E883/L883)</f>
        <v>30</v>
      </c>
      <c r="Q883" s="2" t="str">
        <f>LEFT(N883,SEARCH("/",N883,1)-1)</f>
        <v>music</v>
      </c>
      <c r="R883" s="2" t="str">
        <f>RIGHT(N883,LEN(N883)-SEARCH("/",N883))</f>
        <v>indie rock</v>
      </c>
      <c r="S883" s="21">
        <f>(((J883/60)/60)/24)+DATE(1970,1,1)+(-5/24)</f>
        <v>40877.042662037034</v>
      </c>
      <c r="T883" s="21">
        <f>(((I883/60)/60)/24)+DATE(1970,1,1)+(-5/24)</f>
        <v>40922.042662037034</v>
      </c>
    </row>
    <row r="884" spans="1:20" ht="90" hidden="1" x14ac:dyDescent="0.25">
      <c r="A884" s="13">
        <v>882</v>
      </c>
      <c r="B884" s="3" t="s">
        <v>883</v>
      </c>
      <c r="C884" s="3" t="s">
        <v>4992</v>
      </c>
      <c r="D884" s="2">
        <v>1500</v>
      </c>
      <c r="E884" s="11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8278</v>
      </c>
      <c r="O884" s="9">
        <f>E884/D884</f>
        <v>0.20133333333333334</v>
      </c>
      <c r="P884" s="10">
        <f>IF(E884=0,0,E884/L884)</f>
        <v>21.571428571428573</v>
      </c>
      <c r="Q884" s="2" t="str">
        <f>LEFT(N884,SEARCH("/",N884,1)-1)</f>
        <v>music</v>
      </c>
      <c r="R884" s="2" t="str">
        <f>RIGHT(N884,LEN(N884)-SEARCH("/",N884))</f>
        <v>indie rock</v>
      </c>
      <c r="S884" s="21">
        <f>(((J884/60)/60)/24)+DATE(1970,1,1)+(-5/24)</f>
        <v>40759.652199074073</v>
      </c>
      <c r="T884" s="21">
        <f>(((I884/60)/60)/24)+DATE(1970,1,1)+(-5/24)</f>
        <v>40792.652199074073</v>
      </c>
    </row>
    <row r="885" spans="1:20" ht="90" hidden="1" x14ac:dyDescent="0.25">
      <c r="A885" s="13">
        <v>883</v>
      </c>
      <c r="B885" s="3" t="s">
        <v>884</v>
      </c>
      <c r="C885" s="3" t="s">
        <v>4993</v>
      </c>
      <c r="D885" s="2">
        <v>5000</v>
      </c>
      <c r="E885" s="11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8278</v>
      </c>
      <c r="O885" s="9">
        <f>E885/D885</f>
        <v>0.4002</v>
      </c>
      <c r="P885" s="10">
        <f>IF(E885=0,0,E885/L885)</f>
        <v>83.375</v>
      </c>
      <c r="Q885" s="2" t="str">
        <f>LEFT(N885,SEARCH("/",N885,1)-1)</f>
        <v>music</v>
      </c>
      <c r="R885" s="2" t="str">
        <f>RIGHT(N885,LEN(N885)-SEARCH("/",N885))</f>
        <v>indie rock</v>
      </c>
      <c r="S885" s="21">
        <f>(((J885/60)/60)/24)+DATE(1970,1,1)+(-5/24)</f>
        <v>42371.727256944439</v>
      </c>
      <c r="T885" s="21">
        <f>(((I885/60)/60)/24)+DATE(1970,1,1)+(-5/24)</f>
        <v>42431.727256944439</v>
      </c>
    </row>
    <row r="886" spans="1:20" ht="75" hidden="1" x14ac:dyDescent="0.25">
      <c r="A886" s="13">
        <v>884</v>
      </c>
      <c r="B886" s="3" t="s">
        <v>885</v>
      </c>
      <c r="C886" s="3" t="s">
        <v>4994</v>
      </c>
      <c r="D886" s="2">
        <v>2000</v>
      </c>
      <c r="E886" s="11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8278</v>
      </c>
      <c r="O886" s="9">
        <f>E886/D886</f>
        <v>0.01</v>
      </c>
      <c r="P886" s="10">
        <f>IF(E886=0,0,E886/L886)</f>
        <v>10</v>
      </c>
      <c r="Q886" s="2" t="str">
        <f>LEFT(N886,SEARCH("/",N886,1)-1)</f>
        <v>music</v>
      </c>
      <c r="R886" s="2" t="str">
        <f>RIGHT(N886,LEN(N886)-SEARCH("/",N886))</f>
        <v>indie rock</v>
      </c>
      <c r="S886" s="21">
        <f>(((J886/60)/60)/24)+DATE(1970,1,1)+(-5/24)</f>
        <v>40981.594282407401</v>
      </c>
      <c r="T886" s="21">
        <f>(((I886/60)/60)/24)+DATE(1970,1,1)+(-5/24)</f>
        <v>41040.896527777775</v>
      </c>
    </row>
    <row r="887" spans="1:20" ht="90" hidden="1" x14ac:dyDescent="0.25">
      <c r="A887" s="13">
        <v>885</v>
      </c>
      <c r="B887" s="3" t="s">
        <v>886</v>
      </c>
      <c r="C887" s="3" t="s">
        <v>4995</v>
      </c>
      <c r="D887" s="2">
        <v>1000</v>
      </c>
      <c r="E887" s="11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8278</v>
      </c>
      <c r="O887" s="9">
        <f>E887/D887</f>
        <v>0.75</v>
      </c>
      <c r="P887" s="10">
        <f>IF(E887=0,0,E887/L887)</f>
        <v>35.714285714285715</v>
      </c>
      <c r="Q887" s="2" t="str">
        <f>LEFT(N887,SEARCH("/",N887,1)-1)</f>
        <v>music</v>
      </c>
      <c r="R887" s="2" t="str">
        <f>RIGHT(N887,LEN(N887)-SEARCH("/",N887))</f>
        <v>indie rock</v>
      </c>
      <c r="S887" s="21">
        <f>(((J887/60)/60)/24)+DATE(1970,1,1)+(-5/24)</f>
        <v>42713.732766203706</v>
      </c>
      <c r="T887" s="21">
        <f>(((I887/60)/60)/24)+DATE(1970,1,1)+(-5/24)</f>
        <v>42734.732766203706</v>
      </c>
    </row>
    <row r="888" spans="1:20" ht="90" hidden="1" x14ac:dyDescent="0.25">
      <c r="A888" s="13">
        <v>886</v>
      </c>
      <c r="B888" s="3" t="s">
        <v>887</v>
      </c>
      <c r="C888" s="3" t="s">
        <v>4996</v>
      </c>
      <c r="D888" s="2">
        <v>500</v>
      </c>
      <c r="E888" s="11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8278</v>
      </c>
      <c r="O888" s="9">
        <f>E888/D888</f>
        <v>0.41</v>
      </c>
      <c r="P888" s="10">
        <f>IF(E888=0,0,E888/L888)</f>
        <v>29.285714285714285</v>
      </c>
      <c r="Q888" s="2" t="str">
        <f>LEFT(N888,SEARCH("/",N888,1)-1)</f>
        <v>music</v>
      </c>
      <c r="R888" s="2" t="str">
        <f>RIGHT(N888,LEN(N888)-SEARCH("/",N888))</f>
        <v>indie rock</v>
      </c>
      <c r="S888" s="21">
        <f>(((J888/60)/60)/24)+DATE(1970,1,1)+(-5/24)</f>
        <v>42603.662187499998</v>
      </c>
      <c r="T888" s="21">
        <f>(((I888/60)/60)/24)+DATE(1970,1,1)+(-5/24)</f>
        <v>42628.662187499998</v>
      </c>
    </row>
    <row r="889" spans="1:20" ht="105" hidden="1" x14ac:dyDescent="0.25">
      <c r="A889" s="13">
        <v>887</v>
      </c>
      <c r="B889" s="3" t="s">
        <v>888</v>
      </c>
      <c r="C889" s="3" t="s">
        <v>4997</v>
      </c>
      <c r="D889" s="2">
        <v>1000</v>
      </c>
      <c r="E889" s="11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8278</v>
      </c>
      <c r="O889" s="9">
        <f>E889/D889</f>
        <v>0</v>
      </c>
      <c r="P889" s="10">
        <f>IF(E889=0,0,E889/L889)</f>
        <v>0</v>
      </c>
      <c r="Q889" s="2" t="str">
        <f>LEFT(N889,SEARCH("/",N889,1)-1)</f>
        <v>music</v>
      </c>
      <c r="R889" s="2" t="str">
        <f>RIGHT(N889,LEN(N889)-SEARCH("/",N889))</f>
        <v>indie rock</v>
      </c>
      <c r="S889" s="21">
        <f>(((J889/60)/60)/24)+DATE(1970,1,1)+(-5/24)</f>
        <v>41026.75063657407</v>
      </c>
      <c r="T889" s="21">
        <f>(((I889/60)/60)/24)+DATE(1970,1,1)+(-5/24)</f>
        <v>41056.75063657407</v>
      </c>
    </row>
    <row r="890" spans="1:20" ht="105" hidden="1" x14ac:dyDescent="0.25">
      <c r="A890" s="13">
        <v>888</v>
      </c>
      <c r="B890" s="3" t="s">
        <v>889</v>
      </c>
      <c r="C890" s="3" t="s">
        <v>4998</v>
      </c>
      <c r="D890" s="2">
        <v>1000</v>
      </c>
      <c r="E890" s="11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8278</v>
      </c>
      <c r="O890" s="9">
        <f>E890/D890</f>
        <v>7.1999999999999995E-2</v>
      </c>
      <c r="P890" s="10">
        <f>IF(E890=0,0,E890/L890)</f>
        <v>18</v>
      </c>
      <c r="Q890" s="2" t="str">
        <f>LEFT(N890,SEARCH("/",N890,1)-1)</f>
        <v>music</v>
      </c>
      <c r="R890" s="2" t="str">
        <f>RIGHT(N890,LEN(N890)-SEARCH("/",N890))</f>
        <v>indie rock</v>
      </c>
      <c r="S890" s="21">
        <f>(((J890/60)/60)/24)+DATE(1970,1,1)+(-5/24)</f>
        <v>40751.544965277775</v>
      </c>
      <c r="T890" s="21">
        <f>(((I890/60)/60)/24)+DATE(1970,1,1)+(-5/24)</f>
        <v>40787.041666666664</v>
      </c>
    </row>
    <row r="891" spans="1:20" ht="90" hidden="1" x14ac:dyDescent="0.25">
      <c r="A891" s="13">
        <v>889</v>
      </c>
      <c r="B891" s="3" t="s">
        <v>890</v>
      </c>
      <c r="C891" s="3" t="s">
        <v>4999</v>
      </c>
      <c r="D891" s="2">
        <v>25000</v>
      </c>
      <c r="E891" s="11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8278</v>
      </c>
      <c r="O891" s="9">
        <f>E891/D891</f>
        <v>9.4412800000000005E-2</v>
      </c>
      <c r="P891" s="10">
        <f>IF(E891=0,0,E891/L891)</f>
        <v>73.760000000000005</v>
      </c>
      <c r="Q891" s="2" t="str">
        <f>LEFT(N891,SEARCH("/",N891,1)-1)</f>
        <v>music</v>
      </c>
      <c r="R891" s="2" t="str">
        <f>RIGHT(N891,LEN(N891)-SEARCH("/",N891))</f>
        <v>indie rock</v>
      </c>
      <c r="S891" s="21">
        <f>(((J891/60)/60)/24)+DATE(1970,1,1)+(-5/24)</f>
        <v>41887.575729166667</v>
      </c>
      <c r="T891" s="21">
        <f>(((I891/60)/60)/24)+DATE(1970,1,1)+(-5/24)</f>
        <v>41917.575729166667</v>
      </c>
    </row>
    <row r="892" spans="1:20" ht="105" hidden="1" x14ac:dyDescent="0.25">
      <c r="A892" s="13">
        <v>890</v>
      </c>
      <c r="B892" s="3" t="s">
        <v>891</v>
      </c>
      <c r="C892" s="3" t="s">
        <v>5000</v>
      </c>
      <c r="D892" s="2">
        <v>3000</v>
      </c>
      <c r="E892" s="11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8278</v>
      </c>
      <c r="O892" s="9">
        <f>E892/D892</f>
        <v>4.1666666666666664E-2</v>
      </c>
      <c r="P892" s="10">
        <f>IF(E892=0,0,E892/L892)</f>
        <v>31.25</v>
      </c>
      <c r="Q892" s="2" t="str">
        <f>LEFT(N892,SEARCH("/",N892,1)-1)</f>
        <v>music</v>
      </c>
      <c r="R892" s="2" t="str">
        <f>RIGHT(N892,LEN(N892)-SEARCH("/",N892))</f>
        <v>indie rock</v>
      </c>
      <c r="S892" s="21">
        <f>(((J892/60)/60)/24)+DATE(1970,1,1)+(-5/24)</f>
        <v>41569.490497685183</v>
      </c>
      <c r="T892" s="21">
        <f>(((I892/60)/60)/24)+DATE(1970,1,1)+(-5/24)</f>
        <v>41599.532164351847</v>
      </c>
    </row>
    <row r="893" spans="1:20" ht="90" hidden="1" x14ac:dyDescent="0.25">
      <c r="A893" s="13">
        <v>891</v>
      </c>
      <c r="B893" s="3" t="s">
        <v>892</v>
      </c>
      <c r="C893" s="3" t="s">
        <v>5001</v>
      </c>
      <c r="D893" s="2">
        <v>8000</v>
      </c>
      <c r="E893" s="11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8278</v>
      </c>
      <c r="O893" s="9">
        <f>E893/D893</f>
        <v>3.2500000000000001E-2</v>
      </c>
      <c r="P893" s="10">
        <f>IF(E893=0,0,E893/L893)</f>
        <v>28.888888888888889</v>
      </c>
      <c r="Q893" s="2" t="str">
        <f>LEFT(N893,SEARCH("/",N893,1)-1)</f>
        <v>music</v>
      </c>
      <c r="R893" s="2" t="str">
        <f>RIGHT(N893,LEN(N893)-SEARCH("/",N893))</f>
        <v>indie rock</v>
      </c>
      <c r="S893" s="21">
        <f>(((J893/60)/60)/24)+DATE(1970,1,1)+(-5/24)</f>
        <v>41841.823263888888</v>
      </c>
      <c r="T893" s="21">
        <f>(((I893/60)/60)/24)+DATE(1970,1,1)+(-5/24)</f>
        <v>41871.823263888888</v>
      </c>
    </row>
    <row r="894" spans="1:20" ht="90" hidden="1" x14ac:dyDescent="0.25">
      <c r="A894" s="13">
        <v>892</v>
      </c>
      <c r="B894" s="3" t="s">
        <v>893</v>
      </c>
      <c r="C894" s="3" t="s">
        <v>5002</v>
      </c>
      <c r="D894" s="2">
        <v>6000</v>
      </c>
      <c r="E894" s="11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8278</v>
      </c>
      <c r="O894" s="9">
        <f>E894/D894</f>
        <v>0.40749999999999997</v>
      </c>
      <c r="P894" s="10">
        <f>IF(E894=0,0,E894/L894)</f>
        <v>143.8235294117647</v>
      </c>
      <c r="Q894" s="2" t="str">
        <f>LEFT(N894,SEARCH("/",N894,1)-1)</f>
        <v>music</v>
      </c>
      <c r="R894" s="2" t="str">
        <f>RIGHT(N894,LEN(N894)-SEARCH("/",N894))</f>
        <v>indie rock</v>
      </c>
      <c r="S894" s="21">
        <f>(((J894/60)/60)/24)+DATE(1970,1,1)+(-5/24)</f>
        <v>40303.991701388884</v>
      </c>
      <c r="T894" s="21">
        <f>(((I894/60)/60)/24)+DATE(1970,1,1)+(-5/24)</f>
        <v>40390.958333333328</v>
      </c>
    </row>
    <row r="895" spans="1:20" ht="90" hidden="1" x14ac:dyDescent="0.25">
      <c r="A895" s="13">
        <v>893</v>
      </c>
      <c r="B895" s="3" t="s">
        <v>894</v>
      </c>
      <c r="C895" s="3" t="s">
        <v>5003</v>
      </c>
      <c r="D895" s="2">
        <v>2000</v>
      </c>
      <c r="E895" s="11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8278</v>
      </c>
      <c r="O895" s="9">
        <f>E895/D895</f>
        <v>0.1</v>
      </c>
      <c r="P895" s="10">
        <f>IF(E895=0,0,E895/L895)</f>
        <v>40</v>
      </c>
      <c r="Q895" s="2" t="str">
        <f>LEFT(N895,SEARCH("/",N895,1)-1)</f>
        <v>music</v>
      </c>
      <c r="R895" s="2" t="str">
        <f>RIGHT(N895,LEN(N895)-SEARCH("/",N895))</f>
        <v>indie rock</v>
      </c>
      <c r="S895" s="21">
        <f>(((J895/60)/60)/24)+DATE(1970,1,1)+(-5/24)</f>
        <v>42065.689386574071</v>
      </c>
      <c r="T895" s="21">
        <f>(((I895/60)/60)/24)+DATE(1970,1,1)+(-5/24)</f>
        <v>42095.647719907407</v>
      </c>
    </row>
    <row r="896" spans="1:20" ht="90" hidden="1" x14ac:dyDescent="0.25">
      <c r="A896" s="13">
        <v>894</v>
      </c>
      <c r="B896" s="3" t="s">
        <v>895</v>
      </c>
      <c r="C896" s="3" t="s">
        <v>5004</v>
      </c>
      <c r="D896" s="2">
        <v>20000</v>
      </c>
      <c r="E896" s="11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8278</v>
      </c>
      <c r="O896" s="9">
        <f>E896/D896</f>
        <v>0.39169999999999999</v>
      </c>
      <c r="P896" s="10">
        <f>IF(E896=0,0,E896/L896)</f>
        <v>147.81132075471697</v>
      </c>
      <c r="Q896" s="2" t="str">
        <f>LEFT(N896,SEARCH("/",N896,1)-1)</f>
        <v>music</v>
      </c>
      <c r="R896" s="2" t="str">
        <f>RIGHT(N896,LEN(N896)-SEARCH("/",N896))</f>
        <v>indie rock</v>
      </c>
      <c r="S896" s="21">
        <f>(((J896/60)/60)/24)+DATE(1970,1,1)+(-5/24)</f>
        <v>42496.773263888892</v>
      </c>
      <c r="T896" s="21">
        <f>(((I896/60)/60)/24)+DATE(1970,1,1)+(-5/24)</f>
        <v>42526.773263888892</v>
      </c>
    </row>
    <row r="897" spans="1:20" ht="105" hidden="1" x14ac:dyDescent="0.25">
      <c r="A897" s="13">
        <v>895</v>
      </c>
      <c r="B897" s="3" t="s">
        <v>896</v>
      </c>
      <c r="C897" s="3" t="s">
        <v>5005</v>
      </c>
      <c r="D897" s="2">
        <v>8000</v>
      </c>
      <c r="E897" s="11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8278</v>
      </c>
      <c r="O897" s="9">
        <f>E897/D897</f>
        <v>2.4375000000000001E-2</v>
      </c>
      <c r="P897" s="10">
        <f>IF(E897=0,0,E897/L897)</f>
        <v>27.857142857142858</v>
      </c>
      <c r="Q897" s="2" t="str">
        <f>LEFT(N897,SEARCH("/",N897,1)-1)</f>
        <v>music</v>
      </c>
      <c r="R897" s="2" t="str">
        <f>RIGHT(N897,LEN(N897)-SEARCH("/",N897))</f>
        <v>indie rock</v>
      </c>
      <c r="S897" s="21">
        <f>(((J897/60)/60)/24)+DATE(1970,1,1)+(-5/24)</f>
        <v>40430.919317129628</v>
      </c>
      <c r="T897" s="21">
        <f>(((I897/60)/60)/24)+DATE(1970,1,1)+(-5/24)</f>
        <v>40475.919317129628</v>
      </c>
    </row>
    <row r="898" spans="1:20" ht="90" hidden="1" x14ac:dyDescent="0.25">
      <c r="A898" s="13">
        <v>896</v>
      </c>
      <c r="B898" s="3" t="s">
        <v>897</v>
      </c>
      <c r="C898" s="3" t="s">
        <v>5006</v>
      </c>
      <c r="D898" s="2">
        <v>8000</v>
      </c>
      <c r="E898" s="11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8278</v>
      </c>
      <c r="O898" s="9">
        <f>E898/D898</f>
        <v>0.4</v>
      </c>
      <c r="P898" s="10">
        <f>IF(E898=0,0,E898/L898)</f>
        <v>44.444444444444443</v>
      </c>
      <c r="Q898" s="2" t="str">
        <f>LEFT(N898,SEARCH("/",N898,1)-1)</f>
        <v>music</v>
      </c>
      <c r="R898" s="2" t="str">
        <f>RIGHT(N898,LEN(N898)-SEARCH("/",N898))</f>
        <v>indie rock</v>
      </c>
      <c r="S898" s="21">
        <f>(((J898/60)/60)/24)+DATE(1970,1,1)+(-5/24)</f>
        <v>42218.664652777778</v>
      </c>
      <c r="T898" s="21">
        <f>(((I898/60)/60)/24)+DATE(1970,1,1)+(-5/24)</f>
        <v>42243.958333333336</v>
      </c>
    </row>
    <row r="899" spans="1:20" ht="105" hidden="1" x14ac:dyDescent="0.25">
      <c r="A899" s="13">
        <v>897</v>
      </c>
      <c r="B899" s="3" t="s">
        <v>898</v>
      </c>
      <c r="C899" s="3" t="s">
        <v>5007</v>
      </c>
      <c r="D899" s="2">
        <v>3000</v>
      </c>
      <c r="E899" s="11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8278</v>
      </c>
      <c r="O899" s="9">
        <f>E899/D899</f>
        <v>0</v>
      </c>
      <c r="P899" s="10">
        <f>IF(E899=0,0,E899/L899)</f>
        <v>0</v>
      </c>
      <c r="Q899" s="2" t="str">
        <f>LEFT(N899,SEARCH("/",N899,1)-1)</f>
        <v>music</v>
      </c>
      <c r="R899" s="2" t="str">
        <f>RIGHT(N899,LEN(N899)-SEARCH("/",N899))</f>
        <v>indie rock</v>
      </c>
      <c r="S899" s="21">
        <f>(((J899/60)/60)/24)+DATE(1970,1,1)+(-5/24)</f>
        <v>41211.480416666665</v>
      </c>
      <c r="T899" s="21">
        <f>(((I899/60)/60)/24)+DATE(1970,1,1)+(-5/24)</f>
        <v>41241.52208333333</v>
      </c>
    </row>
    <row r="900" spans="1:20" ht="90" hidden="1" x14ac:dyDescent="0.25">
      <c r="A900" s="13">
        <v>898</v>
      </c>
      <c r="B900" s="3" t="s">
        <v>899</v>
      </c>
      <c r="C900" s="3" t="s">
        <v>5008</v>
      </c>
      <c r="D900" s="2">
        <v>2500</v>
      </c>
      <c r="E900" s="11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8278</v>
      </c>
      <c r="O900" s="9">
        <f>E900/D900</f>
        <v>2.8000000000000001E-2</v>
      </c>
      <c r="P900" s="10">
        <f>IF(E900=0,0,E900/L900)</f>
        <v>35</v>
      </c>
      <c r="Q900" s="2" t="str">
        <f>LEFT(N900,SEARCH("/",N900,1)-1)</f>
        <v>music</v>
      </c>
      <c r="R900" s="2" t="str">
        <f>RIGHT(N900,LEN(N900)-SEARCH("/",N900))</f>
        <v>indie rock</v>
      </c>
      <c r="S900" s="21">
        <f>(((J900/60)/60)/24)+DATE(1970,1,1)+(-5/24)</f>
        <v>40878.549884259257</v>
      </c>
      <c r="T900" s="21">
        <f>(((I900/60)/60)/24)+DATE(1970,1,1)+(-5/24)</f>
        <v>40923.549884259257</v>
      </c>
    </row>
    <row r="901" spans="1:20" ht="75" hidden="1" x14ac:dyDescent="0.25">
      <c r="A901" s="13">
        <v>899</v>
      </c>
      <c r="B901" s="3" t="s">
        <v>900</v>
      </c>
      <c r="C901" s="3" t="s">
        <v>5009</v>
      </c>
      <c r="D901" s="2">
        <v>750</v>
      </c>
      <c r="E901" s="11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8278</v>
      </c>
      <c r="O901" s="9">
        <f>E901/D901</f>
        <v>0.37333333333333335</v>
      </c>
      <c r="P901" s="10">
        <f>IF(E901=0,0,E901/L901)</f>
        <v>35</v>
      </c>
      <c r="Q901" s="2" t="str">
        <f>LEFT(N901,SEARCH("/",N901,1)-1)</f>
        <v>music</v>
      </c>
      <c r="R901" s="2" t="str">
        <f>RIGHT(N901,LEN(N901)-SEARCH("/",N901))</f>
        <v>indie rock</v>
      </c>
      <c r="S901" s="21">
        <f>(((J901/60)/60)/24)+DATE(1970,1,1)+(-5/24)</f>
        <v>40645.890763888885</v>
      </c>
      <c r="T901" s="21">
        <f>(((I901/60)/60)/24)+DATE(1970,1,1)+(-5/24)</f>
        <v>40690.890763888885</v>
      </c>
    </row>
    <row r="902" spans="1:20" ht="60" hidden="1" x14ac:dyDescent="0.25">
      <c r="A902" s="13">
        <v>900</v>
      </c>
      <c r="B902" s="3" t="s">
        <v>901</v>
      </c>
      <c r="C902" s="3" t="s">
        <v>5010</v>
      </c>
      <c r="D902" s="2">
        <v>5000</v>
      </c>
      <c r="E902" s="11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8277</v>
      </c>
      <c r="O902" s="9">
        <f>E902/D902</f>
        <v>4.1999999999999997E-3</v>
      </c>
      <c r="P902" s="10">
        <f>IF(E902=0,0,E902/L902)</f>
        <v>10.5</v>
      </c>
      <c r="Q902" s="2" t="str">
        <f>LEFT(N902,SEARCH("/",N902,1)-1)</f>
        <v>music</v>
      </c>
      <c r="R902" s="2" t="str">
        <f>RIGHT(N902,LEN(N902)-SEARCH("/",N902))</f>
        <v>jazz</v>
      </c>
      <c r="S902" s="21">
        <f>(((J902/60)/60)/24)+DATE(1970,1,1)+(-5/24)</f>
        <v>42429.641226851854</v>
      </c>
      <c r="T902" s="21">
        <f>(((I902/60)/60)/24)+DATE(1970,1,1)+(-5/24)</f>
        <v>42459.599560185183</v>
      </c>
    </row>
    <row r="903" spans="1:20" ht="105" hidden="1" x14ac:dyDescent="0.25">
      <c r="A903" s="13">
        <v>901</v>
      </c>
      <c r="B903" s="3" t="s">
        <v>902</v>
      </c>
      <c r="C903" s="3" t="s">
        <v>5011</v>
      </c>
      <c r="D903" s="2">
        <v>6500</v>
      </c>
      <c r="E903" s="11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8277</v>
      </c>
      <c r="O903" s="9">
        <f>E903/D903</f>
        <v>0</v>
      </c>
      <c r="P903" s="10">
        <f>IF(E903=0,0,E903/L903)</f>
        <v>0</v>
      </c>
      <c r="Q903" s="2" t="str">
        <f>LEFT(N903,SEARCH("/",N903,1)-1)</f>
        <v>music</v>
      </c>
      <c r="R903" s="2" t="str">
        <f>RIGHT(N903,LEN(N903)-SEARCH("/",N903))</f>
        <v>jazz</v>
      </c>
      <c r="S903" s="21">
        <f>(((J903/60)/60)/24)+DATE(1970,1,1)+(-5/24)</f>
        <v>40291.603171296294</v>
      </c>
      <c r="T903" s="21">
        <f>(((I903/60)/60)/24)+DATE(1970,1,1)+(-5/24)</f>
        <v>40337.59097222222</v>
      </c>
    </row>
    <row r="904" spans="1:20" ht="105" hidden="1" x14ac:dyDescent="0.25">
      <c r="A904" s="13">
        <v>902</v>
      </c>
      <c r="B904" s="3" t="s">
        <v>903</v>
      </c>
      <c r="C904" s="3" t="s">
        <v>5012</v>
      </c>
      <c r="D904" s="2">
        <v>30000</v>
      </c>
      <c r="E904" s="11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8277</v>
      </c>
      <c r="O904" s="9">
        <f>E904/D904</f>
        <v>3.0000000000000001E-3</v>
      </c>
      <c r="P904" s="10">
        <f>IF(E904=0,0,E904/L904)</f>
        <v>30</v>
      </c>
      <c r="Q904" s="2" t="str">
        <f>LEFT(N904,SEARCH("/",N904,1)-1)</f>
        <v>music</v>
      </c>
      <c r="R904" s="2" t="str">
        <f>RIGHT(N904,LEN(N904)-SEARCH("/",N904))</f>
        <v>jazz</v>
      </c>
      <c r="S904" s="21">
        <f>(((J904/60)/60)/24)+DATE(1970,1,1)+(-5/24)</f>
        <v>41829.757199074069</v>
      </c>
      <c r="T904" s="21">
        <f>(((I904/60)/60)/24)+DATE(1970,1,1)+(-5/24)</f>
        <v>41881.4375</v>
      </c>
    </row>
    <row r="905" spans="1:20" ht="75" hidden="1" x14ac:dyDescent="0.25">
      <c r="A905" s="13">
        <v>903</v>
      </c>
      <c r="B905" s="3" t="s">
        <v>904</v>
      </c>
      <c r="C905" s="3" t="s">
        <v>5013</v>
      </c>
      <c r="D905" s="2">
        <v>5000</v>
      </c>
      <c r="E905" s="11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8277</v>
      </c>
      <c r="O905" s="9">
        <f>E905/D905</f>
        <v>3.2000000000000001E-2</v>
      </c>
      <c r="P905" s="10">
        <f>IF(E905=0,0,E905/L905)</f>
        <v>40</v>
      </c>
      <c r="Q905" s="2" t="str">
        <f>LEFT(N905,SEARCH("/",N905,1)-1)</f>
        <v>music</v>
      </c>
      <c r="R905" s="2" t="str">
        <f>RIGHT(N905,LEN(N905)-SEARCH("/",N905))</f>
        <v>jazz</v>
      </c>
      <c r="S905" s="21">
        <f>(((J905/60)/60)/24)+DATE(1970,1,1)+(-5/24)</f>
        <v>41149.587731481479</v>
      </c>
      <c r="T905" s="21">
        <f>(((I905/60)/60)/24)+DATE(1970,1,1)+(-5/24)</f>
        <v>41174.892361111109</v>
      </c>
    </row>
    <row r="906" spans="1:20" ht="90" hidden="1" x14ac:dyDescent="0.25">
      <c r="A906" s="13">
        <v>904</v>
      </c>
      <c r="B906" s="3" t="s">
        <v>905</v>
      </c>
      <c r="C906" s="3" t="s">
        <v>5014</v>
      </c>
      <c r="D906" s="2">
        <v>50000</v>
      </c>
      <c r="E906" s="11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8277</v>
      </c>
      <c r="O906" s="9">
        <f>E906/D906</f>
        <v>3.0200000000000001E-3</v>
      </c>
      <c r="P906" s="10">
        <f>IF(E906=0,0,E906/L906)</f>
        <v>50.333333333333336</v>
      </c>
      <c r="Q906" s="2" t="str">
        <f>LEFT(N906,SEARCH("/",N906,1)-1)</f>
        <v>music</v>
      </c>
      <c r="R906" s="2" t="str">
        <f>RIGHT(N906,LEN(N906)-SEARCH("/",N906))</f>
        <v>jazz</v>
      </c>
      <c r="S906" s="21">
        <f>(((J906/60)/60)/24)+DATE(1970,1,1)+(-5/24)</f>
        <v>42341.87195601852</v>
      </c>
      <c r="T906" s="21">
        <f>(((I906/60)/60)/24)+DATE(1970,1,1)+(-5/24)</f>
        <v>42371.87195601852</v>
      </c>
    </row>
    <row r="907" spans="1:20" ht="75" hidden="1" x14ac:dyDescent="0.25">
      <c r="A907" s="13">
        <v>905</v>
      </c>
      <c r="B907" s="3" t="s">
        <v>906</v>
      </c>
      <c r="C907" s="3" t="s">
        <v>5015</v>
      </c>
      <c r="D907" s="2">
        <v>6500</v>
      </c>
      <c r="E907" s="11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8277</v>
      </c>
      <c r="O907" s="9">
        <f>E907/D907</f>
        <v>3.0153846153846153E-2</v>
      </c>
      <c r="P907" s="10">
        <f>IF(E907=0,0,E907/L907)</f>
        <v>32.666666666666664</v>
      </c>
      <c r="Q907" s="2" t="str">
        <f>LEFT(N907,SEARCH("/",N907,1)-1)</f>
        <v>music</v>
      </c>
      <c r="R907" s="2" t="str">
        <f>RIGHT(N907,LEN(N907)-SEARCH("/",N907))</f>
        <v>jazz</v>
      </c>
      <c r="S907" s="21">
        <f>(((J907/60)/60)/24)+DATE(1970,1,1)+(-5/24)</f>
        <v>40507.031550925924</v>
      </c>
      <c r="T907" s="21">
        <f>(((I907/60)/60)/24)+DATE(1970,1,1)+(-5/24)</f>
        <v>40567.031550925924</v>
      </c>
    </row>
    <row r="908" spans="1:20" ht="45" hidden="1" x14ac:dyDescent="0.25">
      <c r="A908" s="13">
        <v>906</v>
      </c>
      <c r="B908" s="3" t="s">
        <v>907</v>
      </c>
      <c r="C908" s="3" t="s">
        <v>5016</v>
      </c>
      <c r="D908" s="2">
        <v>15000</v>
      </c>
      <c r="E908" s="11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8277</v>
      </c>
      <c r="O908" s="9">
        <f>E908/D908</f>
        <v>0</v>
      </c>
      <c r="P908" s="10">
        <f>IF(E908=0,0,E908/L908)</f>
        <v>0</v>
      </c>
      <c r="Q908" s="2" t="str">
        <f>LEFT(N908,SEARCH("/",N908,1)-1)</f>
        <v>music</v>
      </c>
      <c r="R908" s="2" t="str">
        <f>RIGHT(N908,LEN(N908)-SEARCH("/",N908))</f>
        <v>jazz</v>
      </c>
      <c r="S908" s="21">
        <f>(((J908/60)/60)/24)+DATE(1970,1,1)+(-5/24)</f>
        <v>41680.981365740736</v>
      </c>
      <c r="T908" s="21">
        <f>(((I908/60)/60)/24)+DATE(1970,1,1)+(-5/24)</f>
        <v>41710.939699074072</v>
      </c>
    </row>
    <row r="909" spans="1:20" ht="75" hidden="1" x14ac:dyDescent="0.25">
      <c r="A909" s="13">
        <v>907</v>
      </c>
      <c r="B909" s="3" t="s">
        <v>908</v>
      </c>
      <c r="C909" s="3" t="s">
        <v>5017</v>
      </c>
      <c r="D909" s="2">
        <v>2900</v>
      </c>
      <c r="E909" s="11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8277</v>
      </c>
      <c r="O909" s="9">
        <f>E909/D909</f>
        <v>0</v>
      </c>
      <c r="P909" s="10">
        <f>IF(E909=0,0,E909/L909)</f>
        <v>0</v>
      </c>
      <c r="Q909" s="2" t="str">
        <f>LEFT(N909,SEARCH("/",N909,1)-1)</f>
        <v>music</v>
      </c>
      <c r="R909" s="2" t="str">
        <f>RIGHT(N909,LEN(N909)-SEARCH("/",N909))</f>
        <v>jazz</v>
      </c>
      <c r="S909" s="21">
        <f>(((J909/60)/60)/24)+DATE(1970,1,1)+(-5/24)</f>
        <v>40766.9840625</v>
      </c>
      <c r="T909" s="21">
        <f>(((I909/60)/60)/24)+DATE(1970,1,1)+(-5/24)</f>
        <v>40796.9840625</v>
      </c>
    </row>
    <row r="910" spans="1:20" ht="75" hidden="1" x14ac:dyDescent="0.25">
      <c r="A910" s="13">
        <v>908</v>
      </c>
      <c r="B910" s="3" t="s">
        <v>909</v>
      </c>
      <c r="C910" s="3" t="s">
        <v>5018</v>
      </c>
      <c r="D910" s="2">
        <v>2500</v>
      </c>
      <c r="E910" s="11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8277</v>
      </c>
      <c r="O910" s="9">
        <f>E910/D910</f>
        <v>0</v>
      </c>
      <c r="P910" s="10">
        <f>IF(E910=0,0,E910/L910)</f>
        <v>0</v>
      </c>
      <c r="Q910" s="2" t="str">
        <f>LEFT(N910,SEARCH("/",N910,1)-1)</f>
        <v>music</v>
      </c>
      <c r="R910" s="2" t="str">
        <f>RIGHT(N910,LEN(N910)-SEARCH("/",N910))</f>
        <v>jazz</v>
      </c>
      <c r="S910" s="21">
        <f>(((J910/60)/60)/24)+DATE(1970,1,1)+(-5/24)</f>
        <v>40340.593229166661</v>
      </c>
      <c r="T910" s="21">
        <f>(((I910/60)/60)/24)+DATE(1970,1,1)+(-5/24)</f>
        <v>40385.999305555553</v>
      </c>
    </row>
    <row r="911" spans="1:20" ht="105" hidden="1" x14ac:dyDescent="0.25">
      <c r="A911" s="13">
        <v>909</v>
      </c>
      <c r="B911" s="3" t="s">
        <v>910</v>
      </c>
      <c r="C911" s="3" t="s">
        <v>5019</v>
      </c>
      <c r="D911" s="2">
        <v>16000</v>
      </c>
      <c r="E911" s="11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8277</v>
      </c>
      <c r="O911" s="9">
        <f>E911/D911</f>
        <v>3.2500000000000001E-2</v>
      </c>
      <c r="P911" s="10">
        <f>IF(E911=0,0,E911/L911)</f>
        <v>65</v>
      </c>
      <c r="Q911" s="2" t="str">
        <f>LEFT(N911,SEARCH("/",N911,1)-1)</f>
        <v>music</v>
      </c>
      <c r="R911" s="2" t="str">
        <f>RIGHT(N911,LEN(N911)-SEARCH("/",N911))</f>
        <v>jazz</v>
      </c>
      <c r="S911" s="21">
        <f>(((J911/60)/60)/24)+DATE(1970,1,1)+(-5/24)</f>
        <v>41081.481944444444</v>
      </c>
      <c r="T911" s="21">
        <f>(((I911/60)/60)/24)+DATE(1970,1,1)+(-5/24)</f>
        <v>41112.958333333328</v>
      </c>
    </row>
    <row r="912" spans="1:20" ht="90" hidden="1" x14ac:dyDescent="0.25">
      <c r="A912" s="13">
        <v>910</v>
      </c>
      <c r="B912" s="3" t="s">
        <v>911</v>
      </c>
      <c r="C912" s="3" t="s">
        <v>5020</v>
      </c>
      <c r="D912" s="2">
        <v>550</v>
      </c>
      <c r="E912" s="11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8277</v>
      </c>
      <c r="O912" s="9">
        <f>E912/D912</f>
        <v>0.22363636363636363</v>
      </c>
      <c r="P912" s="10">
        <f>IF(E912=0,0,E912/L912)</f>
        <v>24.6</v>
      </c>
      <c r="Q912" s="2" t="str">
        <f>LEFT(N912,SEARCH("/",N912,1)-1)</f>
        <v>music</v>
      </c>
      <c r="R912" s="2" t="str">
        <f>RIGHT(N912,LEN(N912)-SEARCH("/",N912))</f>
        <v>jazz</v>
      </c>
      <c r="S912" s="21">
        <f>(((J912/60)/60)/24)+DATE(1970,1,1)+(-5/24)</f>
        <v>42737.337025462963</v>
      </c>
      <c r="T912" s="21">
        <f>(((I912/60)/60)/24)+DATE(1970,1,1)+(-5/24)</f>
        <v>42797.337025462963</v>
      </c>
    </row>
    <row r="913" spans="1:20" ht="90" hidden="1" x14ac:dyDescent="0.25">
      <c r="A913" s="13">
        <v>911</v>
      </c>
      <c r="B913" s="3" t="s">
        <v>912</v>
      </c>
      <c r="C913" s="3" t="s">
        <v>5021</v>
      </c>
      <c r="D913" s="2">
        <v>100000</v>
      </c>
      <c r="E913" s="11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8277</v>
      </c>
      <c r="O913" s="9">
        <f>E913/D913</f>
        <v>0</v>
      </c>
      <c r="P913" s="10">
        <f>IF(E913=0,0,E913/L913)</f>
        <v>0</v>
      </c>
      <c r="Q913" s="2" t="str">
        <f>LEFT(N913,SEARCH("/",N913,1)-1)</f>
        <v>music</v>
      </c>
      <c r="R913" s="2" t="str">
        <f>RIGHT(N913,LEN(N913)-SEARCH("/",N913))</f>
        <v>jazz</v>
      </c>
      <c r="S913" s="21">
        <f>(((J913/60)/60)/24)+DATE(1970,1,1)+(-5/24)</f>
        <v>41641.796817129631</v>
      </c>
      <c r="T913" s="21">
        <f>(((I913/60)/60)/24)+DATE(1970,1,1)+(-5/24)</f>
        <v>41662.796817129631</v>
      </c>
    </row>
    <row r="914" spans="1:20" ht="75" hidden="1" x14ac:dyDescent="0.25">
      <c r="A914" s="13">
        <v>912</v>
      </c>
      <c r="B914" s="3" t="s">
        <v>913</v>
      </c>
      <c r="C914" s="3" t="s">
        <v>5022</v>
      </c>
      <c r="D914" s="2">
        <v>3500</v>
      </c>
      <c r="E914" s="11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8277</v>
      </c>
      <c r="O914" s="9">
        <f>E914/D914</f>
        <v>8.5714285714285719E-3</v>
      </c>
      <c r="P914" s="10">
        <f>IF(E914=0,0,E914/L914)</f>
        <v>15</v>
      </c>
      <c r="Q914" s="2" t="str">
        <f>LEFT(N914,SEARCH("/",N914,1)-1)</f>
        <v>music</v>
      </c>
      <c r="R914" s="2" t="str">
        <f>RIGHT(N914,LEN(N914)-SEARCH("/",N914))</f>
        <v>jazz</v>
      </c>
      <c r="S914" s="21">
        <f>(((J914/60)/60)/24)+DATE(1970,1,1)+(-5/24)</f>
        <v>41193.901006944441</v>
      </c>
      <c r="T914" s="21">
        <f>(((I914/60)/60)/24)+DATE(1970,1,1)+(-5/24)</f>
        <v>41253.942673611105</v>
      </c>
    </row>
    <row r="915" spans="1:20" ht="90" hidden="1" x14ac:dyDescent="0.25">
      <c r="A915" s="13">
        <v>913</v>
      </c>
      <c r="B915" s="3" t="s">
        <v>914</v>
      </c>
      <c r="C915" s="3" t="s">
        <v>5023</v>
      </c>
      <c r="D915" s="2">
        <v>30000</v>
      </c>
      <c r="E915" s="11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8277</v>
      </c>
      <c r="O915" s="9">
        <f>E915/D915</f>
        <v>6.6066666666666662E-2</v>
      </c>
      <c r="P915" s="10">
        <f>IF(E915=0,0,E915/L915)</f>
        <v>82.583333333333329</v>
      </c>
      <c r="Q915" s="2" t="str">
        <f>LEFT(N915,SEARCH("/",N915,1)-1)</f>
        <v>music</v>
      </c>
      <c r="R915" s="2" t="str">
        <f>RIGHT(N915,LEN(N915)-SEARCH("/",N915))</f>
        <v>jazz</v>
      </c>
      <c r="S915" s="21">
        <f>(((J915/60)/60)/24)+DATE(1970,1,1)+(-5/24)</f>
        <v>41003.930775462963</v>
      </c>
      <c r="T915" s="21">
        <f>(((I915/60)/60)/24)+DATE(1970,1,1)+(-5/24)</f>
        <v>41033.930775462963</v>
      </c>
    </row>
    <row r="916" spans="1:20" ht="75" hidden="1" x14ac:dyDescent="0.25">
      <c r="A916" s="13">
        <v>914</v>
      </c>
      <c r="B916" s="3" t="s">
        <v>915</v>
      </c>
      <c r="C916" s="3" t="s">
        <v>5024</v>
      </c>
      <c r="D916" s="2">
        <v>1500</v>
      </c>
      <c r="E916" s="11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8277</v>
      </c>
      <c r="O916" s="9">
        <f>E916/D916</f>
        <v>0</v>
      </c>
      <c r="P916" s="10">
        <f>IF(E916=0,0,E916/L916)</f>
        <v>0</v>
      </c>
      <c r="Q916" s="2" t="str">
        <f>LEFT(N916,SEARCH("/",N916,1)-1)</f>
        <v>music</v>
      </c>
      <c r="R916" s="2" t="str">
        <f>RIGHT(N916,LEN(N916)-SEARCH("/",N916))</f>
        <v>jazz</v>
      </c>
      <c r="S916" s="21">
        <f>(((J916/60)/60)/24)+DATE(1970,1,1)+(-5/24)</f>
        <v>41116.554942129631</v>
      </c>
      <c r="T916" s="21">
        <f>(((I916/60)/60)/24)+DATE(1970,1,1)+(-5/24)</f>
        <v>41146.554942129631</v>
      </c>
    </row>
    <row r="917" spans="1:20" ht="75" hidden="1" x14ac:dyDescent="0.25">
      <c r="A917" s="13">
        <v>915</v>
      </c>
      <c r="B917" s="3" t="s">
        <v>916</v>
      </c>
      <c r="C917" s="3" t="s">
        <v>5025</v>
      </c>
      <c r="D917" s="2">
        <v>6500</v>
      </c>
      <c r="E917" s="11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8277</v>
      </c>
      <c r="O917" s="9">
        <f>E917/D917</f>
        <v>5.7692307692307696E-2</v>
      </c>
      <c r="P917" s="10">
        <f>IF(E917=0,0,E917/L917)</f>
        <v>41.666666666666664</v>
      </c>
      <c r="Q917" s="2" t="str">
        <f>LEFT(N917,SEARCH("/",N917,1)-1)</f>
        <v>music</v>
      </c>
      <c r="R917" s="2" t="str">
        <f>RIGHT(N917,LEN(N917)-SEARCH("/",N917))</f>
        <v>jazz</v>
      </c>
      <c r="S917" s="21">
        <f>(((J917/60)/60)/24)+DATE(1970,1,1)+(-5/24)</f>
        <v>40937.471226851849</v>
      </c>
      <c r="T917" s="21">
        <f>(((I917/60)/60)/24)+DATE(1970,1,1)+(-5/24)</f>
        <v>40968.999305555553</v>
      </c>
    </row>
    <row r="918" spans="1:20" ht="75" hidden="1" x14ac:dyDescent="0.25">
      <c r="A918" s="13">
        <v>916</v>
      </c>
      <c r="B918" s="3" t="s">
        <v>917</v>
      </c>
      <c r="C918" s="3" t="s">
        <v>5026</v>
      </c>
      <c r="D918" s="2">
        <v>3300</v>
      </c>
      <c r="E918" s="11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8277</v>
      </c>
      <c r="O918" s="9">
        <f>E918/D918</f>
        <v>0</v>
      </c>
      <c r="P918" s="10">
        <f>IF(E918=0,0,E918/L918)</f>
        <v>0</v>
      </c>
      <c r="Q918" s="2" t="str">
        <f>LEFT(N918,SEARCH("/",N918,1)-1)</f>
        <v>music</v>
      </c>
      <c r="R918" s="2" t="str">
        <f>RIGHT(N918,LEN(N918)-SEARCH("/",N918))</f>
        <v>jazz</v>
      </c>
      <c r="S918" s="21">
        <f>(((J918/60)/60)/24)+DATE(1970,1,1)+(-5/24)</f>
        <v>40434.645069444443</v>
      </c>
      <c r="T918" s="21">
        <f>(((I918/60)/60)/24)+DATE(1970,1,1)+(-5/24)</f>
        <v>40473</v>
      </c>
    </row>
    <row r="919" spans="1:20" ht="90" hidden="1" x14ac:dyDescent="0.25">
      <c r="A919" s="13">
        <v>917</v>
      </c>
      <c r="B919" s="3" t="s">
        <v>918</v>
      </c>
      <c r="C919" s="3" t="s">
        <v>5027</v>
      </c>
      <c r="D919" s="2">
        <v>5000</v>
      </c>
      <c r="E919" s="11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8277</v>
      </c>
      <c r="O919" s="9">
        <f>E919/D919</f>
        <v>6.0000000000000001E-3</v>
      </c>
      <c r="P919" s="10">
        <f>IF(E919=0,0,E919/L919)</f>
        <v>30</v>
      </c>
      <c r="Q919" s="2" t="str">
        <f>LEFT(N919,SEARCH("/",N919,1)-1)</f>
        <v>music</v>
      </c>
      <c r="R919" s="2" t="str">
        <f>RIGHT(N919,LEN(N919)-SEARCH("/",N919))</f>
        <v>jazz</v>
      </c>
      <c r="S919" s="21">
        <f>(((J919/60)/60)/24)+DATE(1970,1,1)+(-5/24)</f>
        <v>41802.735300925924</v>
      </c>
      <c r="T919" s="21">
        <f>(((I919/60)/60)/24)+DATE(1970,1,1)+(-5/24)</f>
        <v>41833.895833333328</v>
      </c>
    </row>
    <row r="920" spans="1:20" ht="105" hidden="1" x14ac:dyDescent="0.25">
      <c r="A920" s="13">
        <v>918</v>
      </c>
      <c r="B920" s="3" t="s">
        <v>919</v>
      </c>
      <c r="C920" s="3" t="s">
        <v>5028</v>
      </c>
      <c r="D920" s="2">
        <v>3900</v>
      </c>
      <c r="E920" s="11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8277</v>
      </c>
      <c r="O920" s="9">
        <f>E920/D920</f>
        <v>5.0256410256410255E-2</v>
      </c>
      <c r="P920" s="10">
        <f>IF(E920=0,0,E920/L920)</f>
        <v>19.600000000000001</v>
      </c>
      <c r="Q920" s="2" t="str">
        <f>LEFT(N920,SEARCH("/",N920,1)-1)</f>
        <v>music</v>
      </c>
      <c r="R920" s="2" t="str">
        <f>RIGHT(N920,LEN(N920)-SEARCH("/",N920))</f>
        <v>jazz</v>
      </c>
      <c r="S920" s="21">
        <f>(((J920/60)/60)/24)+DATE(1970,1,1)+(-5/24)</f>
        <v>41944.707881944443</v>
      </c>
      <c r="T920" s="21">
        <f>(((I920/60)/60)/24)+DATE(1970,1,1)+(-5/24)</f>
        <v>41974.749548611107</v>
      </c>
    </row>
    <row r="921" spans="1:20" ht="30" hidden="1" x14ac:dyDescent="0.25">
      <c r="A921" s="13">
        <v>919</v>
      </c>
      <c r="B921" s="3" t="s">
        <v>920</v>
      </c>
      <c r="C921" s="3" t="s">
        <v>5029</v>
      </c>
      <c r="D921" s="2">
        <v>20000</v>
      </c>
      <c r="E921" s="11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8277</v>
      </c>
      <c r="O921" s="9">
        <f>E921/D921</f>
        <v>5.0000000000000001E-3</v>
      </c>
      <c r="P921" s="10">
        <f>IF(E921=0,0,E921/L921)</f>
        <v>100</v>
      </c>
      <c r="Q921" s="2" t="str">
        <f>LEFT(N921,SEARCH("/",N921,1)-1)</f>
        <v>music</v>
      </c>
      <c r="R921" s="2" t="str">
        <f>RIGHT(N921,LEN(N921)-SEARCH("/",N921))</f>
        <v>jazz</v>
      </c>
      <c r="S921" s="21">
        <f>(((J921/60)/60)/24)+DATE(1970,1,1)+(-5/24)</f>
        <v>41227.433391203704</v>
      </c>
      <c r="T921" s="21">
        <f>(((I921/60)/60)/24)+DATE(1970,1,1)+(-5/24)</f>
        <v>41262.433391203704</v>
      </c>
    </row>
    <row r="922" spans="1:20" ht="90" hidden="1" x14ac:dyDescent="0.25">
      <c r="A922" s="13">
        <v>920</v>
      </c>
      <c r="B922" s="3" t="s">
        <v>921</v>
      </c>
      <c r="C922" s="3" t="s">
        <v>5030</v>
      </c>
      <c r="D922" s="2">
        <v>5500</v>
      </c>
      <c r="E922" s="11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8277</v>
      </c>
      <c r="O922" s="9">
        <f>E922/D922</f>
        <v>0</v>
      </c>
      <c r="P922" s="10">
        <f>IF(E922=0,0,E922/L922)</f>
        <v>0</v>
      </c>
      <c r="Q922" s="2" t="str">
        <f>LEFT(N922,SEARCH("/",N922,1)-1)</f>
        <v>music</v>
      </c>
      <c r="R922" s="2" t="str">
        <f>RIGHT(N922,LEN(N922)-SEARCH("/",N922))</f>
        <v>jazz</v>
      </c>
      <c r="S922" s="21">
        <f>(((J922/60)/60)/24)+DATE(1970,1,1)+(-5/24)</f>
        <v>41562.463217592594</v>
      </c>
      <c r="T922" s="21">
        <f>(((I922/60)/60)/24)+DATE(1970,1,1)+(-5/24)</f>
        <v>41592.504884259259</v>
      </c>
    </row>
    <row r="923" spans="1:20" ht="90" hidden="1" x14ac:dyDescent="0.25">
      <c r="A923" s="13">
        <v>921</v>
      </c>
      <c r="B923" s="3" t="s">
        <v>922</v>
      </c>
      <c r="C923" s="3" t="s">
        <v>5031</v>
      </c>
      <c r="D923" s="2">
        <v>15000</v>
      </c>
      <c r="E923" s="11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8277</v>
      </c>
      <c r="O923" s="9">
        <f>E923/D923</f>
        <v>0.309</v>
      </c>
      <c r="P923" s="10">
        <f>IF(E923=0,0,E923/L923)</f>
        <v>231.75</v>
      </c>
      <c r="Q923" s="2" t="str">
        <f>LEFT(N923,SEARCH("/",N923,1)-1)</f>
        <v>music</v>
      </c>
      <c r="R923" s="2" t="str">
        <f>RIGHT(N923,LEN(N923)-SEARCH("/",N923))</f>
        <v>jazz</v>
      </c>
      <c r="S923" s="21">
        <f>(((J923/60)/60)/24)+DATE(1970,1,1)+(-5/24)</f>
        <v>40846.962685185179</v>
      </c>
      <c r="T923" s="21">
        <f>(((I923/60)/60)/24)+DATE(1970,1,1)+(-5/24)</f>
        <v>40889.004351851851</v>
      </c>
    </row>
    <row r="924" spans="1:20" ht="75" hidden="1" x14ac:dyDescent="0.25">
      <c r="A924" s="13">
        <v>922</v>
      </c>
      <c r="B924" s="3" t="s">
        <v>923</v>
      </c>
      <c r="C924" s="3" t="s">
        <v>5032</v>
      </c>
      <c r="D924" s="2">
        <v>27000</v>
      </c>
      <c r="E924" s="11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8277</v>
      </c>
      <c r="O924" s="9">
        <f>E924/D924</f>
        <v>0.21037037037037037</v>
      </c>
      <c r="P924" s="10">
        <f>IF(E924=0,0,E924/L924)</f>
        <v>189.33333333333334</v>
      </c>
      <c r="Q924" s="2" t="str">
        <f>LEFT(N924,SEARCH("/",N924,1)-1)</f>
        <v>music</v>
      </c>
      <c r="R924" s="2" t="str">
        <f>RIGHT(N924,LEN(N924)-SEARCH("/",N924))</f>
        <v>jazz</v>
      </c>
      <c r="S924" s="21">
        <f>(((J924/60)/60)/24)+DATE(1970,1,1)+(-5/24)</f>
        <v>41878.32167824074</v>
      </c>
      <c r="T924" s="21">
        <f>(((I924/60)/60)/24)+DATE(1970,1,1)+(-5/24)</f>
        <v>41913.32167824074</v>
      </c>
    </row>
    <row r="925" spans="1:20" ht="90" hidden="1" x14ac:dyDescent="0.25">
      <c r="A925" s="13">
        <v>923</v>
      </c>
      <c r="B925" s="3" t="s">
        <v>924</v>
      </c>
      <c r="C925" s="3" t="s">
        <v>5033</v>
      </c>
      <c r="D925" s="2">
        <v>15000</v>
      </c>
      <c r="E925" s="11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8277</v>
      </c>
      <c r="O925" s="9">
        <f>E925/D925</f>
        <v>2.1999999999999999E-2</v>
      </c>
      <c r="P925" s="10">
        <f>IF(E925=0,0,E925/L925)</f>
        <v>55</v>
      </c>
      <c r="Q925" s="2" t="str">
        <f>LEFT(N925,SEARCH("/",N925,1)-1)</f>
        <v>music</v>
      </c>
      <c r="R925" s="2" t="str">
        <f>RIGHT(N925,LEN(N925)-SEARCH("/",N925))</f>
        <v>jazz</v>
      </c>
      <c r="S925" s="21">
        <f>(((J925/60)/60)/24)+DATE(1970,1,1)+(-5/24)</f>
        <v>41934.751423611109</v>
      </c>
      <c r="T925" s="21">
        <f>(((I925/60)/60)/24)+DATE(1970,1,1)+(-5/24)</f>
        <v>41964.793090277781</v>
      </c>
    </row>
    <row r="926" spans="1:20" ht="90" hidden="1" x14ac:dyDescent="0.25">
      <c r="A926" s="13">
        <v>924</v>
      </c>
      <c r="B926" s="3" t="s">
        <v>925</v>
      </c>
      <c r="C926" s="3" t="s">
        <v>5034</v>
      </c>
      <c r="D926" s="2">
        <v>3000</v>
      </c>
      <c r="E926" s="11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8277</v>
      </c>
      <c r="O926" s="9">
        <f>E926/D926</f>
        <v>0.109</v>
      </c>
      <c r="P926" s="10">
        <f>IF(E926=0,0,E926/L926)</f>
        <v>21.8</v>
      </c>
      <c r="Q926" s="2" t="str">
        <f>LEFT(N926,SEARCH("/",N926,1)-1)</f>
        <v>music</v>
      </c>
      <c r="R926" s="2" t="str">
        <f>RIGHT(N926,LEN(N926)-SEARCH("/",N926))</f>
        <v>jazz</v>
      </c>
      <c r="S926" s="21">
        <f>(((J926/60)/60)/24)+DATE(1970,1,1)+(-5/24)</f>
        <v>41288.734594907408</v>
      </c>
      <c r="T926" s="21">
        <f>(((I926/60)/60)/24)+DATE(1970,1,1)+(-5/24)</f>
        <v>41318.734594907408</v>
      </c>
    </row>
    <row r="927" spans="1:20" ht="90" hidden="1" x14ac:dyDescent="0.25">
      <c r="A927" s="13">
        <v>925</v>
      </c>
      <c r="B927" s="3" t="s">
        <v>926</v>
      </c>
      <c r="C927" s="3" t="s">
        <v>5035</v>
      </c>
      <c r="D927" s="2">
        <v>6000</v>
      </c>
      <c r="E927" s="11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8277</v>
      </c>
      <c r="O927" s="9">
        <f>E927/D927</f>
        <v>2.6666666666666668E-2</v>
      </c>
      <c r="P927" s="10">
        <f>IF(E927=0,0,E927/L927)</f>
        <v>32</v>
      </c>
      <c r="Q927" s="2" t="str">
        <f>LEFT(N927,SEARCH("/",N927,1)-1)</f>
        <v>music</v>
      </c>
      <c r="R927" s="2" t="str">
        <f>RIGHT(N927,LEN(N927)-SEARCH("/",N927))</f>
        <v>jazz</v>
      </c>
      <c r="S927" s="21">
        <f>(((J927/60)/60)/24)+DATE(1970,1,1)+(-5/24)</f>
        <v>41575.672581018516</v>
      </c>
      <c r="T927" s="21">
        <f>(((I927/60)/60)/24)+DATE(1970,1,1)+(-5/24)</f>
        <v>41605.71424768518</v>
      </c>
    </row>
    <row r="928" spans="1:20" ht="105" hidden="1" x14ac:dyDescent="0.25">
      <c r="A928" s="13">
        <v>926</v>
      </c>
      <c r="B928" s="3" t="s">
        <v>927</v>
      </c>
      <c r="C928" s="3" t="s">
        <v>5036</v>
      </c>
      <c r="D928" s="2">
        <v>7000</v>
      </c>
      <c r="E928" s="11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8277</v>
      </c>
      <c r="O928" s="9">
        <f>E928/D928</f>
        <v>0</v>
      </c>
      <c r="P928" s="10">
        <f>IF(E928=0,0,E928/L928)</f>
        <v>0</v>
      </c>
      <c r="Q928" s="2" t="str">
        <f>LEFT(N928,SEARCH("/",N928,1)-1)</f>
        <v>music</v>
      </c>
      <c r="R928" s="2" t="str">
        <f>RIGHT(N928,LEN(N928)-SEARCH("/",N928))</f>
        <v>jazz</v>
      </c>
      <c r="S928" s="21">
        <f>(((J928/60)/60)/24)+DATE(1970,1,1)+(-5/24)</f>
        <v>40337.811689814815</v>
      </c>
      <c r="T928" s="21">
        <f>(((I928/60)/60)/24)+DATE(1970,1,1)+(-5/24)</f>
        <v>40367.736111111109</v>
      </c>
    </row>
    <row r="929" spans="1:20" ht="60" hidden="1" x14ac:dyDescent="0.25">
      <c r="A929" s="13">
        <v>927</v>
      </c>
      <c r="B929" s="3" t="s">
        <v>928</v>
      </c>
      <c r="C929" s="3" t="s">
        <v>5037</v>
      </c>
      <c r="D929" s="2">
        <v>20000</v>
      </c>
      <c r="E929" s="11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8277</v>
      </c>
      <c r="O929" s="9">
        <f>E929/D929</f>
        <v>0</v>
      </c>
      <c r="P929" s="10">
        <f>IF(E929=0,0,E929/L929)</f>
        <v>0</v>
      </c>
      <c r="Q929" s="2" t="str">
        <f>LEFT(N929,SEARCH("/",N929,1)-1)</f>
        <v>music</v>
      </c>
      <c r="R929" s="2" t="str">
        <f>RIGHT(N929,LEN(N929)-SEARCH("/",N929))</f>
        <v>jazz</v>
      </c>
      <c r="S929" s="21">
        <f>(((J929/60)/60)/24)+DATE(1970,1,1)+(-5/24)</f>
        <v>41013.614525462959</v>
      </c>
      <c r="T929" s="21">
        <f>(((I929/60)/60)/24)+DATE(1970,1,1)+(-5/24)</f>
        <v>41043.614525462959</v>
      </c>
    </row>
    <row r="930" spans="1:20" ht="75" hidden="1" x14ac:dyDescent="0.25">
      <c r="A930" s="13">
        <v>928</v>
      </c>
      <c r="B930" s="3" t="s">
        <v>929</v>
      </c>
      <c r="C930" s="3" t="s">
        <v>5038</v>
      </c>
      <c r="D930" s="2">
        <v>14500</v>
      </c>
      <c r="E930" s="11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8277</v>
      </c>
      <c r="O930" s="9">
        <f>E930/D930</f>
        <v>0.10862068965517241</v>
      </c>
      <c r="P930" s="10">
        <f>IF(E930=0,0,E930/L930)</f>
        <v>56.25</v>
      </c>
      <c r="Q930" s="2" t="str">
        <f>LEFT(N930,SEARCH("/",N930,1)-1)</f>
        <v>music</v>
      </c>
      <c r="R930" s="2" t="str">
        <f>RIGHT(N930,LEN(N930)-SEARCH("/",N930))</f>
        <v>jazz</v>
      </c>
      <c r="S930" s="21">
        <f>(((J930/60)/60)/24)+DATE(1970,1,1)+(-5/24)</f>
        <v>41180.654085648144</v>
      </c>
      <c r="T930" s="21">
        <f>(((I930/60)/60)/24)+DATE(1970,1,1)+(-5/24)</f>
        <v>41230.791666666664</v>
      </c>
    </row>
    <row r="931" spans="1:20" ht="90" hidden="1" x14ac:dyDescent="0.25">
      <c r="A931" s="13">
        <v>929</v>
      </c>
      <c r="B931" s="3" t="s">
        <v>930</v>
      </c>
      <c r="C931" s="3" t="s">
        <v>5039</v>
      </c>
      <c r="D931" s="2">
        <v>500</v>
      </c>
      <c r="E931" s="11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8277</v>
      </c>
      <c r="O931" s="9">
        <f>E931/D931</f>
        <v>0</v>
      </c>
      <c r="P931" s="10">
        <f>IF(E931=0,0,E931/L931)</f>
        <v>0</v>
      </c>
      <c r="Q931" s="2" t="str">
        <f>LEFT(N931,SEARCH("/",N931,1)-1)</f>
        <v>music</v>
      </c>
      <c r="R931" s="2" t="str">
        <f>RIGHT(N931,LEN(N931)-SEARCH("/",N931))</f>
        <v>jazz</v>
      </c>
      <c r="S931" s="21">
        <f>(((J931/60)/60)/24)+DATE(1970,1,1)+(-5/24)</f>
        <v>40978.029733796291</v>
      </c>
      <c r="T931" s="21">
        <f>(((I931/60)/60)/24)+DATE(1970,1,1)+(-5/24)</f>
        <v>41007.988067129627</v>
      </c>
    </row>
    <row r="932" spans="1:20" ht="105" hidden="1" x14ac:dyDescent="0.25">
      <c r="A932" s="13">
        <v>930</v>
      </c>
      <c r="B932" s="3" t="s">
        <v>931</v>
      </c>
      <c r="C932" s="3" t="s">
        <v>5040</v>
      </c>
      <c r="D932" s="2">
        <v>900</v>
      </c>
      <c r="E932" s="11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8277</v>
      </c>
      <c r="O932" s="9">
        <f>E932/D932</f>
        <v>0.38333333333333336</v>
      </c>
      <c r="P932" s="10">
        <f>IF(E932=0,0,E932/L932)</f>
        <v>69</v>
      </c>
      <c r="Q932" s="2" t="str">
        <f>LEFT(N932,SEARCH("/",N932,1)-1)</f>
        <v>music</v>
      </c>
      <c r="R932" s="2" t="str">
        <f>RIGHT(N932,LEN(N932)-SEARCH("/",N932))</f>
        <v>jazz</v>
      </c>
      <c r="S932" s="21">
        <f>(((J932/60)/60)/24)+DATE(1970,1,1)+(-5/24)</f>
        <v>40312.707245370366</v>
      </c>
      <c r="T932" s="21">
        <f>(((I932/60)/60)/24)+DATE(1970,1,1)+(-5/24)</f>
        <v>40354.688888888886</v>
      </c>
    </row>
    <row r="933" spans="1:20" ht="90" hidden="1" x14ac:dyDescent="0.25">
      <c r="A933" s="13">
        <v>931</v>
      </c>
      <c r="B933" s="3" t="s">
        <v>932</v>
      </c>
      <c r="C933" s="3" t="s">
        <v>5041</v>
      </c>
      <c r="D933" s="2">
        <v>2000</v>
      </c>
      <c r="E933" s="11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8277</v>
      </c>
      <c r="O933" s="9">
        <f>E933/D933</f>
        <v>6.5500000000000003E-2</v>
      </c>
      <c r="P933" s="10">
        <f>IF(E933=0,0,E933/L933)</f>
        <v>18.714285714285715</v>
      </c>
      <c r="Q933" s="2" t="str">
        <f>LEFT(N933,SEARCH("/",N933,1)-1)</f>
        <v>music</v>
      </c>
      <c r="R933" s="2" t="str">
        <f>RIGHT(N933,LEN(N933)-SEARCH("/",N933))</f>
        <v>jazz</v>
      </c>
      <c r="S933" s="21">
        <f>(((J933/60)/60)/24)+DATE(1970,1,1)+(-5/24)</f>
        <v>41680.151643518519</v>
      </c>
      <c r="T933" s="21">
        <f>(((I933/60)/60)/24)+DATE(1970,1,1)+(-5/24)</f>
        <v>41714.708333333328</v>
      </c>
    </row>
    <row r="934" spans="1:20" ht="60" hidden="1" x14ac:dyDescent="0.25">
      <c r="A934" s="13">
        <v>932</v>
      </c>
      <c r="B934" s="3" t="s">
        <v>933</v>
      </c>
      <c r="C934" s="3" t="s">
        <v>5042</v>
      </c>
      <c r="D934" s="2">
        <v>9500</v>
      </c>
      <c r="E934" s="11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8277</v>
      </c>
      <c r="O934" s="9">
        <f>E934/D934</f>
        <v>0.14536842105263159</v>
      </c>
      <c r="P934" s="10">
        <f>IF(E934=0,0,E934/L934)</f>
        <v>46.033333333333331</v>
      </c>
      <c r="Q934" s="2" t="str">
        <f>LEFT(N934,SEARCH("/",N934,1)-1)</f>
        <v>music</v>
      </c>
      <c r="R934" s="2" t="str">
        <f>RIGHT(N934,LEN(N934)-SEARCH("/",N934))</f>
        <v>jazz</v>
      </c>
      <c r="S934" s="21">
        <f>(((J934/60)/60)/24)+DATE(1970,1,1)+(-5/24)</f>
        <v>41310.760937499996</v>
      </c>
      <c r="T934" s="21">
        <f>(((I934/60)/60)/24)+DATE(1970,1,1)+(-5/24)</f>
        <v>41355.719270833331</v>
      </c>
    </row>
    <row r="935" spans="1:20" ht="90" hidden="1" x14ac:dyDescent="0.25">
      <c r="A935" s="13">
        <v>933</v>
      </c>
      <c r="B935" s="3" t="s">
        <v>934</v>
      </c>
      <c r="C935" s="3" t="s">
        <v>5043</v>
      </c>
      <c r="D935" s="2">
        <v>2000</v>
      </c>
      <c r="E935" s="11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8277</v>
      </c>
      <c r="O935" s="9">
        <f>E935/D935</f>
        <v>0.06</v>
      </c>
      <c r="P935" s="10">
        <f>IF(E935=0,0,E935/L935)</f>
        <v>60</v>
      </c>
      <c r="Q935" s="2" t="str">
        <f>LEFT(N935,SEARCH("/",N935,1)-1)</f>
        <v>music</v>
      </c>
      <c r="R935" s="2" t="str">
        <f>RIGHT(N935,LEN(N935)-SEARCH("/",N935))</f>
        <v>jazz</v>
      </c>
      <c r="S935" s="21">
        <f>(((J935/60)/60)/24)+DATE(1970,1,1)+(-5/24)</f>
        <v>41710.960752314815</v>
      </c>
      <c r="T935" s="21">
        <f>(((I935/60)/60)/24)+DATE(1970,1,1)+(-5/24)</f>
        <v>41770.960752314815</v>
      </c>
    </row>
    <row r="936" spans="1:20" ht="90" hidden="1" x14ac:dyDescent="0.25">
      <c r="A936" s="13">
        <v>934</v>
      </c>
      <c r="B936" s="3" t="s">
        <v>935</v>
      </c>
      <c r="C936" s="3" t="s">
        <v>5044</v>
      </c>
      <c r="D936" s="2">
        <v>5000</v>
      </c>
      <c r="E936" s="11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8277</v>
      </c>
      <c r="O936" s="9">
        <f>E936/D936</f>
        <v>0.30399999999999999</v>
      </c>
      <c r="P936" s="10">
        <f>IF(E936=0,0,E936/L936)</f>
        <v>50.666666666666664</v>
      </c>
      <c r="Q936" s="2" t="str">
        <f>LEFT(N936,SEARCH("/",N936,1)-1)</f>
        <v>music</v>
      </c>
      <c r="R936" s="2" t="str">
        <f>RIGHT(N936,LEN(N936)-SEARCH("/",N936))</f>
        <v>jazz</v>
      </c>
      <c r="S936" s="21">
        <f>(((J936/60)/60)/24)+DATE(1970,1,1)+(-5/24)</f>
        <v>41733.528749999998</v>
      </c>
      <c r="T936" s="21">
        <f>(((I936/60)/60)/24)+DATE(1970,1,1)+(-5/24)</f>
        <v>41763.041666666664</v>
      </c>
    </row>
    <row r="937" spans="1:20" ht="105" hidden="1" x14ac:dyDescent="0.25">
      <c r="A937" s="13">
        <v>935</v>
      </c>
      <c r="B937" s="3" t="s">
        <v>936</v>
      </c>
      <c r="C937" s="3" t="s">
        <v>5045</v>
      </c>
      <c r="D937" s="2">
        <v>3500</v>
      </c>
      <c r="E937" s="11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8277</v>
      </c>
      <c r="O937" s="9">
        <f>E937/D937</f>
        <v>1.4285714285714285E-2</v>
      </c>
      <c r="P937" s="10">
        <f>IF(E937=0,0,E937/L937)</f>
        <v>25</v>
      </c>
      <c r="Q937" s="2" t="str">
        <f>LEFT(N937,SEARCH("/",N937,1)-1)</f>
        <v>music</v>
      </c>
      <c r="R937" s="2" t="str">
        <f>RIGHT(N937,LEN(N937)-SEARCH("/",N937))</f>
        <v>jazz</v>
      </c>
      <c r="S937" s="21">
        <f>(((J937/60)/60)/24)+DATE(1970,1,1)+(-5/24)</f>
        <v>42368.125335648147</v>
      </c>
      <c r="T937" s="21">
        <f>(((I937/60)/60)/24)+DATE(1970,1,1)+(-5/24)</f>
        <v>42398.125335648147</v>
      </c>
    </row>
    <row r="938" spans="1:20" ht="75" hidden="1" x14ac:dyDescent="0.25">
      <c r="A938" s="13">
        <v>936</v>
      </c>
      <c r="B938" s="3" t="s">
        <v>937</v>
      </c>
      <c r="C938" s="3" t="s">
        <v>5046</v>
      </c>
      <c r="D938" s="2">
        <v>1400</v>
      </c>
      <c r="E938" s="11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8277</v>
      </c>
      <c r="O938" s="9">
        <f>E938/D938</f>
        <v>0</v>
      </c>
      <c r="P938" s="10">
        <f>IF(E938=0,0,E938/L938)</f>
        <v>0</v>
      </c>
      <c r="Q938" s="2" t="str">
        <f>LEFT(N938,SEARCH("/",N938,1)-1)</f>
        <v>music</v>
      </c>
      <c r="R938" s="2" t="str">
        <f>RIGHT(N938,LEN(N938)-SEARCH("/",N938))</f>
        <v>jazz</v>
      </c>
      <c r="S938" s="21">
        <f>(((J938/60)/60)/24)+DATE(1970,1,1)+(-5/24)</f>
        <v>40882.815844907404</v>
      </c>
      <c r="T938" s="21">
        <f>(((I938/60)/60)/24)+DATE(1970,1,1)+(-5/24)</f>
        <v>40926.625</v>
      </c>
    </row>
    <row r="939" spans="1:20" ht="90" hidden="1" x14ac:dyDescent="0.25">
      <c r="A939" s="13">
        <v>937</v>
      </c>
      <c r="B939" s="3" t="s">
        <v>938</v>
      </c>
      <c r="C939" s="3" t="s">
        <v>5047</v>
      </c>
      <c r="D939" s="2">
        <v>3500</v>
      </c>
      <c r="E939" s="11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8277</v>
      </c>
      <c r="O939" s="9">
        <f>E939/D939</f>
        <v>1.1428571428571429E-2</v>
      </c>
      <c r="P939" s="10">
        <f>IF(E939=0,0,E939/L939)</f>
        <v>20</v>
      </c>
      <c r="Q939" s="2" t="str">
        <f>LEFT(N939,SEARCH("/",N939,1)-1)</f>
        <v>music</v>
      </c>
      <c r="R939" s="2" t="str">
        <f>RIGHT(N939,LEN(N939)-SEARCH("/",N939))</f>
        <v>jazz</v>
      </c>
      <c r="S939" s="21">
        <f>(((J939/60)/60)/24)+DATE(1970,1,1)+(-5/24)</f>
        <v>41551.589780092589</v>
      </c>
      <c r="T939" s="21">
        <f>(((I939/60)/60)/24)+DATE(1970,1,1)+(-5/24)</f>
        <v>41581.63144675926</v>
      </c>
    </row>
    <row r="940" spans="1:20" ht="75" hidden="1" x14ac:dyDescent="0.25">
      <c r="A940" s="13">
        <v>938</v>
      </c>
      <c r="B940" s="3" t="s">
        <v>939</v>
      </c>
      <c r="C940" s="3" t="s">
        <v>5048</v>
      </c>
      <c r="D940" s="2">
        <v>7000</v>
      </c>
      <c r="E940" s="11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8277</v>
      </c>
      <c r="O940" s="9">
        <f>E940/D940</f>
        <v>3.5714285714285713E-3</v>
      </c>
      <c r="P940" s="10">
        <f>IF(E940=0,0,E940/L940)</f>
        <v>25</v>
      </c>
      <c r="Q940" s="2" t="str">
        <f>LEFT(N940,SEARCH("/",N940,1)-1)</f>
        <v>music</v>
      </c>
      <c r="R940" s="2" t="str">
        <f>RIGHT(N940,LEN(N940)-SEARCH("/",N940))</f>
        <v>jazz</v>
      </c>
      <c r="S940" s="21">
        <f>(((J940/60)/60)/24)+DATE(1970,1,1)+(-5/24)</f>
        <v>41124.27138888889</v>
      </c>
      <c r="T940" s="21">
        <f>(((I940/60)/60)/24)+DATE(1970,1,1)+(-5/24)</f>
        <v>41154.27138888889</v>
      </c>
    </row>
    <row r="941" spans="1:20" ht="90" hidden="1" x14ac:dyDescent="0.25">
      <c r="A941" s="13">
        <v>939</v>
      </c>
      <c r="B941" s="3" t="s">
        <v>940</v>
      </c>
      <c r="C941" s="3" t="s">
        <v>5049</v>
      </c>
      <c r="D941" s="2">
        <v>2750</v>
      </c>
      <c r="E941" s="11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8277</v>
      </c>
      <c r="O941" s="9">
        <f>E941/D941</f>
        <v>1.4545454545454545E-2</v>
      </c>
      <c r="P941" s="10">
        <f>IF(E941=0,0,E941/L941)</f>
        <v>20</v>
      </c>
      <c r="Q941" s="2" t="str">
        <f>LEFT(N941,SEARCH("/",N941,1)-1)</f>
        <v>music</v>
      </c>
      <c r="R941" s="2" t="str">
        <f>RIGHT(N941,LEN(N941)-SEARCH("/",N941))</f>
        <v>jazz</v>
      </c>
      <c r="S941" s="21">
        <f>(((J941/60)/60)/24)+DATE(1970,1,1)+(-5/24)</f>
        <v>41416.554837962962</v>
      </c>
      <c r="T941" s="21">
        <f>(((I941/60)/60)/24)+DATE(1970,1,1)+(-5/24)</f>
        <v>41455.623611111107</v>
      </c>
    </row>
    <row r="942" spans="1:20" ht="75" hidden="1" x14ac:dyDescent="0.25">
      <c r="A942" s="13">
        <v>940</v>
      </c>
      <c r="B942" s="3" t="s">
        <v>941</v>
      </c>
      <c r="C942" s="3" t="s">
        <v>5050</v>
      </c>
      <c r="D942" s="2">
        <v>9000</v>
      </c>
      <c r="E942" s="11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8272</v>
      </c>
      <c r="O942" s="9">
        <f>E942/D942</f>
        <v>0.17155555555555554</v>
      </c>
      <c r="P942" s="10">
        <f>IF(E942=0,0,E942/L942)</f>
        <v>110.28571428571429</v>
      </c>
      <c r="Q942" s="2" t="str">
        <f>LEFT(N942,SEARCH("/",N942,1)-1)</f>
        <v>technology</v>
      </c>
      <c r="R942" s="2" t="str">
        <f>RIGHT(N942,LEN(N942)-SEARCH("/",N942))</f>
        <v>wearables</v>
      </c>
      <c r="S942" s="21">
        <f>(((J942/60)/60)/24)+DATE(1970,1,1)+(-5/24)</f>
        <v>42181.800069444442</v>
      </c>
      <c r="T942" s="21">
        <f>(((I942/60)/60)/24)+DATE(1970,1,1)+(-5/24)</f>
        <v>42226.800069444442</v>
      </c>
    </row>
    <row r="943" spans="1:20" ht="105" hidden="1" x14ac:dyDescent="0.25">
      <c r="A943" s="13">
        <v>941</v>
      </c>
      <c r="B943" s="3" t="s">
        <v>942</v>
      </c>
      <c r="C943" s="3" t="s">
        <v>5051</v>
      </c>
      <c r="D943" s="2">
        <v>50000</v>
      </c>
      <c r="E943" s="11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8272</v>
      </c>
      <c r="O943" s="9">
        <f>E943/D943</f>
        <v>2.3220000000000001E-2</v>
      </c>
      <c r="P943" s="10">
        <f>IF(E943=0,0,E943/L943)</f>
        <v>37.451612903225808</v>
      </c>
      <c r="Q943" s="2" t="str">
        <f>LEFT(N943,SEARCH("/",N943,1)-1)</f>
        <v>technology</v>
      </c>
      <c r="R943" s="2" t="str">
        <f>RIGHT(N943,LEN(N943)-SEARCH("/",N943))</f>
        <v>wearables</v>
      </c>
      <c r="S943" s="21">
        <f>(((J943/60)/60)/24)+DATE(1970,1,1)+(-5/24)</f>
        <v>42745.888252314813</v>
      </c>
      <c r="T943" s="21">
        <f>(((I943/60)/60)/24)+DATE(1970,1,1)+(-5/24)</f>
        <v>42775.888252314813</v>
      </c>
    </row>
    <row r="944" spans="1:20" ht="105" hidden="1" x14ac:dyDescent="0.25">
      <c r="A944" s="13">
        <v>942</v>
      </c>
      <c r="B944" s="3" t="s">
        <v>943</v>
      </c>
      <c r="C944" s="3" t="s">
        <v>5052</v>
      </c>
      <c r="D944" s="2">
        <v>7500</v>
      </c>
      <c r="E944" s="11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8272</v>
      </c>
      <c r="O944" s="9">
        <f>E944/D944</f>
        <v>8.9066666666666669E-2</v>
      </c>
      <c r="P944" s="10">
        <f>IF(E944=0,0,E944/L944)</f>
        <v>41.75</v>
      </c>
      <c r="Q944" s="2" t="str">
        <f>LEFT(N944,SEARCH("/",N944,1)-1)</f>
        <v>technology</v>
      </c>
      <c r="R944" s="2" t="str">
        <f>RIGHT(N944,LEN(N944)-SEARCH("/",N944))</f>
        <v>wearables</v>
      </c>
      <c r="S944" s="21">
        <f>(((J944/60)/60)/24)+DATE(1970,1,1)+(-5/24)</f>
        <v>42382.634953703695</v>
      </c>
      <c r="T944" s="21">
        <f>(((I944/60)/60)/24)+DATE(1970,1,1)+(-5/24)</f>
        <v>42418.634953703695</v>
      </c>
    </row>
    <row r="945" spans="1:20" ht="60" hidden="1" x14ac:dyDescent="0.25">
      <c r="A945" s="13">
        <v>943</v>
      </c>
      <c r="B945" s="3" t="s">
        <v>944</v>
      </c>
      <c r="C945" s="3" t="s">
        <v>5053</v>
      </c>
      <c r="D945" s="2">
        <v>3000</v>
      </c>
      <c r="E945" s="11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8272</v>
      </c>
      <c r="O945" s="9">
        <f>E945/D945</f>
        <v>9.633333333333334E-2</v>
      </c>
      <c r="P945" s="10">
        <f>IF(E945=0,0,E945/L945)</f>
        <v>24.083333333333332</v>
      </c>
      <c r="Q945" s="2" t="str">
        <f>LEFT(N945,SEARCH("/",N945,1)-1)</f>
        <v>technology</v>
      </c>
      <c r="R945" s="2" t="str">
        <f>RIGHT(N945,LEN(N945)-SEARCH("/",N945))</f>
        <v>wearables</v>
      </c>
      <c r="S945" s="21">
        <f>(((J945/60)/60)/24)+DATE(1970,1,1)+(-5/24)</f>
        <v>42673.459548611114</v>
      </c>
      <c r="T945" s="21">
        <f>(((I945/60)/60)/24)+DATE(1970,1,1)+(-5/24)</f>
        <v>42703.501215277771</v>
      </c>
    </row>
    <row r="946" spans="1:20" ht="90" hidden="1" x14ac:dyDescent="0.25">
      <c r="A946" s="13">
        <v>944</v>
      </c>
      <c r="B946" s="3" t="s">
        <v>945</v>
      </c>
      <c r="C946" s="3" t="s">
        <v>5054</v>
      </c>
      <c r="D946" s="2">
        <v>50000</v>
      </c>
      <c r="E946" s="11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8272</v>
      </c>
      <c r="O946" s="9">
        <f>E946/D946</f>
        <v>0.13325999999999999</v>
      </c>
      <c r="P946" s="10">
        <f>IF(E946=0,0,E946/L946)</f>
        <v>69.40625</v>
      </c>
      <c r="Q946" s="2" t="str">
        <f>LEFT(N946,SEARCH("/",N946,1)-1)</f>
        <v>technology</v>
      </c>
      <c r="R946" s="2" t="str">
        <f>RIGHT(N946,LEN(N946)-SEARCH("/",N946))</f>
        <v>wearables</v>
      </c>
      <c r="S946" s="21">
        <f>(((J946/60)/60)/24)+DATE(1970,1,1)+(-5/24)</f>
        <v>42444.375578703701</v>
      </c>
      <c r="T946" s="21">
        <f>(((I946/60)/60)/24)+DATE(1970,1,1)+(-5/24)</f>
        <v>42478.374999999993</v>
      </c>
    </row>
    <row r="947" spans="1:20" ht="75" hidden="1" x14ac:dyDescent="0.25">
      <c r="A947" s="13">
        <v>945</v>
      </c>
      <c r="B947" s="3" t="s">
        <v>946</v>
      </c>
      <c r="C947" s="3" t="s">
        <v>5055</v>
      </c>
      <c r="D947" s="2">
        <v>100000</v>
      </c>
      <c r="E947" s="11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8272</v>
      </c>
      <c r="O947" s="9">
        <f>E947/D947</f>
        <v>2.4840000000000001E-2</v>
      </c>
      <c r="P947" s="10">
        <f>IF(E947=0,0,E947/L947)</f>
        <v>155.25</v>
      </c>
      <c r="Q947" s="2" t="str">
        <f>LEFT(N947,SEARCH("/",N947,1)-1)</f>
        <v>technology</v>
      </c>
      <c r="R947" s="2" t="str">
        <f>RIGHT(N947,LEN(N947)-SEARCH("/",N947))</f>
        <v>wearables</v>
      </c>
      <c r="S947" s="21">
        <f>(((J947/60)/60)/24)+DATE(1970,1,1)+(-5/24)</f>
        <v>42732.664652777778</v>
      </c>
      <c r="T947" s="21">
        <f>(((I947/60)/60)/24)+DATE(1970,1,1)+(-5/24)</f>
        <v>42784.790972222218</v>
      </c>
    </row>
    <row r="948" spans="1:20" ht="75" hidden="1" x14ac:dyDescent="0.25">
      <c r="A948" s="13">
        <v>946</v>
      </c>
      <c r="B948" s="3" t="s">
        <v>947</v>
      </c>
      <c r="C948" s="3" t="s">
        <v>5056</v>
      </c>
      <c r="D948" s="2">
        <v>15000</v>
      </c>
      <c r="E948" s="11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8272</v>
      </c>
      <c r="O948" s="9">
        <f>E948/D948</f>
        <v>1.9066666666666666E-2</v>
      </c>
      <c r="P948" s="10">
        <f>IF(E948=0,0,E948/L948)</f>
        <v>57.2</v>
      </c>
      <c r="Q948" s="2" t="str">
        <f>LEFT(N948,SEARCH("/",N948,1)-1)</f>
        <v>technology</v>
      </c>
      <c r="R948" s="2" t="str">
        <f>RIGHT(N948,LEN(N948)-SEARCH("/",N948))</f>
        <v>wearables</v>
      </c>
      <c r="S948" s="21">
        <f>(((J948/60)/60)/24)+DATE(1970,1,1)+(-5/24)</f>
        <v>42592.542222222219</v>
      </c>
      <c r="T948" s="21">
        <f>(((I948/60)/60)/24)+DATE(1970,1,1)+(-5/24)</f>
        <v>42622.542222222219</v>
      </c>
    </row>
    <row r="949" spans="1:20" ht="90" hidden="1" x14ac:dyDescent="0.25">
      <c r="A949" s="13">
        <v>947</v>
      </c>
      <c r="B949" s="3" t="s">
        <v>948</v>
      </c>
      <c r="C949" s="3" t="s">
        <v>5057</v>
      </c>
      <c r="D949" s="2">
        <v>850</v>
      </c>
      <c r="E949" s="11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8272</v>
      </c>
      <c r="O949" s="9">
        <f>E949/D949</f>
        <v>0</v>
      </c>
      <c r="P949" s="10">
        <f>IF(E949=0,0,E949/L949)</f>
        <v>0</v>
      </c>
      <c r="Q949" s="2" t="str">
        <f>LEFT(N949,SEARCH("/",N949,1)-1)</f>
        <v>technology</v>
      </c>
      <c r="R949" s="2" t="str">
        <f>RIGHT(N949,LEN(N949)-SEARCH("/",N949))</f>
        <v>wearables</v>
      </c>
      <c r="S949" s="21">
        <f>(((J949/60)/60)/24)+DATE(1970,1,1)+(-5/24)</f>
        <v>42491.57298611111</v>
      </c>
      <c r="T949" s="21">
        <f>(((I949/60)/60)/24)+DATE(1970,1,1)+(-5/24)</f>
        <v>42551.57298611111</v>
      </c>
    </row>
    <row r="950" spans="1:20" ht="90" hidden="1" x14ac:dyDescent="0.25">
      <c r="A950" s="13">
        <v>948</v>
      </c>
      <c r="B950" s="3" t="s">
        <v>949</v>
      </c>
      <c r="C950" s="3" t="s">
        <v>5058</v>
      </c>
      <c r="D950" s="2">
        <v>4000</v>
      </c>
      <c r="E950" s="11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8272</v>
      </c>
      <c r="O950" s="9">
        <f>E950/D950</f>
        <v>0.12</v>
      </c>
      <c r="P950" s="10">
        <f>IF(E950=0,0,E950/L950)</f>
        <v>60</v>
      </c>
      <c r="Q950" s="2" t="str">
        <f>LEFT(N950,SEARCH("/",N950,1)-1)</f>
        <v>technology</v>
      </c>
      <c r="R950" s="2" t="str">
        <f>RIGHT(N950,LEN(N950)-SEARCH("/",N950))</f>
        <v>wearables</v>
      </c>
      <c r="S950" s="21">
        <f>(((J950/60)/60)/24)+DATE(1970,1,1)+(-5/24)</f>
        <v>42411.619953703703</v>
      </c>
      <c r="T950" s="21">
        <f>(((I950/60)/60)/24)+DATE(1970,1,1)+(-5/24)</f>
        <v>42441.619953703703</v>
      </c>
    </row>
    <row r="951" spans="1:20" ht="105" hidden="1" x14ac:dyDescent="0.25">
      <c r="A951" s="13">
        <v>949</v>
      </c>
      <c r="B951" s="3" t="s">
        <v>950</v>
      </c>
      <c r="C951" s="3" t="s">
        <v>5059</v>
      </c>
      <c r="D951" s="2">
        <v>20000</v>
      </c>
      <c r="E951" s="11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8272</v>
      </c>
      <c r="O951" s="9">
        <f>E951/D951</f>
        <v>1.3650000000000001E-2</v>
      </c>
      <c r="P951" s="10">
        <f>IF(E951=0,0,E951/L951)</f>
        <v>39</v>
      </c>
      <c r="Q951" s="2" t="str">
        <f>LEFT(N951,SEARCH("/",N951,1)-1)</f>
        <v>technology</v>
      </c>
      <c r="R951" s="2" t="str">
        <f>RIGHT(N951,LEN(N951)-SEARCH("/",N951))</f>
        <v>wearables</v>
      </c>
      <c r="S951" s="21">
        <f>(((J951/60)/60)/24)+DATE(1970,1,1)+(-5/24)</f>
        <v>42360.835370370369</v>
      </c>
      <c r="T951" s="21">
        <f>(((I951/60)/60)/24)+DATE(1970,1,1)+(-5/24)</f>
        <v>42420.835370370369</v>
      </c>
    </row>
    <row r="952" spans="1:20" ht="75" hidden="1" x14ac:dyDescent="0.25">
      <c r="A952" s="13">
        <v>950</v>
      </c>
      <c r="B952" s="3" t="s">
        <v>951</v>
      </c>
      <c r="C952" s="3" t="s">
        <v>5060</v>
      </c>
      <c r="D952" s="2">
        <v>5000</v>
      </c>
      <c r="E952" s="11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8272</v>
      </c>
      <c r="O952" s="9">
        <f>E952/D952</f>
        <v>0.28039999999999998</v>
      </c>
      <c r="P952" s="10">
        <f>IF(E952=0,0,E952/L952)</f>
        <v>58.416666666666664</v>
      </c>
      <c r="Q952" s="2" t="str">
        <f>LEFT(N952,SEARCH("/",N952,1)-1)</f>
        <v>technology</v>
      </c>
      <c r="R952" s="2" t="str">
        <f>RIGHT(N952,LEN(N952)-SEARCH("/",N952))</f>
        <v>wearables</v>
      </c>
      <c r="S952" s="21">
        <f>(((J952/60)/60)/24)+DATE(1970,1,1)+(-5/24)</f>
        <v>42356.54237268518</v>
      </c>
      <c r="T952" s="21">
        <f>(((I952/60)/60)/24)+DATE(1970,1,1)+(-5/24)</f>
        <v>42386.54237268518</v>
      </c>
    </row>
    <row r="953" spans="1:20" ht="30" hidden="1" x14ac:dyDescent="0.25">
      <c r="A953" s="13">
        <v>951</v>
      </c>
      <c r="B953" s="3" t="s">
        <v>952</v>
      </c>
      <c r="C953" s="3" t="s">
        <v>5061</v>
      </c>
      <c r="D953" s="2">
        <v>50000</v>
      </c>
      <c r="E953" s="11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8272</v>
      </c>
      <c r="O953" s="9">
        <f>E953/D953</f>
        <v>0.38390000000000002</v>
      </c>
      <c r="P953" s="10">
        <f>IF(E953=0,0,E953/L953)</f>
        <v>158.63636363636363</v>
      </c>
      <c r="Q953" s="2" t="str">
        <f>LEFT(N953,SEARCH("/",N953,1)-1)</f>
        <v>technology</v>
      </c>
      <c r="R953" s="2" t="str">
        <f>RIGHT(N953,LEN(N953)-SEARCH("/",N953))</f>
        <v>wearables</v>
      </c>
      <c r="S953" s="21">
        <f>(((J953/60)/60)/24)+DATE(1970,1,1)+(-5/24)</f>
        <v>42480.44527777777</v>
      </c>
      <c r="T953" s="21">
        <f>(((I953/60)/60)/24)+DATE(1970,1,1)+(-5/24)</f>
        <v>42525.44527777777</v>
      </c>
    </row>
    <row r="954" spans="1:20" ht="60" hidden="1" x14ac:dyDescent="0.25">
      <c r="A954" s="13">
        <v>952</v>
      </c>
      <c r="B954" s="3" t="s">
        <v>953</v>
      </c>
      <c r="C954" s="3" t="s">
        <v>5062</v>
      </c>
      <c r="D954" s="2">
        <v>49000</v>
      </c>
      <c r="E954" s="11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8272</v>
      </c>
      <c r="O954" s="9">
        <f>E954/D954</f>
        <v>0.39942857142857141</v>
      </c>
      <c r="P954" s="10">
        <f>IF(E954=0,0,E954/L954)</f>
        <v>99.857142857142861</v>
      </c>
      <c r="Q954" s="2" t="str">
        <f>LEFT(N954,SEARCH("/",N954,1)-1)</f>
        <v>technology</v>
      </c>
      <c r="R954" s="2" t="str">
        <f>RIGHT(N954,LEN(N954)-SEARCH("/",N954))</f>
        <v>wearables</v>
      </c>
      <c r="S954" s="21">
        <f>(((J954/60)/60)/24)+DATE(1970,1,1)+(-5/24)</f>
        <v>42662.405231481483</v>
      </c>
      <c r="T954" s="21">
        <f>(((I954/60)/60)/24)+DATE(1970,1,1)+(-5/24)</f>
        <v>42692.446898148148</v>
      </c>
    </row>
    <row r="955" spans="1:20" ht="90" hidden="1" x14ac:dyDescent="0.25">
      <c r="A955" s="13">
        <v>953</v>
      </c>
      <c r="B955" s="3" t="s">
        <v>954</v>
      </c>
      <c r="C955" s="3" t="s">
        <v>5063</v>
      </c>
      <c r="D955" s="2">
        <v>15000</v>
      </c>
      <c r="E955" s="11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8272</v>
      </c>
      <c r="O955" s="9">
        <f>E955/D955</f>
        <v>8.3999999999999995E-3</v>
      </c>
      <c r="P955" s="10">
        <f>IF(E955=0,0,E955/L955)</f>
        <v>25.2</v>
      </c>
      <c r="Q955" s="2" t="str">
        <f>LEFT(N955,SEARCH("/",N955,1)-1)</f>
        <v>technology</v>
      </c>
      <c r="R955" s="2" t="str">
        <f>RIGHT(N955,LEN(N955)-SEARCH("/",N955))</f>
        <v>wearables</v>
      </c>
      <c r="S955" s="21">
        <f>(((J955/60)/60)/24)+DATE(1970,1,1)+(-5/24)</f>
        <v>41998.956006944441</v>
      </c>
      <c r="T955" s="21">
        <f>(((I955/60)/60)/24)+DATE(1970,1,1)+(-5/24)</f>
        <v>42028.956006944441</v>
      </c>
    </row>
    <row r="956" spans="1:20" ht="75" hidden="1" x14ac:dyDescent="0.25">
      <c r="A956" s="13">
        <v>954</v>
      </c>
      <c r="B956" s="3" t="s">
        <v>955</v>
      </c>
      <c r="C956" s="3" t="s">
        <v>5064</v>
      </c>
      <c r="D956" s="2">
        <v>15000</v>
      </c>
      <c r="E956" s="11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8272</v>
      </c>
      <c r="O956" s="9">
        <f>E956/D956</f>
        <v>0.43406666666666666</v>
      </c>
      <c r="P956" s="10">
        <f>IF(E956=0,0,E956/L956)</f>
        <v>89.191780821917803</v>
      </c>
      <c r="Q956" s="2" t="str">
        <f>LEFT(N956,SEARCH("/",N956,1)-1)</f>
        <v>technology</v>
      </c>
      <c r="R956" s="2" t="str">
        <f>RIGHT(N956,LEN(N956)-SEARCH("/",N956))</f>
        <v>wearables</v>
      </c>
      <c r="S956" s="21">
        <f>(((J956/60)/60)/24)+DATE(1970,1,1)+(-5/24)</f>
        <v>42194.625451388885</v>
      </c>
      <c r="T956" s="21">
        <f>(((I956/60)/60)/24)+DATE(1970,1,1)+(-5/24)</f>
        <v>42236.625451388885</v>
      </c>
    </row>
    <row r="957" spans="1:20" ht="90" hidden="1" x14ac:dyDescent="0.25">
      <c r="A957" s="13">
        <v>955</v>
      </c>
      <c r="B957" s="3" t="s">
        <v>956</v>
      </c>
      <c r="C957" s="3" t="s">
        <v>5065</v>
      </c>
      <c r="D957" s="2">
        <v>300000</v>
      </c>
      <c r="E957" s="11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8272</v>
      </c>
      <c r="O957" s="9">
        <f>E957/D957</f>
        <v>5.6613333333333335E-2</v>
      </c>
      <c r="P957" s="10">
        <f>IF(E957=0,0,E957/L957)</f>
        <v>182.6236559139785</v>
      </c>
      <c r="Q957" s="2" t="str">
        <f>LEFT(N957,SEARCH("/",N957,1)-1)</f>
        <v>technology</v>
      </c>
      <c r="R957" s="2" t="str">
        <f>RIGHT(N957,LEN(N957)-SEARCH("/",N957))</f>
        <v>wearables</v>
      </c>
      <c r="S957" s="21">
        <f>(((J957/60)/60)/24)+DATE(1970,1,1)+(-5/24)</f>
        <v>42586.086805555555</v>
      </c>
      <c r="T957" s="21">
        <f>(((I957/60)/60)/24)+DATE(1970,1,1)+(-5/24)</f>
        <v>42626.086805555555</v>
      </c>
    </row>
    <row r="958" spans="1:20" ht="105" hidden="1" x14ac:dyDescent="0.25">
      <c r="A958" s="13">
        <v>956</v>
      </c>
      <c r="B958" s="3" t="s">
        <v>957</v>
      </c>
      <c r="C958" s="3" t="s">
        <v>5066</v>
      </c>
      <c r="D958" s="2">
        <v>50000</v>
      </c>
      <c r="E958" s="11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8272</v>
      </c>
      <c r="O958" s="9">
        <f>E958/D958</f>
        <v>1.7219999999999999E-2</v>
      </c>
      <c r="P958" s="10">
        <f>IF(E958=0,0,E958/L958)</f>
        <v>50.647058823529413</v>
      </c>
      <c r="Q958" s="2" t="str">
        <f>LEFT(N958,SEARCH("/",N958,1)-1)</f>
        <v>technology</v>
      </c>
      <c r="R958" s="2" t="str">
        <f>RIGHT(N958,LEN(N958)-SEARCH("/",N958))</f>
        <v>wearables</v>
      </c>
      <c r="S958" s="21">
        <f>(((J958/60)/60)/24)+DATE(1970,1,1)+(-5/24)</f>
        <v>42060.705543981479</v>
      </c>
      <c r="T958" s="21">
        <f>(((I958/60)/60)/24)+DATE(1970,1,1)+(-5/24)</f>
        <v>42120.663877314808</v>
      </c>
    </row>
    <row r="959" spans="1:20" ht="60" hidden="1" x14ac:dyDescent="0.25">
      <c r="A959" s="13">
        <v>957</v>
      </c>
      <c r="B959" s="3" t="s">
        <v>958</v>
      </c>
      <c r="C959" s="3" t="s">
        <v>5067</v>
      </c>
      <c r="D959" s="2">
        <v>12000</v>
      </c>
      <c r="E959" s="11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8272</v>
      </c>
      <c r="O959" s="9">
        <f>E959/D959</f>
        <v>1.9416666666666665E-2</v>
      </c>
      <c r="P959" s="10">
        <f>IF(E959=0,0,E959/L959)</f>
        <v>33.285714285714285</v>
      </c>
      <c r="Q959" s="2" t="str">
        <f>LEFT(N959,SEARCH("/",N959,1)-1)</f>
        <v>technology</v>
      </c>
      <c r="R959" s="2" t="str">
        <f>RIGHT(N959,LEN(N959)-SEARCH("/",N959))</f>
        <v>wearables</v>
      </c>
      <c r="S959" s="21">
        <f>(((J959/60)/60)/24)+DATE(1970,1,1)+(-5/24)</f>
        <v>42660.344131944446</v>
      </c>
      <c r="T959" s="21">
        <f>(((I959/60)/60)/24)+DATE(1970,1,1)+(-5/24)</f>
        <v>42691.385798611103</v>
      </c>
    </row>
    <row r="960" spans="1:20" ht="90" hidden="1" x14ac:dyDescent="0.25">
      <c r="A960" s="13">
        <v>958</v>
      </c>
      <c r="B960" s="3" t="s">
        <v>959</v>
      </c>
      <c r="C960" s="3" t="s">
        <v>5068</v>
      </c>
      <c r="D960" s="2">
        <v>7777</v>
      </c>
      <c r="E960" s="11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8272</v>
      </c>
      <c r="O960" s="9">
        <f>E960/D960</f>
        <v>0.11328275684711328</v>
      </c>
      <c r="P960" s="10">
        <f>IF(E960=0,0,E960/L960)</f>
        <v>51.823529411764703</v>
      </c>
      <c r="Q960" s="2" t="str">
        <f>LEFT(N960,SEARCH("/",N960,1)-1)</f>
        <v>technology</v>
      </c>
      <c r="R960" s="2" t="str">
        <f>RIGHT(N960,LEN(N960)-SEARCH("/",N960))</f>
        <v>wearables</v>
      </c>
      <c r="S960" s="21">
        <f>(((J960/60)/60)/24)+DATE(1970,1,1)+(-5/24)</f>
        <v>42082.594479166662</v>
      </c>
      <c r="T960" s="21">
        <f>(((I960/60)/60)/24)+DATE(1970,1,1)+(-5/24)</f>
        <v>42103.999305555553</v>
      </c>
    </row>
    <row r="961" spans="1:20" ht="90" hidden="1" x14ac:dyDescent="0.25">
      <c r="A961" s="13">
        <v>959</v>
      </c>
      <c r="B961" s="3" t="s">
        <v>960</v>
      </c>
      <c r="C961" s="3" t="s">
        <v>5069</v>
      </c>
      <c r="D961" s="2">
        <v>50000</v>
      </c>
      <c r="E961" s="11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8272</v>
      </c>
      <c r="O961" s="9">
        <f>E961/D961</f>
        <v>0.3886</v>
      </c>
      <c r="P961" s="10">
        <f>IF(E961=0,0,E961/L961)</f>
        <v>113.62573099415205</v>
      </c>
      <c r="Q961" s="2" t="str">
        <f>LEFT(N961,SEARCH("/",N961,1)-1)</f>
        <v>technology</v>
      </c>
      <c r="R961" s="2" t="str">
        <f>RIGHT(N961,LEN(N961)-SEARCH("/",N961))</f>
        <v>wearables</v>
      </c>
      <c r="S961" s="21">
        <f>(((J961/60)/60)/24)+DATE(1970,1,1)+(-5/24)</f>
        <v>41992.96603009259</v>
      </c>
      <c r="T961" s="21">
        <f>(((I961/60)/60)/24)+DATE(1970,1,1)+(-5/24)</f>
        <v>42022.96603009259</v>
      </c>
    </row>
    <row r="962" spans="1:20" ht="75" hidden="1" x14ac:dyDescent="0.25">
      <c r="A962" s="13">
        <v>960</v>
      </c>
      <c r="B962" s="3" t="s">
        <v>961</v>
      </c>
      <c r="C962" s="3" t="s">
        <v>5070</v>
      </c>
      <c r="D962" s="2">
        <v>55650</v>
      </c>
      <c r="E962" s="11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8272</v>
      </c>
      <c r="O962" s="9">
        <f>E962/D962</f>
        <v>0.46100628930817611</v>
      </c>
      <c r="P962" s="10">
        <f>IF(E962=0,0,E962/L962)</f>
        <v>136.46276595744681</v>
      </c>
      <c r="Q962" s="2" t="str">
        <f>LEFT(N962,SEARCH("/",N962,1)-1)</f>
        <v>technology</v>
      </c>
      <c r="R962" s="2" t="str">
        <f>RIGHT(N962,LEN(N962)-SEARCH("/",N962))</f>
        <v>wearables</v>
      </c>
      <c r="S962" s="21">
        <f>(((J962/60)/60)/24)+DATE(1970,1,1)+(-5/24)</f>
        <v>42766.41846064815</v>
      </c>
      <c r="T962" s="21">
        <f>(((I962/60)/60)/24)+DATE(1970,1,1)+(-5/24)</f>
        <v>42808.376793981479</v>
      </c>
    </row>
    <row r="963" spans="1:20" ht="75" hidden="1" x14ac:dyDescent="0.25">
      <c r="A963" s="13">
        <v>961</v>
      </c>
      <c r="B963" s="3" t="s">
        <v>962</v>
      </c>
      <c r="C963" s="3" t="s">
        <v>5071</v>
      </c>
      <c r="D963" s="2">
        <v>95000</v>
      </c>
      <c r="E963" s="11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8272</v>
      </c>
      <c r="O963" s="9">
        <f>E963/D963</f>
        <v>0.42188421052631581</v>
      </c>
      <c r="P963" s="10">
        <f>IF(E963=0,0,E963/L963)</f>
        <v>364.35454545454547</v>
      </c>
      <c r="Q963" s="2" t="str">
        <f>LEFT(N963,SEARCH("/",N963,1)-1)</f>
        <v>technology</v>
      </c>
      <c r="R963" s="2" t="str">
        <f>RIGHT(N963,LEN(N963)-SEARCH("/",N963))</f>
        <v>wearables</v>
      </c>
      <c r="S963" s="21">
        <f>(((J963/60)/60)/24)+DATE(1970,1,1)+(-5/24)</f>
        <v>42740.485358796293</v>
      </c>
      <c r="T963" s="21">
        <f>(((I963/60)/60)/24)+DATE(1970,1,1)+(-5/24)</f>
        <v>42786.583333333336</v>
      </c>
    </row>
    <row r="964" spans="1:20" ht="90" hidden="1" x14ac:dyDescent="0.25">
      <c r="A964" s="13">
        <v>962</v>
      </c>
      <c r="B964" s="3" t="s">
        <v>963</v>
      </c>
      <c r="C964" s="3" t="s">
        <v>5072</v>
      </c>
      <c r="D964" s="2">
        <v>2500</v>
      </c>
      <c r="E964" s="11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8272</v>
      </c>
      <c r="O964" s="9">
        <f>E964/D964</f>
        <v>0.2848</v>
      </c>
      <c r="P964" s="10">
        <f>IF(E964=0,0,E964/L964)</f>
        <v>19.243243243243242</v>
      </c>
      <c r="Q964" s="2" t="str">
        <f>LEFT(N964,SEARCH("/",N964,1)-1)</f>
        <v>technology</v>
      </c>
      <c r="R964" s="2" t="str">
        <f>RIGHT(N964,LEN(N964)-SEARCH("/",N964))</f>
        <v>wearables</v>
      </c>
      <c r="S964" s="21">
        <f>(((J964/60)/60)/24)+DATE(1970,1,1)+(-5/24)</f>
        <v>42373.504085648143</v>
      </c>
      <c r="T964" s="21">
        <f>(((I964/60)/60)/24)+DATE(1970,1,1)+(-5/24)</f>
        <v>42411.504085648143</v>
      </c>
    </row>
    <row r="965" spans="1:20" ht="60" hidden="1" x14ac:dyDescent="0.25">
      <c r="A965" s="13">
        <v>963</v>
      </c>
      <c r="B965" s="3" t="s">
        <v>964</v>
      </c>
      <c r="C965" s="3" t="s">
        <v>5073</v>
      </c>
      <c r="D965" s="2">
        <v>35000</v>
      </c>
      <c r="E965" s="11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8272</v>
      </c>
      <c r="O965" s="9">
        <f>E965/D965</f>
        <v>1.0771428571428571E-2</v>
      </c>
      <c r="P965" s="10">
        <f>IF(E965=0,0,E965/L965)</f>
        <v>41.888888888888886</v>
      </c>
      <c r="Q965" s="2" t="str">
        <f>LEFT(N965,SEARCH("/",N965,1)-1)</f>
        <v>technology</v>
      </c>
      <c r="R965" s="2" t="str">
        <f>RIGHT(N965,LEN(N965)-SEARCH("/",N965))</f>
        <v>wearables</v>
      </c>
      <c r="S965" s="21">
        <f>(((J965/60)/60)/24)+DATE(1970,1,1)+(-5/24)</f>
        <v>42625.427303240744</v>
      </c>
      <c r="T965" s="21">
        <f>(((I965/60)/60)/24)+DATE(1970,1,1)+(-5/24)</f>
        <v>42660.427303240744</v>
      </c>
    </row>
    <row r="966" spans="1:20" ht="90" hidden="1" x14ac:dyDescent="0.25">
      <c r="A966" s="13">
        <v>964</v>
      </c>
      <c r="B966" s="3" t="s">
        <v>965</v>
      </c>
      <c r="C966" s="3" t="s">
        <v>5074</v>
      </c>
      <c r="D966" s="2">
        <v>110000</v>
      </c>
      <c r="E966" s="11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8272</v>
      </c>
      <c r="O966" s="9">
        <f>E966/D966</f>
        <v>7.9909090909090902E-3</v>
      </c>
      <c r="P966" s="10">
        <f>IF(E966=0,0,E966/L966)</f>
        <v>30.310344827586206</v>
      </c>
      <c r="Q966" s="2" t="str">
        <f>LEFT(N966,SEARCH("/",N966,1)-1)</f>
        <v>technology</v>
      </c>
      <c r="R966" s="2" t="str">
        <f>RIGHT(N966,LEN(N966)-SEARCH("/",N966))</f>
        <v>wearables</v>
      </c>
      <c r="S966" s="21">
        <f>(((J966/60)/60)/24)+DATE(1970,1,1)+(-5/24)</f>
        <v>42208.420358796291</v>
      </c>
      <c r="T966" s="21">
        <f>(((I966/60)/60)/24)+DATE(1970,1,1)+(-5/24)</f>
        <v>42248.420358796291</v>
      </c>
    </row>
    <row r="967" spans="1:20" ht="105" hidden="1" x14ac:dyDescent="0.25">
      <c r="A967" s="13">
        <v>965</v>
      </c>
      <c r="B967" s="3" t="s">
        <v>966</v>
      </c>
      <c r="C967" s="3" t="s">
        <v>5075</v>
      </c>
      <c r="D967" s="2">
        <v>25000</v>
      </c>
      <c r="E967" s="11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8272</v>
      </c>
      <c r="O967" s="9">
        <f>E967/D967</f>
        <v>1.192E-2</v>
      </c>
      <c r="P967" s="10">
        <f>IF(E967=0,0,E967/L967)</f>
        <v>49.666666666666664</v>
      </c>
      <c r="Q967" s="2" t="str">
        <f>LEFT(N967,SEARCH("/",N967,1)-1)</f>
        <v>technology</v>
      </c>
      <c r="R967" s="2" t="str">
        <f>RIGHT(N967,LEN(N967)-SEARCH("/",N967))</f>
        <v>wearables</v>
      </c>
      <c r="S967" s="21">
        <f>(((J967/60)/60)/24)+DATE(1970,1,1)+(-5/24)</f>
        <v>42636.808402777773</v>
      </c>
      <c r="T967" s="21">
        <f>(((I967/60)/60)/24)+DATE(1970,1,1)+(-5/24)</f>
        <v>42668.957638888889</v>
      </c>
    </row>
    <row r="968" spans="1:20" ht="75" hidden="1" x14ac:dyDescent="0.25">
      <c r="A968" s="13">
        <v>966</v>
      </c>
      <c r="B968" s="3" t="s">
        <v>967</v>
      </c>
      <c r="C968" s="3" t="s">
        <v>5076</v>
      </c>
      <c r="D968" s="2">
        <v>12000</v>
      </c>
      <c r="E968" s="11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8272</v>
      </c>
      <c r="O968" s="9">
        <f>E968/D968</f>
        <v>0.14799999999999999</v>
      </c>
      <c r="P968" s="10">
        <f>IF(E968=0,0,E968/L968)</f>
        <v>59.2</v>
      </c>
      <c r="Q968" s="2" t="str">
        <f>LEFT(N968,SEARCH("/",N968,1)-1)</f>
        <v>technology</v>
      </c>
      <c r="R968" s="2" t="str">
        <f>RIGHT(N968,LEN(N968)-SEARCH("/",N968))</f>
        <v>wearables</v>
      </c>
      <c r="S968" s="21">
        <f>(((J968/60)/60)/24)+DATE(1970,1,1)+(-5/24)</f>
        <v>42619.427453703705</v>
      </c>
      <c r="T968" s="21">
        <f>(((I968/60)/60)/24)+DATE(1970,1,1)+(-5/24)</f>
        <v>42649.427453703705</v>
      </c>
    </row>
    <row r="969" spans="1:20" ht="75" hidden="1" x14ac:dyDescent="0.25">
      <c r="A969" s="13">
        <v>967</v>
      </c>
      <c r="B969" s="3" t="s">
        <v>968</v>
      </c>
      <c r="C969" s="3" t="s">
        <v>5077</v>
      </c>
      <c r="D969" s="2">
        <v>20000</v>
      </c>
      <c r="E969" s="11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8272</v>
      </c>
      <c r="O969" s="9">
        <f>E969/D969</f>
        <v>0.17810000000000001</v>
      </c>
      <c r="P969" s="10">
        <f>IF(E969=0,0,E969/L969)</f>
        <v>43.97530864197531</v>
      </c>
      <c r="Q969" s="2" t="str">
        <f>LEFT(N969,SEARCH("/",N969,1)-1)</f>
        <v>technology</v>
      </c>
      <c r="R969" s="2" t="str">
        <f>RIGHT(N969,LEN(N969)-SEARCH("/",N969))</f>
        <v>wearables</v>
      </c>
      <c r="S969" s="21">
        <f>(((J969/60)/60)/24)+DATE(1970,1,1)+(-5/24)</f>
        <v>42422.045995370368</v>
      </c>
      <c r="T969" s="21">
        <f>(((I969/60)/60)/24)+DATE(1970,1,1)+(-5/24)</f>
        <v>42482.004328703704</v>
      </c>
    </row>
    <row r="970" spans="1:20" ht="90" hidden="1" x14ac:dyDescent="0.25">
      <c r="A970" s="13">
        <v>968</v>
      </c>
      <c r="B970" s="3" t="s">
        <v>969</v>
      </c>
      <c r="C970" s="3" t="s">
        <v>5078</v>
      </c>
      <c r="D970" s="2">
        <v>8000</v>
      </c>
      <c r="E970" s="11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8272</v>
      </c>
      <c r="O970" s="9">
        <f>E970/D970</f>
        <v>1.325E-2</v>
      </c>
      <c r="P970" s="10">
        <f>IF(E970=0,0,E970/L970)</f>
        <v>26.5</v>
      </c>
      <c r="Q970" s="2" t="str">
        <f>LEFT(N970,SEARCH("/",N970,1)-1)</f>
        <v>technology</v>
      </c>
      <c r="R970" s="2" t="str">
        <f>RIGHT(N970,LEN(N970)-SEARCH("/",N970))</f>
        <v>wearables</v>
      </c>
      <c r="S970" s="21">
        <f>(((J970/60)/60)/24)+DATE(1970,1,1)+(-5/24)</f>
        <v>41836.639282407406</v>
      </c>
      <c r="T970" s="21">
        <f>(((I970/60)/60)/24)+DATE(1970,1,1)+(-5/24)</f>
        <v>41866.639282407406</v>
      </c>
    </row>
    <row r="971" spans="1:20" ht="45" hidden="1" x14ac:dyDescent="0.25">
      <c r="A971" s="13">
        <v>969</v>
      </c>
      <c r="B971" s="3" t="s">
        <v>970</v>
      </c>
      <c r="C971" s="3" t="s">
        <v>5079</v>
      </c>
      <c r="D971" s="2">
        <v>30000</v>
      </c>
      <c r="E971" s="11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8272</v>
      </c>
      <c r="O971" s="9">
        <f>E971/D971</f>
        <v>0.46666666666666667</v>
      </c>
      <c r="P971" s="10">
        <f>IF(E971=0,0,E971/L971)</f>
        <v>1272.7272727272727</v>
      </c>
      <c r="Q971" s="2" t="str">
        <f>LEFT(N971,SEARCH("/",N971,1)-1)</f>
        <v>technology</v>
      </c>
      <c r="R971" s="2" t="str">
        <f>RIGHT(N971,LEN(N971)-SEARCH("/",N971))</f>
        <v>wearables</v>
      </c>
      <c r="S971" s="21">
        <f>(((J971/60)/60)/24)+DATE(1970,1,1)+(-5/24)</f>
        <v>42742.094988425924</v>
      </c>
      <c r="T971" s="21">
        <f>(((I971/60)/60)/24)+DATE(1970,1,1)+(-5/24)</f>
        <v>42775.094988425924</v>
      </c>
    </row>
    <row r="972" spans="1:20" ht="105" hidden="1" x14ac:dyDescent="0.25">
      <c r="A972" s="13">
        <v>970</v>
      </c>
      <c r="B972" s="3" t="s">
        <v>971</v>
      </c>
      <c r="C972" s="3" t="s">
        <v>5080</v>
      </c>
      <c r="D972" s="2">
        <v>5000</v>
      </c>
      <c r="E972" s="11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8272</v>
      </c>
      <c r="O972" s="9">
        <f>E972/D972</f>
        <v>0.4592</v>
      </c>
      <c r="P972" s="10">
        <f>IF(E972=0,0,E972/L972)</f>
        <v>164</v>
      </c>
      <c r="Q972" s="2" t="str">
        <f>LEFT(N972,SEARCH("/",N972,1)-1)</f>
        <v>technology</v>
      </c>
      <c r="R972" s="2" t="str">
        <f>RIGHT(N972,LEN(N972)-SEARCH("/",N972))</f>
        <v>wearables</v>
      </c>
      <c r="S972" s="21">
        <f>(((J972/60)/60)/24)+DATE(1970,1,1)+(-5/24)</f>
        <v>42721.012187499997</v>
      </c>
      <c r="T972" s="21">
        <f>(((I972/60)/60)/24)+DATE(1970,1,1)+(-5/24)</f>
        <v>42757.999305555553</v>
      </c>
    </row>
    <row r="973" spans="1:20" ht="90" hidden="1" x14ac:dyDescent="0.25">
      <c r="A973" s="13">
        <v>971</v>
      </c>
      <c r="B973" s="3" t="s">
        <v>972</v>
      </c>
      <c r="C973" s="3" t="s">
        <v>5081</v>
      </c>
      <c r="D973" s="2">
        <v>100000</v>
      </c>
      <c r="E973" s="11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8272</v>
      </c>
      <c r="O973" s="9">
        <f>E973/D973</f>
        <v>2.2599999999999999E-3</v>
      </c>
      <c r="P973" s="10">
        <f>IF(E973=0,0,E973/L973)</f>
        <v>45.2</v>
      </c>
      <c r="Q973" s="2" t="str">
        <f>LEFT(N973,SEARCH("/",N973,1)-1)</f>
        <v>technology</v>
      </c>
      <c r="R973" s="2" t="str">
        <f>RIGHT(N973,LEN(N973)-SEARCH("/",N973))</f>
        <v>wearables</v>
      </c>
      <c r="S973" s="21">
        <f>(((J973/60)/60)/24)+DATE(1970,1,1)+(-5/24)</f>
        <v>42111.500694444439</v>
      </c>
      <c r="T973" s="21">
        <f>(((I973/60)/60)/24)+DATE(1970,1,1)+(-5/24)</f>
        <v>42156.500694444439</v>
      </c>
    </row>
    <row r="974" spans="1:20" ht="90" hidden="1" x14ac:dyDescent="0.25">
      <c r="A974" s="13">
        <v>972</v>
      </c>
      <c r="B974" s="3" t="s">
        <v>973</v>
      </c>
      <c r="C974" s="3" t="s">
        <v>5082</v>
      </c>
      <c r="D974" s="2">
        <v>20000</v>
      </c>
      <c r="E974" s="11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8272</v>
      </c>
      <c r="O974" s="9">
        <f>E974/D974</f>
        <v>0.34625</v>
      </c>
      <c r="P974" s="10">
        <f>IF(E974=0,0,E974/L974)</f>
        <v>153.88888888888889</v>
      </c>
      <c r="Q974" s="2" t="str">
        <f>LEFT(N974,SEARCH("/",N974,1)-1)</f>
        <v>technology</v>
      </c>
      <c r="R974" s="2" t="str">
        <f>RIGHT(N974,LEN(N974)-SEARCH("/",N974))</f>
        <v>wearables</v>
      </c>
      <c r="S974" s="21">
        <f>(((J974/60)/60)/24)+DATE(1970,1,1)+(-5/24)</f>
        <v>41856.657384259255</v>
      </c>
      <c r="T974" s="21">
        <f>(((I974/60)/60)/24)+DATE(1970,1,1)+(-5/24)</f>
        <v>41886.082638888889</v>
      </c>
    </row>
    <row r="975" spans="1:20" ht="90" hidden="1" x14ac:dyDescent="0.25">
      <c r="A975" s="13">
        <v>973</v>
      </c>
      <c r="B975" s="3" t="s">
        <v>974</v>
      </c>
      <c r="C975" s="3" t="s">
        <v>5083</v>
      </c>
      <c r="D975" s="2">
        <v>20000</v>
      </c>
      <c r="E975" s="11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8272</v>
      </c>
      <c r="O975" s="9">
        <f>E975/D975</f>
        <v>2.0549999999999999E-2</v>
      </c>
      <c r="P975" s="10">
        <f>IF(E975=0,0,E975/L975)</f>
        <v>51.375</v>
      </c>
      <c r="Q975" s="2" t="str">
        <f>LEFT(N975,SEARCH("/",N975,1)-1)</f>
        <v>technology</v>
      </c>
      <c r="R975" s="2" t="str">
        <f>RIGHT(N975,LEN(N975)-SEARCH("/",N975))</f>
        <v>wearables</v>
      </c>
      <c r="S975" s="21">
        <f>(((J975/60)/60)/24)+DATE(1970,1,1)+(-5/24)</f>
        <v>42256.806631944441</v>
      </c>
      <c r="T975" s="21">
        <f>(((I975/60)/60)/24)+DATE(1970,1,1)+(-5/24)</f>
        <v>42316.848298611112</v>
      </c>
    </row>
    <row r="976" spans="1:20" ht="90" hidden="1" x14ac:dyDescent="0.25">
      <c r="A976" s="13">
        <v>974</v>
      </c>
      <c r="B976" s="3" t="s">
        <v>975</v>
      </c>
      <c r="C976" s="3" t="s">
        <v>5084</v>
      </c>
      <c r="D976" s="2">
        <v>50000</v>
      </c>
      <c r="E976" s="11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8272</v>
      </c>
      <c r="O976" s="9">
        <f>E976/D976</f>
        <v>5.5999999999999999E-3</v>
      </c>
      <c r="P976" s="10">
        <f>IF(E976=0,0,E976/L976)</f>
        <v>93.333333333333329</v>
      </c>
      <c r="Q976" s="2" t="str">
        <f>LEFT(N976,SEARCH("/",N976,1)-1)</f>
        <v>technology</v>
      </c>
      <c r="R976" s="2" t="str">
        <f>RIGHT(N976,LEN(N976)-SEARCH("/",N976))</f>
        <v>wearables</v>
      </c>
      <c r="S976" s="21">
        <f>(((J976/60)/60)/24)+DATE(1970,1,1)+(-5/24)</f>
        <v>42424.541157407402</v>
      </c>
      <c r="T976" s="21">
        <f>(((I976/60)/60)/24)+DATE(1970,1,1)+(-5/24)</f>
        <v>42454.499490740738</v>
      </c>
    </row>
    <row r="977" spans="1:20" ht="90" hidden="1" x14ac:dyDescent="0.25">
      <c r="A977" s="13">
        <v>975</v>
      </c>
      <c r="B977" s="3" t="s">
        <v>976</v>
      </c>
      <c r="C977" s="3" t="s">
        <v>5085</v>
      </c>
      <c r="D977" s="2">
        <v>100000</v>
      </c>
      <c r="E977" s="11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8272</v>
      </c>
      <c r="O977" s="9">
        <f>E977/D977</f>
        <v>2.6069999999999999E-2</v>
      </c>
      <c r="P977" s="10">
        <f>IF(E977=0,0,E977/L977)</f>
        <v>108.625</v>
      </c>
      <c r="Q977" s="2" t="str">
        <f>LEFT(N977,SEARCH("/",N977,1)-1)</f>
        <v>technology</v>
      </c>
      <c r="R977" s="2" t="str">
        <f>RIGHT(N977,LEN(N977)-SEARCH("/",N977))</f>
        <v>wearables</v>
      </c>
      <c r="S977" s="21">
        <f>(((J977/60)/60)/24)+DATE(1970,1,1)+(-5/24)</f>
        <v>42489.488252314812</v>
      </c>
      <c r="T977" s="21">
        <f>(((I977/60)/60)/24)+DATE(1970,1,1)+(-5/24)</f>
        <v>42549.488252314812</v>
      </c>
    </row>
    <row r="978" spans="1:20" ht="90" hidden="1" x14ac:dyDescent="0.25">
      <c r="A978" s="13">
        <v>976</v>
      </c>
      <c r="B978" s="3" t="s">
        <v>977</v>
      </c>
      <c r="C978" s="3" t="s">
        <v>5086</v>
      </c>
      <c r="D978" s="2">
        <v>150000</v>
      </c>
      <c r="E978" s="11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8272</v>
      </c>
      <c r="O978" s="9">
        <f>E978/D978</f>
        <v>1.9259999999999999E-2</v>
      </c>
      <c r="P978" s="10">
        <f>IF(E978=0,0,E978/L978)</f>
        <v>160.5</v>
      </c>
      <c r="Q978" s="2" t="str">
        <f>LEFT(N978,SEARCH("/",N978,1)-1)</f>
        <v>technology</v>
      </c>
      <c r="R978" s="2" t="str">
        <f>RIGHT(N978,LEN(N978)-SEARCH("/",N978))</f>
        <v>wearables</v>
      </c>
      <c r="S978" s="21">
        <f>(((J978/60)/60)/24)+DATE(1970,1,1)+(-5/24)</f>
        <v>42184.850659722222</v>
      </c>
      <c r="T978" s="21">
        <f>(((I978/60)/60)/24)+DATE(1970,1,1)+(-5/24)</f>
        <v>42229.850659722222</v>
      </c>
    </row>
    <row r="979" spans="1:20" ht="90" hidden="1" x14ac:dyDescent="0.25">
      <c r="A979" s="13">
        <v>977</v>
      </c>
      <c r="B979" s="3" t="s">
        <v>978</v>
      </c>
      <c r="C979" s="3" t="s">
        <v>5087</v>
      </c>
      <c r="D979" s="2">
        <v>2700</v>
      </c>
      <c r="E979" s="11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8272</v>
      </c>
      <c r="O979" s="9">
        <f>E979/D979</f>
        <v>0.33666666666666667</v>
      </c>
      <c r="P979" s="10">
        <f>IF(E979=0,0,E979/L979)</f>
        <v>75.75</v>
      </c>
      <c r="Q979" s="2" t="str">
        <f>LEFT(N979,SEARCH("/",N979,1)-1)</f>
        <v>technology</v>
      </c>
      <c r="R979" s="2" t="str">
        <f>RIGHT(N979,LEN(N979)-SEARCH("/",N979))</f>
        <v>wearables</v>
      </c>
      <c r="S979" s="21">
        <f>(((J979/60)/60)/24)+DATE(1970,1,1)+(-5/24)</f>
        <v>42391.733761574076</v>
      </c>
      <c r="T979" s="21">
        <f>(((I979/60)/60)/24)+DATE(1970,1,1)+(-5/24)</f>
        <v>42421.733761574076</v>
      </c>
    </row>
    <row r="980" spans="1:20" ht="90" hidden="1" x14ac:dyDescent="0.25">
      <c r="A980" s="13">
        <v>978</v>
      </c>
      <c r="B980" s="3" t="s">
        <v>979</v>
      </c>
      <c r="C980" s="3" t="s">
        <v>5088</v>
      </c>
      <c r="D980" s="2">
        <v>172889</v>
      </c>
      <c r="E980" s="11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8272</v>
      </c>
      <c r="O980" s="9">
        <f>E980/D980</f>
        <v>0.5626326718299024</v>
      </c>
      <c r="P980" s="10">
        <f>IF(E980=0,0,E980/L980)</f>
        <v>790.83739837398377</v>
      </c>
      <c r="Q980" s="2" t="str">
        <f>LEFT(N980,SEARCH("/",N980,1)-1)</f>
        <v>technology</v>
      </c>
      <c r="R980" s="2" t="str">
        <f>RIGHT(N980,LEN(N980)-SEARCH("/",N980))</f>
        <v>wearables</v>
      </c>
      <c r="S980" s="21">
        <f>(((J980/60)/60)/24)+DATE(1970,1,1)+(-5/24)</f>
        <v>42395.100706018515</v>
      </c>
      <c r="T980" s="21">
        <f>(((I980/60)/60)/24)+DATE(1970,1,1)+(-5/24)</f>
        <v>42425.100706018515</v>
      </c>
    </row>
    <row r="981" spans="1:20" ht="90" hidden="1" x14ac:dyDescent="0.25">
      <c r="A981" s="13">
        <v>979</v>
      </c>
      <c r="B981" s="3" t="s">
        <v>980</v>
      </c>
      <c r="C981" s="3" t="s">
        <v>5089</v>
      </c>
      <c r="D981" s="2">
        <v>35000</v>
      </c>
      <c r="E981" s="11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8272</v>
      </c>
      <c r="O981" s="9">
        <f>E981/D981</f>
        <v>0.82817600000000002</v>
      </c>
      <c r="P981" s="10">
        <f>IF(E981=0,0,E981/L981)</f>
        <v>301.93916666666667</v>
      </c>
      <c r="Q981" s="2" t="str">
        <f>LEFT(N981,SEARCH("/",N981,1)-1)</f>
        <v>technology</v>
      </c>
      <c r="R981" s="2" t="str">
        <f>RIGHT(N981,LEN(N981)-SEARCH("/",N981))</f>
        <v>wearables</v>
      </c>
      <c r="S981" s="21">
        <f>(((J981/60)/60)/24)+DATE(1970,1,1)+(-5/24)</f>
        <v>42506.208657407398</v>
      </c>
      <c r="T981" s="21">
        <f>(((I981/60)/60)/24)+DATE(1970,1,1)+(-5/24)</f>
        <v>42541.582638888889</v>
      </c>
    </row>
    <row r="982" spans="1:20" ht="105" hidden="1" x14ac:dyDescent="0.25">
      <c r="A982" s="13">
        <v>980</v>
      </c>
      <c r="B982" s="3" t="s">
        <v>981</v>
      </c>
      <c r="C982" s="3" t="s">
        <v>5090</v>
      </c>
      <c r="D982" s="2">
        <v>10000</v>
      </c>
      <c r="E982" s="11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8272</v>
      </c>
      <c r="O982" s="9">
        <f>E982/D982</f>
        <v>0.14860000000000001</v>
      </c>
      <c r="P982" s="10">
        <f>IF(E982=0,0,E982/L982)</f>
        <v>47.935483870967744</v>
      </c>
      <c r="Q982" s="2" t="str">
        <f>LEFT(N982,SEARCH("/",N982,1)-1)</f>
        <v>technology</v>
      </c>
      <c r="R982" s="2" t="str">
        <f>RIGHT(N982,LEN(N982)-SEARCH("/",N982))</f>
        <v>wearables</v>
      </c>
      <c r="S982" s="21">
        <f>(((J982/60)/60)/24)+DATE(1970,1,1)+(-5/24)</f>
        <v>41928.695856481478</v>
      </c>
      <c r="T982" s="21">
        <f>(((I982/60)/60)/24)+DATE(1970,1,1)+(-5/24)</f>
        <v>41973.737523148149</v>
      </c>
    </row>
    <row r="983" spans="1:20" ht="105" hidden="1" x14ac:dyDescent="0.25">
      <c r="A983" s="13">
        <v>981</v>
      </c>
      <c r="B983" s="3" t="s">
        <v>982</v>
      </c>
      <c r="C983" s="3" t="s">
        <v>5091</v>
      </c>
      <c r="D983" s="2">
        <v>88888</v>
      </c>
      <c r="E983" s="11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8272</v>
      </c>
      <c r="O983" s="9">
        <f>E983/D983</f>
        <v>1.2375123751237513E-4</v>
      </c>
      <c r="P983" s="10">
        <f>IF(E983=0,0,E983/L983)</f>
        <v>2.75</v>
      </c>
      <c r="Q983" s="2" t="str">
        <f>LEFT(N983,SEARCH("/",N983,1)-1)</f>
        <v>technology</v>
      </c>
      <c r="R983" s="2" t="str">
        <f>RIGHT(N983,LEN(N983)-SEARCH("/",N983))</f>
        <v>wearables</v>
      </c>
      <c r="S983" s="21">
        <f>(((J983/60)/60)/24)+DATE(1970,1,1)+(-5/24)</f>
        <v>41830.738680555551</v>
      </c>
      <c r="T983" s="21">
        <f>(((I983/60)/60)/24)+DATE(1970,1,1)+(-5/24)</f>
        <v>41860.738680555551</v>
      </c>
    </row>
    <row r="984" spans="1:20" ht="75" hidden="1" x14ac:dyDescent="0.25">
      <c r="A984" s="13">
        <v>982</v>
      </c>
      <c r="B984" s="3" t="s">
        <v>983</v>
      </c>
      <c r="C984" s="3" t="s">
        <v>5092</v>
      </c>
      <c r="D984" s="2">
        <v>17500</v>
      </c>
      <c r="E984" s="11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8272</v>
      </c>
      <c r="O984" s="9">
        <f>E984/D984</f>
        <v>1.7142857142857143E-4</v>
      </c>
      <c r="P984" s="10">
        <f>IF(E984=0,0,E984/L984)</f>
        <v>1</v>
      </c>
      <c r="Q984" s="2" t="str">
        <f>LEFT(N984,SEARCH("/",N984,1)-1)</f>
        <v>technology</v>
      </c>
      <c r="R984" s="2" t="str">
        <f>RIGHT(N984,LEN(N984)-SEARCH("/",N984))</f>
        <v>wearables</v>
      </c>
      <c r="S984" s="21">
        <f>(((J984/60)/60)/24)+DATE(1970,1,1)+(-5/24)</f>
        <v>42615.544976851852</v>
      </c>
      <c r="T984" s="21">
        <f>(((I984/60)/60)/24)+DATE(1970,1,1)+(-5/24)</f>
        <v>42645.544976851852</v>
      </c>
    </row>
    <row r="985" spans="1:20" ht="105" hidden="1" x14ac:dyDescent="0.25">
      <c r="A985" s="13">
        <v>983</v>
      </c>
      <c r="B985" s="3" t="s">
        <v>984</v>
      </c>
      <c r="C985" s="3" t="s">
        <v>5093</v>
      </c>
      <c r="D985" s="2">
        <v>104219</v>
      </c>
      <c r="E985" s="11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8272</v>
      </c>
      <c r="O985" s="9">
        <f>E985/D985</f>
        <v>0.2950613611721471</v>
      </c>
      <c r="P985" s="10">
        <f>IF(E985=0,0,E985/L985)</f>
        <v>171.79329608938548</v>
      </c>
      <c r="Q985" s="2" t="str">
        <f>LEFT(N985,SEARCH("/",N985,1)-1)</f>
        <v>technology</v>
      </c>
      <c r="R985" s="2" t="str">
        <f>RIGHT(N985,LEN(N985)-SEARCH("/",N985))</f>
        <v>wearables</v>
      </c>
      <c r="S985" s="21">
        <f>(((J985/60)/60)/24)+DATE(1970,1,1)+(-5/24)</f>
        <v>42574.459317129629</v>
      </c>
      <c r="T985" s="21">
        <f>(((I985/60)/60)/24)+DATE(1970,1,1)+(-5/24)</f>
        <v>42605.662499999999</v>
      </c>
    </row>
    <row r="986" spans="1:20" ht="120" hidden="1" x14ac:dyDescent="0.25">
      <c r="A986" s="13">
        <v>984</v>
      </c>
      <c r="B986" s="3" t="s">
        <v>985</v>
      </c>
      <c r="C986" s="3" t="s">
        <v>5094</v>
      </c>
      <c r="D986" s="2">
        <v>10000</v>
      </c>
      <c r="E986" s="11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8272</v>
      </c>
      <c r="O986" s="9">
        <f>E986/D986</f>
        <v>1.06E-2</v>
      </c>
      <c r="P986" s="10">
        <f>IF(E986=0,0,E986/L986)</f>
        <v>35.333333333333336</v>
      </c>
      <c r="Q986" s="2" t="str">
        <f>LEFT(N986,SEARCH("/",N986,1)-1)</f>
        <v>technology</v>
      </c>
      <c r="R986" s="2" t="str">
        <f>RIGHT(N986,LEN(N986)-SEARCH("/",N986))</f>
        <v>wearables</v>
      </c>
      <c r="S986" s="21">
        <f>(((J986/60)/60)/24)+DATE(1970,1,1)+(-5/24)</f>
        <v>42060.907499999994</v>
      </c>
      <c r="T986" s="21">
        <f>(((I986/60)/60)/24)+DATE(1970,1,1)+(-5/24)</f>
        <v>42090.865833333337</v>
      </c>
    </row>
    <row r="987" spans="1:20" ht="90" hidden="1" x14ac:dyDescent="0.25">
      <c r="A987" s="13">
        <v>985</v>
      </c>
      <c r="B987" s="3" t="s">
        <v>986</v>
      </c>
      <c r="C987" s="3" t="s">
        <v>5095</v>
      </c>
      <c r="D987" s="2">
        <v>30000</v>
      </c>
      <c r="E987" s="11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8272</v>
      </c>
      <c r="O987" s="9">
        <f>E987/D987</f>
        <v>6.2933333333333327E-2</v>
      </c>
      <c r="P987" s="10">
        <f>IF(E987=0,0,E987/L987)</f>
        <v>82.086956521739125</v>
      </c>
      <c r="Q987" s="2" t="str">
        <f>LEFT(N987,SEARCH("/",N987,1)-1)</f>
        <v>technology</v>
      </c>
      <c r="R987" s="2" t="str">
        <f>RIGHT(N987,LEN(N987)-SEARCH("/",N987))</f>
        <v>wearables</v>
      </c>
      <c r="S987" s="21">
        <f>(((J987/60)/60)/24)+DATE(1970,1,1)+(-5/24)</f>
        <v>42339.759375000001</v>
      </c>
      <c r="T987" s="21">
        <f>(((I987/60)/60)/24)+DATE(1970,1,1)+(-5/24)</f>
        <v>42369.749999999993</v>
      </c>
    </row>
    <row r="988" spans="1:20" ht="105" hidden="1" x14ac:dyDescent="0.25">
      <c r="A988" s="13">
        <v>986</v>
      </c>
      <c r="B988" s="3" t="s">
        <v>987</v>
      </c>
      <c r="C988" s="3" t="s">
        <v>5096</v>
      </c>
      <c r="D988" s="2">
        <v>20000</v>
      </c>
      <c r="E988" s="11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8272</v>
      </c>
      <c r="O988" s="9">
        <f>E988/D988</f>
        <v>0.1275</v>
      </c>
      <c r="P988" s="10">
        <f>IF(E988=0,0,E988/L988)</f>
        <v>110.8695652173913</v>
      </c>
      <c r="Q988" s="2" t="str">
        <f>LEFT(N988,SEARCH("/",N988,1)-1)</f>
        <v>technology</v>
      </c>
      <c r="R988" s="2" t="str">
        <f>RIGHT(N988,LEN(N988)-SEARCH("/",N988))</f>
        <v>wearables</v>
      </c>
      <c r="S988" s="21">
        <f>(((J988/60)/60)/24)+DATE(1970,1,1)+(-5/24)</f>
        <v>42324.559027777774</v>
      </c>
      <c r="T988" s="21">
        <f>(((I988/60)/60)/24)+DATE(1970,1,1)+(-5/24)</f>
        <v>42378.791666666664</v>
      </c>
    </row>
    <row r="989" spans="1:20" ht="90" hidden="1" x14ac:dyDescent="0.25">
      <c r="A989" s="13">
        <v>987</v>
      </c>
      <c r="B989" s="3" t="s">
        <v>988</v>
      </c>
      <c r="C989" s="3" t="s">
        <v>5097</v>
      </c>
      <c r="D989" s="2">
        <v>50000</v>
      </c>
      <c r="E989" s="11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8272</v>
      </c>
      <c r="O989" s="9">
        <f>E989/D989</f>
        <v>0.13220000000000001</v>
      </c>
      <c r="P989" s="10">
        <f>IF(E989=0,0,E989/L989)</f>
        <v>161.21951219512195</v>
      </c>
      <c r="Q989" s="2" t="str">
        <f>LEFT(N989,SEARCH("/",N989,1)-1)</f>
        <v>technology</v>
      </c>
      <c r="R989" s="2" t="str">
        <f>RIGHT(N989,LEN(N989)-SEARCH("/",N989))</f>
        <v>wearables</v>
      </c>
      <c r="S989" s="21">
        <f>(((J989/60)/60)/24)+DATE(1970,1,1)+(-5/24)</f>
        <v>41773.086226851847</v>
      </c>
      <c r="T989" s="21">
        <f>(((I989/60)/60)/24)+DATE(1970,1,1)+(-5/24)</f>
        <v>41813.086226851847</v>
      </c>
    </row>
    <row r="990" spans="1:20" ht="105" hidden="1" x14ac:dyDescent="0.25">
      <c r="A990" s="13">
        <v>988</v>
      </c>
      <c r="B990" s="3" t="s">
        <v>989</v>
      </c>
      <c r="C990" s="3" t="s">
        <v>5098</v>
      </c>
      <c r="D990" s="2">
        <v>5000</v>
      </c>
      <c r="E990" s="11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8272</v>
      </c>
      <c r="O990" s="9">
        <f>E990/D990</f>
        <v>0</v>
      </c>
      <c r="P990" s="10">
        <f>IF(E990=0,0,E990/L990)</f>
        <v>0</v>
      </c>
      <c r="Q990" s="2" t="str">
        <f>LEFT(N990,SEARCH("/",N990,1)-1)</f>
        <v>technology</v>
      </c>
      <c r="R990" s="2" t="str">
        <f>RIGHT(N990,LEN(N990)-SEARCH("/",N990))</f>
        <v>wearables</v>
      </c>
      <c r="S990" s="21">
        <f>(((J990/60)/60)/24)+DATE(1970,1,1)+(-5/24)</f>
        <v>42614.148437499993</v>
      </c>
      <c r="T990" s="21">
        <f>(((I990/60)/60)/24)+DATE(1970,1,1)+(-5/24)</f>
        <v>42644.148437499993</v>
      </c>
    </row>
    <row r="991" spans="1:20" ht="30" hidden="1" x14ac:dyDescent="0.25">
      <c r="A991" s="13">
        <v>989</v>
      </c>
      <c r="B991" s="3" t="s">
        <v>990</v>
      </c>
      <c r="C991" s="3" t="s">
        <v>5099</v>
      </c>
      <c r="D991" s="2">
        <v>10000</v>
      </c>
      <c r="E991" s="11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8272</v>
      </c>
      <c r="O991" s="9">
        <f>E991/D991</f>
        <v>0.16769999999999999</v>
      </c>
      <c r="P991" s="10">
        <f>IF(E991=0,0,E991/L991)</f>
        <v>52.40625</v>
      </c>
      <c r="Q991" s="2" t="str">
        <f>LEFT(N991,SEARCH("/",N991,1)-1)</f>
        <v>technology</v>
      </c>
      <c r="R991" s="2" t="str">
        <f>RIGHT(N991,LEN(N991)-SEARCH("/",N991))</f>
        <v>wearables</v>
      </c>
      <c r="S991" s="21">
        <f>(((J991/60)/60)/24)+DATE(1970,1,1)+(-5/24)</f>
        <v>42611.725636574069</v>
      </c>
      <c r="T991" s="21">
        <f>(((I991/60)/60)/24)+DATE(1970,1,1)+(-5/24)</f>
        <v>42641.725636574069</v>
      </c>
    </row>
    <row r="992" spans="1:20" ht="90" hidden="1" x14ac:dyDescent="0.25">
      <c r="A992" s="13">
        <v>990</v>
      </c>
      <c r="B992" s="3" t="s">
        <v>991</v>
      </c>
      <c r="C992" s="3" t="s">
        <v>5100</v>
      </c>
      <c r="D992" s="2">
        <v>25000</v>
      </c>
      <c r="E992" s="11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8272</v>
      </c>
      <c r="O992" s="9">
        <f>E992/D992</f>
        <v>1.0399999999999999E-3</v>
      </c>
      <c r="P992" s="10">
        <f>IF(E992=0,0,E992/L992)</f>
        <v>13</v>
      </c>
      <c r="Q992" s="2" t="str">
        <f>LEFT(N992,SEARCH("/",N992,1)-1)</f>
        <v>technology</v>
      </c>
      <c r="R992" s="2" t="str">
        <f>RIGHT(N992,LEN(N992)-SEARCH("/",N992))</f>
        <v>wearables</v>
      </c>
      <c r="S992" s="21">
        <f>(((J992/60)/60)/24)+DATE(1970,1,1)+(-5/24)</f>
        <v>41855.575972222221</v>
      </c>
      <c r="T992" s="21">
        <f>(((I992/60)/60)/24)+DATE(1970,1,1)+(-5/24)</f>
        <v>41885.575972222221</v>
      </c>
    </row>
    <row r="993" spans="1:20" ht="105" hidden="1" x14ac:dyDescent="0.25">
      <c r="A993" s="13">
        <v>991</v>
      </c>
      <c r="B993" s="3" t="s">
        <v>992</v>
      </c>
      <c r="C993" s="3" t="s">
        <v>5101</v>
      </c>
      <c r="D993" s="2">
        <v>5000</v>
      </c>
      <c r="E993" s="11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8272</v>
      </c>
      <c r="O993" s="9">
        <f>E993/D993</f>
        <v>4.24E-2</v>
      </c>
      <c r="P993" s="10">
        <f>IF(E993=0,0,E993/L993)</f>
        <v>30.285714285714285</v>
      </c>
      <c r="Q993" s="2" t="str">
        <f>LEFT(N993,SEARCH("/",N993,1)-1)</f>
        <v>technology</v>
      </c>
      <c r="R993" s="2" t="str">
        <f>RIGHT(N993,LEN(N993)-SEARCH("/",N993))</f>
        <v>wearables</v>
      </c>
      <c r="S993" s="21">
        <f>(((J993/60)/60)/24)+DATE(1970,1,1)+(-5/24)</f>
        <v>42538.548472222225</v>
      </c>
      <c r="T993" s="21">
        <f>(((I993/60)/60)/24)+DATE(1970,1,1)+(-5/24)</f>
        <v>42563.57708333333</v>
      </c>
    </row>
    <row r="994" spans="1:20" ht="75" hidden="1" x14ac:dyDescent="0.25">
      <c r="A994" s="13">
        <v>992</v>
      </c>
      <c r="B994" s="3" t="s">
        <v>993</v>
      </c>
      <c r="C994" s="3" t="s">
        <v>5102</v>
      </c>
      <c r="D994" s="2">
        <v>100000</v>
      </c>
      <c r="E994" s="11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8272</v>
      </c>
      <c r="O994" s="9">
        <f>E994/D994</f>
        <v>4.6699999999999997E-3</v>
      </c>
      <c r="P994" s="10">
        <f>IF(E994=0,0,E994/L994)</f>
        <v>116.75</v>
      </c>
      <c r="Q994" s="2" t="str">
        <f>LEFT(N994,SEARCH("/",N994,1)-1)</f>
        <v>technology</v>
      </c>
      <c r="R994" s="2" t="str">
        <f>RIGHT(N994,LEN(N994)-SEARCH("/",N994))</f>
        <v>wearables</v>
      </c>
      <c r="S994" s="21">
        <f>(((J994/60)/60)/24)+DATE(1970,1,1)+(-5/24)</f>
        <v>42437.71665509259</v>
      </c>
      <c r="T994" s="21">
        <f>(((I994/60)/60)/24)+DATE(1970,1,1)+(-5/24)</f>
        <v>42497.674988425926</v>
      </c>
    </row>
    <row r="995" spans="1:20" ht="90" hidden="1" x14ac:dyDescent="0.25">
      <c r="A995" s="13">
        <v>993</v>
      </c>
      <c r="B995" s="3" t="s">
        <v>994</v>
      </c>
      <c r="C995" s="3" t="s">
        <v>5103</v>
      </c>
      <c r="D995" s="2">
        <v>70000</v>
      </c>
      <c r="E995" s="11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8272</v>
      </c>
      <c r="O995" s="9">
        <f>E995/D995</f>
        <v>0.25087142857142858</v>
      </c>
      <c r="P995" s="10">
        <f>IF(E995=0,0,E995/L995)</f>
        <v>89.59693877551021</v>
      </c>
      <c r="Q995" s="2" t="str">
        <f>LEFT(N995,SEARCH("/",N995,1)-1)</f>
        <v>technology</v>
      </c>
      <c r="R995" s="2" t="str">
        <f>RIGHT(N995,LEN(N995)-SEARCH("/",N995))</f>
        <v>wearables</v>
      </c>
      <c r="S995" s="21">
        <f>(((J995/60)/60)/24)+DATE(1970,1,1)+(-5/24)</f>
        <v>42652.756574074076</v>
      </c>
      <c r="T995" s="21">
        <f>(((I995/60)/60)/24)+DATE(1970,1,1)+(-5/24)</f>
        <v>42685.999999999993</v>
      </c>
    </row>
    <row r="996" spans="1:20" ht="120" hidden="1" x14ac:dyDescent="0.25">
      <c r="A996" s="13">
        <v>994</v>
      </c>
      <c r="B996" s="3" t="s">
        <v>995</v>
      </c>
      <c r="C996" s="3" t="s">
        <v>5104</v>
      </c>
      <c r="D996" s="2">
        <v>200000</v>
      </c>
      <c r="E996" s="11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8272</v>
      </c>
      <c r="O996" s="9">
        <f>E996/D996</f>
        <v>2.3345000000000001E-2</v>
      </c>
      <c r="P996" s="10">
        <f>IF(E996=0,0,E996/L996)</f>
        <v>424.45454545454544</v>
      </c>
      <c r="Q996" s="2" t="str">
        <f>LEFT(N996,SEARCH("/",N996,1)-1)</f>
        <v>technology</v>
      </c>
      <c r="R996" s="2" t="str">
        <f>RIGHT(N996,LEN(N996)-SEARCH("/",N996))</f>
        <v>wearables</v>
      </c>
      <c r="S996" s="21">
        <f>(((J996/60)/60)/24)+DATE(1970,1,1)+(-5/24)</f>
        <v>41921.054745370369</v>
      </c>
      <c r="T996" s="21">
        <f>(((I996/60)/60)/24)+DATE(1970,1,1)+(-5/24)</f>
        <v>41973.749305555553</v>
      </c>
    </row>
    <row r="997" spans="1:20" ht="90" hidden="1" x14ac:dyDescent="0.25">
      <c r="A997" s="13">
        <v>995</v>
      </c>
      <c r="B997" s="3" t="s">
        <v>996</v>
      </c>
      <c r="C997" s="3" t="s">
        <v>5105</v>
      </c>
      <c r="D997" s="2">
        <v>10000</v>
      </c>
      <c r="E997" s="11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8272</v>
      </c>
      <c r="O997" s="9">
        <f>E997/D997</f>
        <v>7.2599999999999998E-2</v>
      </c>
      <c r="P997" s="10">
        <f>IF(E997=0,0,E997/L997)</f>
        <v>80.666666666666671</v>
      </c>
      <c r="Q997" s="2" t="str">
        <f>LEFT(N997,SEARCH("/",N997,1)-1)</f>
        <v>technology</v>
      </c>
      <c r="R997" s="2" t="str">
        <f>RIGHT(N997,LEN(N997)-SEARCH("/",N997))</f>
        <v>wearables</v>
      </c>
      <c r="S997" s="21">
        <f>(((J997/60)/60)/24)+DATE(1970,1,1)+(-5/24)</f>
        <v>41947.732407407406</v>
      </c>
      <c r="T997" s="21">
        <f>(((I997/60)/60)/24)+DATE(1970,1,1)+(-5/24)</f>
        <v>41972.458333333336</v>
      </c>
    </row>
    <row r="998" spans="1:20" ht="75" hidden="1" x14ac:dyDescent="0.25">
      <c r="A998" s="13">
        <v>996</v>
      </c>
      <c r="B998" s="3" t="s">
        <v>997</v>
      </c>
      <c r="C998" s="3" t="s">
        <v>5106</v>
      </c>
      <c r="D998" s="2">
        <v>4000</v>
      </c>
      <c r="E998" s="11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8272</v>
      </c>
      <c r="O998" s="9">
        <f>E998/D998</f>
        <v>1.6250000000000001E-2</v>
      </c>
      <c r="P998" s="10">
        <f>IF(E998=0,0,E998/L998)</f>
        <v>13</v>
      </c>
      <c r="Q998" s="2" t="str">
        <f>LEFT(N998,SEARCH("/",N998,1)-1)</f>
        <v>technology</v>
      </c>
      <c r="R998" s="2" t="str">
        <f>RIGHT(N998,LEN(N998)-SEARCH("/",N998))</f>
        <v>wearables</v>
      </c>
      <c r="S998" s="21">
        <f>(((J998/60)/60)/24)+DATE(1970,1,1)+(-5/24)</f>
        <v>41817.658101851848</v>
      </c>
      <c r="T998" s="21">
        <f>(((I998/60)/60)/24)+DATE(1970,1,1)+(-5/24)</f>
        <v>41847.435416666667</v>
      </c>
    </row>
    <row r="999" spans="1:20" ht="60" hidden="1" x14ac:dyDescent="0.25">
      <c r="A999" s="13">
        <v>997</v>
      </c>
      <c r="B999" s="3" t="s">
        <v>998</v>
      </c>
      <c r="C999" s="3" t="s">
        <v>5107</v>
      </c>
      <c r="D999" s="2">
        <v>5000</v>
      </c>
      <c r="E999" s="11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8272</v>
      </c>
      <c r="O999" s="9">
        <f>E999/D999</f>
        <v>1.2999999999999999E-2</v>
      </c>
      <c r="P999" s="10">
        <f>IF(E999=0,0,E999/L999)</f>
        <v>8.125</v>
      </c>
      <c r="Q999" s="2" t="str">
        <f>LEFT(N999,SEARCH("/",N999,1)-1)</f>
        <v>technology</v>
      </c>
      <c r="R999" s="2" t="str">
        <f>RIGHT(N999,LEN(N999)-SEARCH("/",N999))</f>
        <v>wearables</v>
      </c>
      <c r="S999" s="21">
        <f>(((J999/60)/60)/24)+DATE(1970,1,1)+(-5/24)</f>
        <v>41940.894641203704</v>
      </c>
      <c r="T999" s="21">
        <f>(((I999/60)/60)/24)+DATE(1970,1,1)+(-5/24)</f>
        <v>41970.936307870368</v>
      </c>
    </row>
    <row r="1000" spans="1:20" ht="75" hidden="1" x14ac:dyDescent="0.25">
      <c r="A1000" s="13">
        <v>998</v>
      </c>
      <c r="B1000" s="3" t="s">
        <v>999</v>
      </c>
      <c r="C1000" s="3" t="s">
        <v>5108</v>
      </c>
      <c r="D1000" s="2">
        <v>60000</v>
      </c>
      <c r="E1000" s="11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8272</v>
      </c>
      <c r="O1000" s="9">
        <f>E1000/D1000</f>
        <v>0.58558333333333334</v>
      </c>
      <c r="P1000" s="10">
        <f>IF(E1000=0,0,E1000/L1000)</f>
        <v>153.42794759825327</v>
      </c>
      <c r="Q1000" s="2" t="str">
        <f>LEFT(N1000,SEARCH("/",N1000,1)-1)</f>
        <v>technology</v>
      </c>
      <c r="R1000" s="2" t="str">
        <f>RIGHT(N1000,LEN(N1000)-SEARCH("/",N1000))</f>
        <v>wearables</v>
      </c>
      <c r="S1000" s="21">
        <f>(((J1000/60)/60)/24)+DATE(1970,1,1)+(-5/24)</f>
        <v>42281.960659722223</v>
      </c>
      <c r="T1000" s="21">
        <f>(((I1000/60)/60)/24)+DATE(1970,1,1)+(-5/24)</f>
        <v>42327.002326388887</v>
      </c>
    </row>
    <row r="1001" spans="1:20" ht="75" hidden="1" x14ac:dyDescent="0.25">
      <c r="A1001" s="13">
        <v>999</v>
      </c>
      <c r="B1001" s="3" t="s">
        <v>1000</v>
      </c>
      <c r="C1001" s="3" t="s">
        <v>5109</v>
      </c>
      <c r="D1001" s="2">
        <v>150000</v>
      </c>
      <c r="E1001" s="11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8272</v>
      </c>
      <c r="O1001" s="9">
        <f>E1001/D1001</f>
        <v>7.7886666666666673E-2</v>
      </c>
      <c r="P1001" s="10">
        <f>IF(E1001=0,0,E1001/L1001)</f>
        <v>292.07499999999999</v>
      </c>
      <c r="Q1001" s="2" t="str">
        <f>LEFT(N1001,SEARCH("/",N1001,1)-1)</f>
        <v>technology</v>
      </c>
      <c r="R1001" s="2" t="str">
        <f>RIGHT(N1001,LEN(N1001)-SEARCH("/",N1001))</f>
        <v>wearables</v>
      </c>
      <c r="S1001" s="21">
        <f>(((J1001/60)/60)/24)+DATE(1970,1,1)+(-5/24)</f>
        <v>41926.091319444444</v>
      </c>
      <c r="T1001" s="21">
        <f>(((I1001/60)/60)/24)+DATE(1970,1,1)+(-5/24)</f>
        <v>41956.126388888886</v>
      </c>
    </row>
    <row r="1002" spans="1:20" ht="90" hidden="1" x14ac:dyDescent="0.25">
      <c r="A1002" s="13">
        <v>1000</v>
      </c>
      <c r="B1002" s="3" t="s">
        <v>1001</v>
      </c>
      <c r="C1002" s="3" t="s">
        <v>5110</v>
      </c>
      <c r="D1002" s="2">
        <v>894700</v>
      </c>
      <c r="E1002" s="11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8272</v>
      </c>
      <c r="O1002" s="9">
        <f>E1002/D1002</f>
        <v>2.2157147647256063E-2</v>
      </c>
      <c r="P1002" s="10">
        <f>IF(E1002=0,0,E1002/L1002)</f>
        <v>3304</v>
      </c>
      <c r="Q1002" s="2" t="str">
        <f>LEFT(N1002,SEARCH("/",N1002,1)-1)</f>
        <v>technology</v>
      </c>
      <c r="R1002" s="2" t="str">
        <f>RIGHT(N1002,LEN(N1002)-SEARCH("/",N1002))</f>
        <v>wearables</v>
      </c>
      <c r="S1002" s="21">
        <f>(((J1002/60)/60)/24)+DATE(1970,1,1)+(-5/24)</f>
        <v>42748.851388888892</v>
      </c>
      <c r="T1002" s="21">
        <f>(((I1002/60)/60)/24)+DATE(1970,1,1)+(-5/24)</f>
        <v>42808.80972222222</v>
      </c>
    </row>
    <row r="1003" spans="1:20" ht="90" hidden="1" x14ac:dyDescent="0.25">
      <c r="A1003" s="13">
        <v>1001</v>
      </c>
      <c r="B1003" s="3" t="s">
        <v>1002</v>
      </c>
      <c r="C1003" s="3" t="s">
        <v>5111</v>
      </c>
      <c r="D1003" s="2">
        <v>5000</v>
      </c>
      <c r="E1003" s="11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8272</v>
      </c>
      <c r="O1003" s="9">
        <f>E1003/D1003</f>
        <v>1.04</v>
      </c>
      <c r="P1003" s="10">
        <f>IF(E1003=0,0,E1003/L1003)</f>
        <v>1300</v>
      </c>
      <c r="Q1003" s="2" t="str">
        <f>LEFT(N1003,SEARCH("/",N1003,1)-1)</f>
        <v>technology</v>
      </c>
      <c r="R1003" s="2" t="str">
        <f>RIGHT(N1003,LEN(N1003)-SEARCH("/",N1003))</f>
        <v>wearables</v>
      </c>
      <c r="S1003" s="21">
        <f>(((J1003/60)/60)/24)+DATE(1970,1,1)+(-5/24)</f>
        <v>42720.511724537035</v>
      </c>
      <c r="T1003" s="21">
        <f>(((I1003/60)/60)/24)+DATE(1970,1,1)+(-5/24)</f>
        <v>42765.511724537035</v>
      </c>
    </row>
    <row r="1004" spans="1:20" ht="90" hidden="1" x14ac:dyDescent="0.25">
      <c r="A1004" s="13">
        <v>1002</v>
      </c>
      <c r="B1004" s="3" t="s">
        <v>1003</v>
      </c>
      <c r="C1004" s="3" t="s">
        <v>5112</v>
      </c>
      <c r="D1004" s="2">
        <v>9999</v>
      </c>
      <c r="E1004" s="11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8272</v>
      </c>
      <c r="O1004" s="9">
        <f>E1004/D1004</f>
        <v>0.29602960296029601</v>
      </c>
      <c r="P1004" s="10">
        <f>IF(E1004=0,0,E1004/L1004)</f>
        <v>134.54545454545453</v>
      </c>
      <c r="Q1004" s="2" t="str">
        <f>LEFT(N1004,SEARCH("/",N1004,1)-1)</f>
        <v>technology</v>
      </c>
      <c r="R1004" s="2" t="str">
        <f>RIGHT(N1004,LEN(N1004)-SEARCH("/",N1004))</f>
        <v>wearables</v>
      </c>
      <c r="S1004" s="21">
        <f>(((J1004/60)/60)/24)+DATE(1970,1,1)+(-5/24)</f>
        <v>42325.475856481477</v>
      </c>
      <c r="T1004" s="21">
        <f>(((I1004/60)/60)/24)+DATE(1970,1,1)+(-5/24)</f>
        <v>42355.040972222218</v>
      </c>
    </row>
    <row r="1005" spans="1:20" ht="75" hidden="1" x14ac:dyDescent="0.25">
      <c r="A1005" s="13">
        <v>1003</v>
      </c>
      <c r="B1005" s="3" t="s">
        <v>1004</v>
      </c>
      <c r="C1005" s="3" t="s">
        <v>5113</v>
      </c>
      <c r="D1005" s="2">
        <v>20000</v>
      </c>
      <c r="E1005" s="11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8272</v>
      </c>
      <c r="O1005" s="9">
        <f>E1005/D1005</f>
        <v>0.16055</v>
      </c>
      <c r="P1005" s="10">
        <f>IF(E1005=0,0,E1005/L1005)</f>
        <v>214.06666666666666</v>
      </c>
      <c r="Q1005" s="2" t="str">
        <f>LEFT(N1005,SEARCH("/",N1005,1)-1)</f>
        <v>technology</v>
      </c>
      <c r="R1005" s="2" t="str">
        <f>RIGHT(N1005,LEN(N1005)-SEARCH("/",N1005))</f>
        <v>wearables</v>
      </c>
      <c r="S1005" s="21">
        <f>(((J1005/60)/60)/24)+DATE(1970,1,1)+(-5/24)</f>
        <v>42780.500706018516</v>
      </c>
      <c r="T1005" s="21">
        <f>(((I1005/60)/60)/24)+DATE(1970,1,1)+(-5/24)</f>
        <v>42810.459039351852</v>
      </c>
    </row>
    <row r="1006" spans="1:20" ht="60" hidden="1" x14ac:dyDescent="0.25">
      <c r="A1006" s="13">
        <v>1004</v>
      </c>
      <c r="B1006" s="3" t="s">
        <v>1005</v>
      </c>
      <c r="C1006" s="3" t="s">
        <v>5114</v>
      </c>
      <c r="D1006" s="2">
        <v>25000</v>
      </c>
      <c r="E1006" s="11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8272</v>
      </c>
      <c r="O1006" s="9">
        <f>E1006/D1006</f>
        <v>0.82208000000000003</v>
      </c>
      <c r="P1006" s="10">
        <f>IF(E1006=0,0,E1006/L1006)</f>
        <v>216.33684210526314</v>
      </c>
      <c r="Q1006" s="2" t="str">
        <f>LEFT(N1006,SEARCH("/",N1006,1)-1)</f>
        <v>technology</v>
      </c>
      <c r="R1006" s="2" t="str">
        <f>RIGHT(N1006,LEN(N1006)-SEARCH("/",N1006))</f>
        <v>wearables</v>
      </c>
      <c r="S1006" s="21">
        <f>(((J1006/60)/60)/24)+DATE(1970,1,1)+(-5/24)</f>
        <v>42388.5003125</v>
      </c>
      <c r="T1006" s="21">
        <f>(((I1006/60)/60)/24)+DATE(1970,1,1)+(-5/24)</f>
        <v>42418.5003125</v>
      </c>
    </row>
    <row r="1007" spans="1:20" ht="75" hidden="1" x14ac:dyDescent="0.25">
      <c r="A1007" s="13">
        <v>1005</v>
      </c>
      <c r="B1007" s="3" t="s">
        <v>1006</v>
      </c>
      <c r="C1007" s="3" t="s">
        <v>5115</v>
      </c>
      <c r="D1007" s="2">
        <v>200000</v>
      </c>
      <c r="E1007" s="11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8272</v>
      </c>
      <c r="O1007" s="9">
        <f>E1007/D1007</f>
        <v>0.75051000000000001</v>
      </c>
      <c r="P1007" s="10">
        <f>IF(E1007=0,0,E1007/L1007)</f>
        <v>932.31055900621118</v>
      </c>
      <c r="Q1007" s="2" t="str">
        <f>LEFT(N1007,SEARCH("/",N1007,1)-1)</f>
        <v>technology</v>
      </c>
      <c r="R1007" s="2" t="str">
        <f>RIGHT(N1007,LEN(N1007)-SEARCH("/",N1007))</f>
        <v>wearables</v>
      </c>
      <c r="S1007" s="21">
        <f>(((J1007/60)/60)/24)+DATE(1970,1,1)+(-5/24)</f>
        <v>42276.416469907403</v>
      </c>
      <c r="T1007" s="21">
        <f>(((I1007/60)/60)/24)+DATE(1970,1,1)+(-5/24)</f>
        <v>42307.416469907403</v>
      </c>
    </row>
    <row r="1008" spans="1:20" ht="75" hidden="1" x14ac:dyDescent="0.25">
      <c r="A1008" s="13">
        <v>1006</v>
      </c>
      <c r="B1008" s="3" t="s">
        <v>1007</v>
      </c>
      <c r="C1008" s="3" t="s">
        <v>5116</v>
      </c>
      <c r="D1008" s="2">
        <v>4000</v>
      </c>
      <c r="E1008" s="11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8272</v>
      </c>
      <c r="O1008" s="9">
        <f>E1008/D1008</f>
        <v>5.8500000000000003E-2</v>
      </c>
      <c r="P1008" s="10">
        <f>IF(E1008=0,0,E1008/L1008)</f>
        <v>29.25</v>
      </c>
      <c r="Q1008" s="2" t="str">
        <f>LEFT(N1008,SEARCH("/",N1008,1)-1)</f>
        <v>technology</v>
      </c>
      <c r="R1008" s="2" t="str">
        <f>RIGHT(N1008,LEN(N1008)-SEARCH("/",N1008))</f>
        <v>wearables</v>
      </c>
      <c r="S1008" s="21">
        <f>(((J1008/60)/60)/24)+DATE(1970,1,1)+(-5/24)</f>
        <v>41976.83185185185</v>
      </c>
      <c r="T1008" s="21">
        <f>(((I1008/60)/60)/24)+DATE(1970,1,1)+(-5/24)</f>
        <v>41985.09097222222</v>
      </c>
    </row>
    <row r="1009" spans="1:20" ht="90" hidden="1" x14ac:dyDescent="0.25">
      <c r="A1009" s="13">
        <v>1007</v>
      </c>
      <c r="B1009" s="3" t="s">
        <v>1008</v>
      </c>
      <c r="C1009" s="3" t="s">
        <v>5117</v>
      </c>
      <c r="D1009" s="2">
        <v>30000</v>
      </c>
      <c r="E1009" s="11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8272</v>
      </c>
      <c r="O1009" s="9">
        <f>E1009/D1009</f>
        <v>0.44319999999999998</v>
      </c>
      <c r="P1009" s="10">
        <f>IF(E1009=0,0,E1009/L1009)</f>
        <v>174.94736842105263</v>
      </c>
      <c r="Q1009" s="2" t="str">
        <f>LEFT(N1009,SEARCH("/",N1009,1)-1)</f>
        <v>technology</v>
      </c>
      <c r="R1009" s="2" t="str">
        <f>RIGHT(N1009,LEN(N1009)-SEARCH("/",N1009))</f>
        <v>wearables</v>
      </c>
      <c r="S1009" s="21">
        <f>(((J1009/60)/60)/24)+DATE(1970,1,1)+(-5/24)</f>
        <v>42676.3752662037</v>
      </c>
      <c r="T1009" s="21">
        <f>(((I1009/60)/60)/24)+DATE(1970,1,1)+(-5/24)</f>
        <v>42718.416932870365</v>
      </c>
    </row>
    <row r="1010" spans="1:20" ht="105" hidden="1" x14ac:dyDescent="0.25">
      <c r="A1010" s="13">
        <v>1008</v>
      </c>
      <c r="B1010" s="3" t="s">
        <v>1009</v>
      </c>
      <c r="C1010" s="3" t="s">
        <v>5118</v>
      </c>
      <c r="D1010" s="2">
        <v>93500</v>
      </c>
      <c r="E1010" s="11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8272</v>
      </c>
      <c r="O1010" s="9">
        <f>E1010/D1010</f>
        <v>2.6737967914438501E-3</v>
      </c>
      <c r="P1010" s="10">
        <f>IF(E1010=0,0,E1010/L1010)</f>
        <v>250</v>
      </c>
      <c r="Q1010" s="2" t="str">
        <f>LEFT(N1010,SEARCH("/",N1010,1)-1)</f>
        <v>technology</v>
      </c>
      <c r="R1010" s="2" t="str">
        <f>RIGHT(N1010,LEN(N1010)-SEARCH("/",N1010))</f>
        <v>wearables</v>
      </c>
      <c r="S1010" s="21">
        <f>(((J1010/60)/60)/24)+DATE(1970,1,1)+(-5/24)</f>
        <v>42702.600868055553</v>
      </c>
      <c r="T1010" s="21">
        <f>(((I1010/60)/60)/24)+DATE(1970,1,1)+(-5/24)</f>
        <v>42732.600868055553</v>
      </c>
    </row>
    <row r="1011" spans="1:20" ht="90" hidden="1" x14ac:dyDescent="0.25">
      <c r="A1011" s="13">
        <v>1009</v>
      </c>
      <c r="B1011" s="3" t="s">
        <v>1010</v>
      </c>
      <c r="C1011" s="3" t="s">
        <v>5119</v>
      </c>
      <c r="D1011" s="2">
        <v>50000</v>
      </c>
      <c r="E1011" s="11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8272</v>
      </c>
      <c r="O1011" s="9">
        <f>E1011/D1011</f>
        <v>0.1313</v>
      </c>
      <c r="P1011" s="10">
        <f>IF(E1011=0,0,E1011/L1011)</f>
        <v>65</v>
      </c>
      <c r="Q1011" s="2" t="str">
        <f>LEFT(N1011,SEARCH("/",N1011,1)-1)</f>
        <v>technology</v>
      </c>
      <c r="R1011" s="2" t="str">
        <f>RIGHT(N1011,LEN(N1011)-SEARCH("/",N1011))</f>
        <v>wearables</v>
      </c>
      <c r="S1011" s="21">
        <f>(((J1011/60)/60)/24)+DATE(1970,1,1)+(-5/24)</f>
        <v>42510.396365740737</v>
      </c>
      <c r="T1011" s="21">
        <f>(((I1011/60)/60)/24)+DATE(1970,1,1)+(-5/24)</f>
        <v>42540.396365740737</v>
      </c>
    </row>
    <row r="1012" spans="1:20" ht="90" hidden="1" x14ac:dyDescent="0.25">
      <c r="A1012" s="13">
        <v>1010</v>
      </c>
      <c r="B1012" s="3" t="s">
        <v>1011</v>
      </c>
      <c r="C1012" s="3" t="s">
        <v>5120</v>
      </c>
      <c r="D1012" s="2">
        <v>115250</v>
      </c>
      <c r="E1012" s="11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8272</v>
      </c>
      <c r="O1012" s="9">
        <f>E1012/D1012</f>
        <v>1.9088937093275488E-3</v>
      </c>
      <c r="P1012" s="10">
        <f>IF(E1012=0,0,E1012/L1012)</f>
        <v>55</v>
      </c>
      <c r="Q1012" s="2" t="str">
        <f>LEFT(N1012,SEARCH("/",N1012,1)-1)</f>
        <v>technology</v>
      </c>
      <c r="R1012" s="2" t="str">
        <f>RIGHT(N1012,LEN(N1012)-SEARCH("/",N1012))</f>
        <v>wearables</v>
      </c>
      <c r="S1012" s="21">
        <f>(((J1012/60)/60)/24)+DATE(1970,1,1)+(-5/24)</f>
        <v>42561.621087962958</v>
      </c>
      <c r="T1012" s="21">
        <f>(((I1012/60)/60)/24)+DATE(1970,1,1)+(-5/24)</f>
        <v>42617.915972222218</v>
      </c>
    </row>
    <row r="1013" spans="1:20" ht="90" hidden="1" x14ac:dyDescent="0.25">
      <c r="A1013" s="13">
        <v>1011</v>
      </c>
      <c r="B1013" s="3" t="s">
        <v>1012</v>
      </c>
      <c r="C1013" s="3" t="s">
        <v>5121</v>
      </c>
      <c r="D1013" s="2">
        <v>20000</v>
      </c>
      <c r="E1013" s="11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8272</v>
      </c>
      <c r="O1013" s="9">
        <f>E1013/D1013</f>
        <v>3.7499999999999999E-3</v>
      </c>
      <c r="P1013" s="10">
        <f>IF(E1013=0,0,E1013/L1013)</f>
        <v>75</v>
      </c>
      <c r="Q1013" s="2" t="str">
        <f>LEFT(N1013,SEARCH("/",N1013,1)-1)</f>
        <v>technology</v>
      </c>
      <c r="R1013" s="2" t="str">
        <f>RIGHT(N1013,LEN(N1013)-SEARCH("/",N1013))</f>
        <v>wearables</v>
      </c>
      <c r="S1013" s="21">
        <f>(((J1013/60)/60)/24)+DATE(1970,1,1)+(-5/24)</f>
        <v>41946.689756944441</v>
      </c>
      <c r="T1013" s="21">
        <f>(((I1013/60)/60)/24)+DATE(1970,1,1)+(-5/24)</f>
        <v>41991.689756944441</v>
      </c>
    </row>
    <row r="1014" spans="1:20" ht="105" hidden="1" x14ac:dyDescent="0.25">
      <c r="A1014" s="13">
        <v>1012</v>
      </c>
      <c r="B1014" s="3" t="s">
        <v>1013</v>
      </c>
      <c r="C1014" s="3" t="s">
        <v>5122</v>
      </c>
      <c r="D1014" s="2">
        <v>5000</v>
      </c>
      <c r="E1014" s="11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8272</v>
      </c>
      <c r="O1014" s="9">
        <f>E1014/D1014</f>
        <v>215.35021</v>
      </c>
      <c r="P1014" s="10">
        <f>IF(E1014=0,0,E1014/L1014)</f>
        <v>1389.3561935483872</v>
      </c>
      <c r="Q1014" s="2" t="str">
        <f>LEFT(N1014,SEARCH("/",N1014,1)-1)</f>
        <v>technology</v>
      </c>
      <c r="R1014" s="2" t="str">
        <f>RIGHT(N1014,LEN(N1014)-SEARCH("/",N1014))</f>
        <v>wearables</v>
      </c>
      <c r="S1014" s="21">
        <f>(((J1014/60)/60)/24)+DATE(1970,1,1)+(-5/24)</f>
        <v>42714.232083333329</v>
      </c>
      <c r="T1014" s="21">
        <f>(((I1014/60)/60)/24)+DATE(1970,1,1)+(-5/24)</f>
        <v>42759.232083333329</v>
      </c>
    </row>
    <row r="1015" spans="1:20" ht="90" hidden="1" x14ac:dyDescent="0.25">
      <c r="A1015" s="13">
        <v>1013</v>
      </c>
      <c r="B1015" s="3" t="s">
        <v>1014</v>
      </c>
      <c r="C1015" s="3" t="s">
        <v>5123</v>
      </c>
      <c r="D1015" s="2">
        <v>25000</v>
      </c>
      <c r="E1015" s="11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8272</v>
      </c>
      <c r="O1015" s="9">
        <f>E1015/D1015</f>
        <v>0.34527999999999998</v>
      </c>
      <c r="P1015" s="10">
        <f>IF(E1015=0,0,E1015/L1015)</f>
        <v>95.911111111111111</v>
      </c>
      <c r="Q1015" s="2" t="str">
        <f>LEFT(N1015,SEARCH("/",N1015,1)-1)</f>
        <v>technology</v>
      </c>
      <c r="R1015" s="2" t="str">
        <f>RIGHT(N1015,LEN(N1015)-SEARCH("/",N1015))</f>
        <v>wearables</v>
      </c>
      <c r="S1015" s="21">
        <f>(((J1015/60)/60)/24)+DATE(1970,1,1)+(-5/24)</f>
        <v>42339.625648148147</v>
      </c>
      <c r="T1015" s="21">
        <f>(((I1015/60)/60)/24)+DATE(1970,1,1)+(-5/24)</f>
        <v>42367.624999999993</v>
      </c>
    </row>
    <row r="1016" spans="1:20" ht="60" hidden="1" x14ac:dyDescent="0.25">
      <c r="A1016" s="13">
        <v>1014</v>
      </c>
      <c r="B1016" s="3" t="s">
        <v>1015</v>
      </c>
      <c r="C1016" s="3" t="s">
        <v>5124</v>
      </c>
      <c r="D1016" s="2">
        <v>10000</v>
      </c>
      <c r="E1016" s="11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8272</v>
      </c>
      <c r="O1016" s="9">
        <f>E1016/D1016</f>
        <v>0.30599999999999999</v>
      </c>
      <c r="P1016" s="10">
        <f>IF(E1016=0,0,E1016/L1016)</f>
        <v>191.25</v>
      </c>
      <c r="Q1016" s="2" t="str">
        <f>LEFT(N1016,SEARCH("/",N1016,1)-1)</f>
        <v>technology</v>
      </c>
      <c r="R1016" s="2" t="str">
        <f>RIGHT(N1016,LEN(N1016)-SEARCH("/",N1016))</f>
        <v>wearables</v>
      </c>
      <c r="S1016" s="21">
        <f>(((J1016/60)/60)/24)+DATE(1970,1,1)+(-5/24)</f>
        <v>41954.79415509259</v>
      </c>
      <c r="T1016" s="21">
        <f>(((I1016/60)/60)/24)+DATE(1970,1,1)+(-5/24)</f>
        <v>42004.79415509259</v>
      </c>
    </row>
    <row r="1017" spans="1:20" ht="60" hidden="1" x14ac:dyDescent="0.25">
      <c r="A1017" s="13">
        <v>1015</v>
      </c>
      <c r="B1017" s="3" t="s">
        <v>1016</v>
      </c>
      <c r="C1017" s="3" t="s">
        <v>5125</v>
      </c>
      <c r="D1017" s="2">
        <v>9000</v>
      </c>
      <c r="E1017" s="11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8272</v>
      </c>
      <c r="O1017" s="9">
        <f>E1017/D1017</f>
        <v>2.6666666666666668E-2</v>
      </c>
      <c r="P1017" s="10">
        <f>IF(E1017=0,0,E1017/L1017)</f>
        <v>40</v>
      </c>
      <c r="Q1017" s="2" t="str">
        <f>LEFT(N1017,SEARCH("/",N1017,1)-1)</f>
        <v>technology</v>
      </c>
      <c r="R1017" s="2" t="str">
        <f>RIGHT(N1017,LEN(N1017)-SEARCH("/",N1017))</f>
        <v>wearables</v>
      </c>
      <c r="S1017" s="21">
        <f>(((J1017/60)/60)/24)+DATE(1970,1,1)+(-5/24)</f>
        <v>42303.670081018521</v>
      </c>
      <c r="T1017" s="21">
        <f>(((I1017/60)/60)/24)+DATE(1970,1,1)+(-5/24)</f>
        <v>42333.711747685178</v>
      </c>
    </row>
    <row r="1018" spans="1:20" ht="75" hidden="1" x14ac:dyDescent="0.25">
      <c r="A1018" s="13">
        <v>1016</v>
      </c>
      <c r="B1018" s="3" t="s">
        <v>1017</v>
      </c>
      <c r="C1018" s="3" t="s">
        <v>5126</v>
      </c>
      <c r="D1018" s="2">
        <v>100000</v>
      </c>
      <c r="E1018" s="11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8272</v>
      </c>
      <c r="O1018" s="9">
        <f>E1018/D1018</f>
        <v>2.8420000000000001E-2</v>
      </c>
      <c r="P1018" s="10">
        <f>IF(E1018=0,0,E1018/L1018)</f>
        <v>74.78947368421052</v>
      </c>
      <c r="Q1018" s="2" t="str">
        <f>LEFT(N1018,SEARCH("/",N1018,1)-1)</f>
        <v>technology</v>
      </c>
      <c r="R1018" s="2" t="str">
        <f>RIGHT(N1018,LEN(N1018)-SEARCH("/",N1018))</f>
        <v>wearables</v>
      </c>
      <c r="S1018" s="21">
        <f>(((J1018/60)/60)/24)+DATE(1970,1,1)+(-5/24)</f>
        <v>42421.898796296293</v>
      </c>
      <c r="T1018" s="21">
        <f>(((I1018/60)/60)/24)+DATE(1970,1,1)+(-5/24)</f>
        <v>42466.857129629621</v>
      </c>
    </row>
    <row r="1019" spans="1:20" ht="90" hidden="1" x14ac:dyDescent="0.25">
      <c r="A1019" s="13">
        <v>1017</v>
      </c>
      <c r="B1019" s="3" t="s">
        <v>1018</v>
      </c>
      <c r="C1019" s="3" t="s">
        <v>5127</v>
      </c>
      <c r="D1019" s="2">
        <v>250000</v>
      </c>
      <c r="E1019" s="11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8272</v>
      </c>
      <c r="O1019" s="9">
        <f>E1019/D1019</f>
        <v>0.22878799999999999</v>
      </c>
      <c r="P1019" s="10">
        <f>IF(E1019=0,0,E1019/L1019)</f>
        <v>161.11830985915492</v>
      </c>
      <c r="Q1019" s="2" t="str">
        <f>LEFT(N1019,SEARCH("/",N1019,1)-1)</f>
        <v>technology</v>
      </c>
      <c r="R1019" s="2" t="str">
        <f>RIGHT(N1019,LEN(N1019)-SEARCH("/",N1019))</f>
        <v>wearables</v>
      </c>
      <c r="S1019" s="21">
        <f>(((J1019/60)/60)/24)+DATE(1970,1,1)+(-5/24)</f>
        <v>42289.466840277775</v>
      </c>
      <c r="T1019" s="21">
        <f>(((I1019/60)/60)/24)+DATE(1970,1,1)+(-5/24)</f>
        <v>42329.508506944439</v>
      </c>
    </row>
    <row r="1020" spans="1:20" ht="75" hidden="1" x14ac:dyDescent="0.25">
      <c r="A1020" s="13">
        <v>1018</v>
      </c>
      <c r="B1020" s="3" t="s">
        <v>1019</v>
      </c>
      <c r="C1020" s="3" t="s">
        <v>5128</v>
      </c>
      <c r="D1020" s="2">
        <v>20000</v>
      </c>
      <c r="E1020" s="11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8272</v>
      </c>
      <c r="O1020" s="9">
        <f>E1020/D1020</f>
        <v>3.1050000000000001E-2</v>
      </c>
      <c r="P1020" s="10">
        <f>IF(E1020=0,0,E1020/L1020)</f>
        <v>88.714285714285708</v>
      </c>
      <c r="Q1020" s="2" t="str">
        <f>LEFT(N1020,SEARCH("/",N1020,1)-1)</f>
        <v>technology</v>
      </c>
      <c r="R1020" s="2" t="str">
        <f>RIGHT(N1020,LEN(N1020)-SEARCH("/",N1020))</f>
        <v>wearables</v>
      </c>
      <c r="S1020" s="21">
        <f>(((J1020/60)/60)/24)+DATE(1970,1,1)+(-5/24)</f>
        <v>42535.283946759257</v>
      </c>
      <c r="T1020" s="21">
        <f>(((I1020/60)/60)/24)+DATE(1970,1,1)+(-5/24)</f>
        <v>42565.283946759257</v>
      </c>
    </row>
    <row r="1021" spans="1:20" ht="75" hidden="1" x14ac:dyDescent="0.25">
      <c r="A1021" s="13">
        <v>1019</v>
      </c>
      <c r="B1021" s="3" t="s">
        <v>1020</v>
      </c>
      <c r="C1021" s="3" t="s">
        <v>5129</v>
      </c>
      <c r="D1021" s="2">
        <v>45000</v>
      </c>
      <c r="E1021" s="11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8272</v>
      </c>
      <c r="O1021" s="9">
        <f>E1021/D1021</f>
        <v>0.47333333333333333</v>
      </c>
      <c r="P1021" s="10">
        <f>IF(E1021=0,0,E1021/L1021)</f>
        <v>53.25</v>
      </c>
      <c r="Q1021" s="2" t="str">
        <f>LEFT(N1021,SEARCH("/",N1021,1)-1)</f>
        <v>technology</v>
      </c>
      <c r="R1021" s="2" t="str">
        <f>RIGHT(N1021,LEN(N1021)-SEARCH("/",N1021))</f>
        <v>wearables</v>
      </c>
      <c r="S1021" s="21">
        <f>(((J1021/60)/60)/24)+DATE(1970,1,1)+(-5/24)</f>
        <v>42009.765613425923</v>
      </c>
      <c r="T1021" s="21">
        <f>(((I1021/60)/60)/24)+DATE(1970,1,1)+(-5/24)</f>
        <v>42039.765613425923</v>
      </c>
    </row>
    <row r="1022" spans="1:20" ht="105" hidden="1" x14ac:dyDescent="0.25">
      <c r="A1022" s="13">
        <v>1020</v>
      </c>
      <c r="B1022" s="3" t="s">
        <v>1021</v>
      </c>
      <c r="C1022" s="3" t="s">
        <v>5130</v>
      </c>
      <c r="D1022" s="2">
        <v>1550</v>
      </c>
      <c r="E1022" s="11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8279</v>
      </c>
      <c r="O1022" s="9">
        <f>E1022/D1022</f>
        <v>2.0554838709677421</v>
      </c>
      <c r="P1022" s="10">
        <f>IF(E1022=0,0,E1022/L1022)</f>
        <v>106.2</v>
      </c>
      <c r="Q1022" s="2" t="str">
        <f>LEFT(N1022,SEARCH("/",N1022,1)-1)</f>
        <v>music</v>
      </c>
      <c r="R1022" s="2" t="str">
        <f>RIGHT(N1022,LEN(N1022)-SEARCH("/",N1022))</f>
        <v>electronic music</v>
      </c>
      <c r="S1022" s="21">
        <f>(((J1022/60)/60)/24)+DATE(1970,1,1)+(-5/24)</f>
        <v>42126.861215277771</v>
      </c>
      <c r="T1022" s="21">
        <f>(((I1022/60)/60)/24)+DATE(1970,1,1)+(-5/24)</f>
        <v>42156.824305555558</v>
      </c>
    </row>
    <row r="1023" spans="1:20" ht="75" hidden="1" x14ac:dyDescent="0.25">
      <c r="A1023" s="13">
        <v>1021</v>
      </c>
      <c r="B1023" s="3" t="s">
        <v>1022</v>
      </c>
      <c r="C1023" s="3" t="s">
        <v>5131</v>
      </c>
      <c r="D1023" s="2">
        <v>3000</v>
      </c>
      <c r="E1023" s="11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8279</v>
      </c>
      <c r="O1023" s="9">
        <f>E1023/D1023</f>
        <v>3.5180366666666667</v>
      </c>
      <c r="P1023" s="10">
        <f>IF(E1023=0,0,E1023/L1023)</f>
        <v>22.079728033472804</v>
      </c>
      <c r="Q1023" s="2" t="str">
        <f>LEFT(N1023,SEARCH("/",N1023,1)-1)</f>
        <v>music</v>
      </c>
      <c r="R1023" s="2" t="str">
        <f>RIGHT(N1023,LEN(N1023)-SEARCH("/",N1023))</f>
        <v>electronic music</v>
      </c>
      <c r="S1023" s="21">
        <f>(((J1023/60)/60)/24)+DATE(1970,1,1)+(-5/24)</f>
        <v>42271.043645833335</v>
      </c>
      <c r="T1023" s="21">
        <f>(((I1023/60)/60)/24)+DATE(1970,1,1)+(-5/24)</f>
        <v>42293.958333333336</v>
      </c>
    </row>
    <row r="1024" spans="1:20" ht="60" hidden="1" x14ac:dyDescent="0.25">
      <c r="A1024" s="13">
        <v>1022</v>
      </c>
      <c r="B1024" s="3" t="s">
        <v>1023</v>
      </c>
      <c r="C1024" s="3" t="s">
        <v>5132</v>
      </c>
      <c r="D1024" s="2">
        <v>2000</v>
      </c>
      <c r="E1024" s="11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8279</v>
      </c>
      <c r="O1024" s="9">
        <f>E1024/D1024</f>
        <v>1.149</v>
      </c>
      <c r="P1024" s="10">
        <f>IF(E1024=0,0,E1024/L1024)</f>
        <v>31.054054054054053</v>
      </c>
      <c r="Q1024" s="2" t="str">
        <f>LEFT(N1024,SEARCH("/",N1024,1)-1)</f>
        <v>music</v>
      </c>
      <c r="R1024" s="2" t="str">
        <f>RIGHT(N1024,LEN(N1024)-SEARCH("/",N1024))</f>
        <v>electronic music</v>
      </c>
      <c r="S1024" s="21">
        <f>(((J1024/60)/60)/24)+DATE(1970,1,1)+(-5/24)</f>
        <v>42111.438391203708</v>
      </c>
      <c r="T1024" s="21">
        <f>(((I1024/60)/60)/24)+DATE(1970,1,1)+(-5/24)</f>
        <v>42141.438391203708</v>
      </c>
    </row>
    <row r="1025" spans="1:20" ht="75" hidden="1" x14ac:dyDescent="0.25">
      <c r="A1025" s="13">
        <v>1023</v>
      </c>
      <c r="B1025" s="3" t="s">
        <v>1024</v>
      </c>
      <c r="C1025" s="3" t="s">
        <v>5133</v>
      </c>
      <c r="D1025" s="2">
        <v>2000</v>
      </c>
      <c r="E1025" s="11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8279</v>
      </c>
      <c r="O1025" s="9">
        <f>E1025/D1025</f>
        <v>2.3715000000000002</v>
      </c>
      <c r="P1025" s="10">
        <f>IF(E1025=0,0,E1025/L1025)</f>
        <v>36.206106870229007</v>
      </c>
      <c r="Q1025" s="2" t="str">
        <f>LEFT(N1025,SEARCH("/",N1025,1)-1)</f>
        <v>music</v>
      </c>
      <c r="R1025" s="2" t="str">
        <f>RIGHT(N1025,LEN(N1025)-SEARCH("/",N1025))</f>
        <v>electronic music</v>
      </c>
      <c r="S1025" s="21">
        <f>(((J1025/60)/60)/24)+DATE(1970,1,1)+(-5/24)</f>
        <v>42145.711354166669</v>
      </c>
      <c r="T1025" s="21">
        <f>(((I1025/60)/60)/24)+DATE(1970,1,1)+(-5/24)</f>
        <v>42175.711354166669</v>
      </c>
    </row>
    <row r="1026" spans="1:20" ht="90" hidden="1" x14ac:dyDescent="0.25">
      <c r="A1026" s="13">
        <v>1024</v>
      </c>
      <c r="B1026" s="3" t="s">
        <v>1025</v>
      </c>
      <c r="C1026" s="3" t="s">
        <v>5134</v>
      </c>
      <c r="D1026" s="2">
        <v>20000</v>
      </c>
      <c r="E1026" s="11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8279</v>
      </c>
      <c r="O1026" s="9">
        <f>E1026/D1026</f>
        <v>1.1863774999999999</v>
      </c>
      <c r="P1026" s="10">
        <f>IF(E1026=0,0,E1026/L1026)</f>
        <v>388.9762295081967</v>
      </c>
      <c r="Q1026" s="2" t="str">
        <f>LEFT(N1026,SEARCH("/",N1026,1)-1)</f>
        <v>music</v>
      </c>
      <c r="R1026" s="2" t="str">
        <f>RIGHT(N1026,LEN(N1026)-SEARCH("/",N1026))</f>
        <v>electronic music</v>
      </c>
      <c r="S1026" s="21">
        <f>(((J1026/60)/60)/24)+DATE(1970,1,1)+(-5/24)</f>
        <v>42370.372256944444</v>
      </c>
      <c r="T1026" s="21">
        <f>(((I1026/60)/60)/24)+DATE(1970,1,1)+(-5/24)</f>
        <v>42400.372256944444</v>
      </c>
    </row>
    <row r="1027" spans="1:20" ht="60" hidden="1" x14ac:dyDescent="0.25">
      <c r="A1027" s="13">
        <v>1025</v>
      </c>
      <c r="B1027" s="3" t="s">
        <v>1026</v>
      </c>
      <c r="C1027" s="3" t="s">
        <v>5135</v>
      </c>
      <c r="D1027" s="2">
        <v>70000</v>
      </c>
      <c r="E1027" s="11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8279</v>
      </c>
      <c r="O1027" s="9">
        <f>E1027/D1027</f>
        <v>1.099283142857143</v>
      </c>
      <c r="P1027" s="10">
        <f>IF(E1027=0,0,E1027/L1027)</f>
        <v>71.848571428571432</v>
      </c>
      <c r="Q1027" s="2" t="str">
        <f>LEFT(N1027,SEARCH("/",N1027,1)-1)</f>
        <v>music</v>
      </c>
      <c r="R1027" s="2" t="str">
        <f>RIGHT(N1027,LEN(N1027)-SEARCH("/",N1027))</f>
        <v>electronic music</v>
      </c>
      <c r="S1027" s="21">
        <f>(((J1027/60)/60)/24)+DATE(1970,1,1)+(-5/24)</f>
        <v>42049.625428240739</v>
      </c>
      <c r="T1027" s="21">
        <f>(((I1027/60)/60)/24)+DATE(1970,1,1)+(-5/24)</f>
        <v>42079.583761574067</v>
      </c>
    </row>
    <row r="1028" spans="1:20" ht="90" hidden="1" x14ac:dyDescent="0.25">
      <c r="A1028" s="13">
        <v>1026</v>
      </c>
      <c r="B1028" s="3" t="s">
        <v>1027</v>
      </c>
      <c r="C1028" s="3" t="s">
        <v>5136</v>
      </c>
      <c r="D1028" s="2">
        <v>7000</v>
      </c>
      <c r="E1028" s="11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8279</v>
      </c>
      <c r="O1028" s="9">
        <f>E1028/D1028</f>
        <v>1.0000828571428571</v>
      </c>
      <c r="P1028" s="10">
        <f>IF(E1028=0,0,E1028/L1028)</f>
        <v>57.381803278688523</v>
      </c>
      <c r="Q1028" s="2" t="str">
        <f>LEFT(N1028,SEARCH("/",N1028,1)-1)</f>
        <v>music</v>
      </c>
      <c r="R1028" s="2" t="str">
        <f>RIGHT(N1028,LEN(N1028)-SEARCH("/",N1028))</f>
        <v>electronic music</v>
      </c>
      <c r="S1028" s="21">
        <f>(((J1028/60)/60)/24)+DATE(1970,1,1)+(-5/24)</f>
        <v>42426.199259259258</v>
      </c>
      <c r="T1028" s="21">
        <f>(((I1028/60)/60)/24)+DATE(1970,1,1)+(-5/24)</f>
        <v>42460.157592592594</v>
      </c>
    </row>
    <row r="1029" spans="1:20" ht="90" hidden="1" x14ac:dyDescent="0.25">
      <c r="A1029" s="13">
        <v>1027</v>
      </c>
      <c r="B1029" s="3" t="s">
        <v>1028</v>
      </c>
      <c r="C1029" s="3" t="s">
        <v>5137</v>
      </c>
      <c r="D1029" s="2">
        <v>7501</v>
      </c>
      <c r="E1029" s="11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8279</v>
      </c>
      <c r="O1029" s="9">
        <f>E1029/D1029</f>
        <v>1.0309292094387414</v>
      </c>
      <c r="P1029" s="10">
        <f>IF(E1029=0,0,E1029/L1029)</f>
        <v>69.666666666666671</v>
      </c>
      <c r="Q1029" s="2" t="str">
        <f>LEFT(N1029,SEARCH("/",N1029,1)-1)</f>
        <v>music</v>
      </c>
      <c r="R1029" s="2" t="str">
        <f>RIGHT(N1029,LEN(N1029)-SEARCH("/",N1029))</f>
        <v>electronic music</v>
      </c>
      <c r="S1029" s="21">
        <f>(((J1029/60)/60)/24)+DATE(1970,1,1)+(-5/24)</f>
        <v>41904.825775462959</v>
      </c>
      <c r="T1029" s="21">
        <f>(((I1029/60)/60)/24)+DATE(1970,1,1)+(-5/24)</f>
        <v>41934.825775462959</v>
      </c>
    </row>
    <row r="1030" spans="1:20" ht="90" hidden="1" x14ac:dyDescent="0.25">
      <c r="A1030" s="13">
        <v>1028</v>
      </c>
      <c r="B1030" s="3" t="s">
        <v>1029</v>
      </c>
      <c r="C1030" s="3" t="s">
        <v>5138</v>
      </c>
      <c r="D1030" s="2">
        <v>10000</v>
      </c>
      <c r="E1030" s="11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8279</v>
      </c>
      <c r="O1030" s="9">
        <f>E1030/D1030</f>
        <v>1.1727000000000001</v>
      </c>
      <c r="P1030" s="10">
        <f>IF(E1030=0,0,E1030/L1030)</f>
        <v>45.988235294117644</v>
      </c>
      <c r="Q1030" s="2" t="str">
        <f>LEFT(N1030,SEARCH("/",N1030,1)-1)</f>
        <v>music</v>
      </c>
      <c r="R1030" s="2" t="str">
        <f>RIGHT(N1030,LEN(N1030)-SEARCH("/",N1030))</f>
        <v>electronic music</v>
      </c>
      <c r="S1030" s="21">
        <f>(((J1030/60)/60)/24)+DATE(1970,1,1)+(-5/24)</f>
        <v>42755.419039351851</v>
      </c>
      <c r="T1030" s="21">
        <f>(((I1030/60)/60)/24)+DATE(1970,1,1)+(-5/24)</f>
        <v>42800.624999999993</v>
      </c>
    </row>
    <row r="1031" spans="1:20" ht="60" hidden="1" x14ac:dyDescent="0.25">
      <c r="A1031" s="13">
        <v>1029</v>
      </c>
      <c r="B1031" s="3" t="s">
        <v>1030</v>
      </c>
      <c r="C1031" s="3" t="s">
        <v>5139</v>
      </c>
      <c r="D1031" s="2">
        <v>10000</v>
      </c>
      <c r="E1031" s="11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8279</v>
      </c>
      <c r="O1031" s="9">
        <f>E1031/D1031</f>
        <v>1.1175999999999999</v>
      </c>
      <c r="P1031" s="10">
        <f>IF(E1031=0,0,E1031/L1031)</f>
        <v>79.262411347517727</v>
      </c>
      <c r="Q1031" s="2" t="str">
        <f>LEFT(N1031,SEARCH("/",N1031,1)-1)</f>
        <v>music</v>
      </c>
      <c r="R1031" s="2" t="str">
        <f>RIGHT(N1031,LEN(N1031)-SEARCH("/",N1031))</f>
        <v>electronic music</v>
      </c>
      <c r="S1031" s="21">
        <f>(((J1031/60)/60)/24)+DATE(1970,1,1)+(-5/24)</f>
        <v>42044.503553240742</v>
      </c>
      <c r="T1031" s="21">
        <f>(((I1031/60)/60)/24)+DATE(1970,1,1)+(-5/24)</f>
        <v>42098.707638888889</v>
      </c>
    </row>
    <row r="1032" spans="1:20" ht="45" hidden="1" x14ac:dyDescent="0.25">
      <c r="A1032" s="13">
        <v>1030</v>
      </c>
      <c r="B1032" s="3" t="s">
        <v>1031</v>
      </c>
      <c r="C1032" s="3" t="s">
        <v>5140</v>
      </c>
      <c r="D1032" s="2">
        <v>2000</v>
      </c>
      <c r="E1032" s="11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8279</v>
      </c>
      <c r="O1032" s="9">
        <f>E1032/D1032</f>
        <v>3.4209999999999998</v>
      </c>
      <c r="P1032" s="10">
        <f>IF(E1032=0,0,E1032/L1032)</f>
        <v>43.031446540880502</v>
      </c>
      <c r="Q1032" s="2" t="str">
        <f>LEFT(N1032,SEARCH("/",N1032,1)-1)</f>
        <v>music</v>
      </c>
      <c r="R1032" s="2" t="str">
        <f>RIGHT(N1032,LEN(N1032)-SEARCH("/",N1032))</f>
        <v>electronic music</v>
      </c>
      <c r="S1032" s="21">
        <f>(((J1032/60)/60)/24)+DATE(1970,1,1)+(-5/24)</f>
        <v>42611.274872685179</v>
      </c>
      <c r="T1032" s="21">
        <f>(((I1032/60)/60)/24)+DATE(1970,1,1)+(-5/24)</f>
        <v>42625.274872685179</v>
      </c>
    </row>
    <row r="1033" spans="1:20" ht="90" hidden="1" x14ac:dyDescent="0.25">
      <c r="A1033" s="13">
        <v>1031</v>
      </c>
      <c r="B1033" s="3" t="s">
        <v>1032</v>
      </c>
      <c r="C1033" s="3" t="s">
        <v>5141</v>
      </c>
      <c r="D1033" s="2">
        <v>10000</v>
      </c>
      <c r="E1033" s="11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8279</v>
      </c>
      <c r="O1033" s="9">
        <f>E1033/D1033</f>
        <v>1.0740000000000001</v>
      </c>
      <c r="P1033" s="10">
        <f>IF(E1033=0,0,E1033/L1033)</f>
        <v>108.48484848484848</v>
      </c>
      <c r="Q1033" s="2" t="str">
        <f>LEFT(N1033,SEARCH("/",N1033,1)-1)</f>
        <v>music</v>
      </c>
      <c r="R1033" s="2" t="str">
        <f>RIGHT(N1033,LEN(N1033)-SEARCH("/",N1033))</f>
        <v>electronic music</v>
      </c>
      <c r="S1033" s="21">
        <f>(((J1033/60)/60)/24)+DATE(1970,1,1)+(-5/24)</f>
        <v>42324.555671296293</v>
      </c>
      <c r="T1033" s="21">
        <f>(((I1033/60)/60)/24)+DATE(1970,1,1)+(-5/24)</f>
        <v>42354.555671296293</v>
      </c>
    </row>
    <row r="1034" spans="1:20" ht="45" hidden="1" x14ac:dyDescent="0.25">
      <c r="A1034" s="13">
        <v>1032</v>
      </c>
      <c r="B1034" s="3" t="s">
        <v>1033</v>
      </c>
      <c r="C1034" s="3" t="s">
        <v>5142</v>
      </c>
      <c r="D1034" s="2">
        <v>5400</v>
      </c>
      <c r="E1034" s="11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8279</v>
      </c>
      <c r="O1034" s="9">
        <f>E1034/D1034</f>
        <v>1.0849703703703704</v>
      </c>
      <c r="P1034" s="10">
        <f>IF(E1034=0,0,E1034/L1034)</f>
        <v>61.029583333333335</v>
      </c>
      <c r="Q1034" s="2" t="str">
        <f>LEFT(N1034,SEARCH("/",N1034,1)-1)</f>
        <v>music</v>
      </c>
      <c r="R1034" s="2" t="str">
        <f>RIGHT(N1034,LEN(N1034)-SEARCH("/",N1034))</f>
        <v>electronic music</v>
      </c>
      <c r="S1034" s="21">
        <f>(((J1034/60)/60)/24)+DATE(1970,1,1)+(-5/24)</f>
        <v>42514.458622685182</v>
      </c>
      <c r="T1034" s="21">
        <f>(((I1034/60)/60)/24)+DATE(1970,1,1)+(-5/24)</f>
        <v>42544.458622685182</v>
      </c>
    </row>
    <row r="1035" spans="1:20" ht="90" hidden="1" x14ac:dyDescent="0.25">
      <c r="A1035" s="13">
        <v>1033</v>
      </c>
      <c r="B1035" s="3" t="s">
        <v>1034</v>
      </c>
      <c r="C1035" s="3" t="s">
        <v>5143</v>
      </c>
      <c r="D1035" s="2">
        <v>1328</v>
      </c>
      <c r="E1035" s="11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8279</v>
      </c>
      <c r="O1035" s="9">
        <f>E1035/D1035</f>
        <v>1.0286144578313252</v>
      </c>
      <c r="P1035" s="10">
        <f>IF(E1035=0,0,E1035/L1035)</f>
        <v>50.592592592592595</v>
      </c>
      <c r="Q1035" s="2" t="str">
        <f>LEFT(N1035,SEARCH("/",N1035,1)-1)</f>
        <v>music</v>
      </c>
      <c r="R1035" s="2" t="str">
        <f>RIGHT(N1035,LEN(N1035)-SEARCH("/",N1035))</f>
        <v>electronic music</v>
      </c>
      <c r="S1035" s="21">
        <f>(((J1035/60)/60)/24)+DATE(1970,1,1)+(-5/24)</f>
        <v>42688.524074074077</v>
      </c>
      <c r="T1035" s="21">
        <f>(((I1035/60)/60)/24)+DATE(1970,1,1)+(-5/24)</f>
        <v>42716.524074074077</v>
      </c>
    </row>
    <row r="1036" spans="1:20" ht="90" hidden="1" x14ac:dyDescent="0.25">
      <c r="A1036" s="13">
        <v>1034</v>
      </c>
      <c r="B1036" s="3" t="s">
        <v>1035</v>
      </c>
      <c r="C1036" s="3" t="s">
        <v>5144</v>
      </c>
      <c r="D1036" s="2">
        <v>5000</v>
      </c>
      <c r="E1036" s="11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8279</v>
      </c>
      <c r="O1036" s="9">
        <f>E1036/D1036</f>
        <v>1.3000180000000001</v>
      </c>
      <c r="P1036" s="10">
        <f>IF(E1036=0,0,E1036/L1036)</f>
        <v>39.157168674698795</v>
      </c>
      <c r="Q1036" s="2" t="str">
        <f>LEFT(N1036,SEARCH("/",N1036,1)-1)</f>
        <v>music</v>
      </c>
      <c r="R1036" s="2" t="str">
        <f>RIGHT(N1036,LEN(N1036)-SEARCH("/",N1036))</f>
        <v>electronic music</v>
      </c>
      <c r="S1036" s="21">
        <f>(((J1036/60)/60)/24)+DATE(1970,1,1)+(-5/24)</f>
        <v>42554.958379629628</v>
      </c>
      <c r="T1036" s="21">
        <f>(((I1036/60)/60)/24)+DATE(1970,1,1)+(-5/24)</f>
        <v>42586.957638888889</v>
      </c>
    </row>
    <row r="1037" spans="1:20" ht="90" hidden="1" x14ac:dyDescent="0.25">
      <c r="A1037" s="13">
        <v>1035</v>
      </c>
      <c r="B1037" s="3" t="s">
        <v>1036</v>
      </c>
      <c r="C1037" s="3" t="s">
        <v>5145</v>
      </c>
      <c r="D1037" s="2">
        <v>4600</v>
      </c>
      <c r="E1037" s="11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8279</v>
      </c>
      <c r="O1037" s="9">
        <f>E1037/D1037</f>
        <v>1.0765217391304347</v>
      </c>
      <c r="P1037" s="10">
        <f>IF(E1037=0,0,E1037/L1037)</f>
        <v>65.15789473684211</v>
      </c>
      <c r="Q1037" s="2" t="str">
        <f>LEFT(N1037,SEARCH("/",N1037,1)-1)</f>
        <v>music</v>
      </c>
      <c r="R1037" s="2" t="str">
        <f>RIGHT(N1037,LEN(N1037)-SEARCH("/",N1037))</f>
        <v>electronic music</v>
      </c>
      <c r="S1037" s="21">
        <f>(((J1037/60)/60)/24)+DATE(1970,1,1)+(-5/24)</f>
        <v>42016.43310185185</v>
      </c>
      <c r="T1037" s="21">
        <f>(((I1037/60)/60)/24)+DATE(1970,1,1)+(-5/24)</f>
        <v>42046.43310185185</v>
      </c>
    </row>
    <row r="1038" spans="1:20" ht="75" hidden="1" x14ac:dyDescent="0.25">
      <c r="A1038" s="13">
        <v>1036</v>
      </c>
      <c r="B1038" s="3" t="s">
        <v>1037</v>
      </c>
      <c r="C1038" s="3" t="s">
        <v>5146</v>
      </c>
      <c r="D1038" s="2">
        <v>4500</v>
      </c>
      <c r="E1038" s="11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8279</v>
      </c>
      <c r="O1038" s="9">
        <f>E1038/D1038</f>
        <v>1.1236044444444444</v>
      </c>
      <c r="P1038" s="10">
        <f>IF(E1038=0,0,E1038/L1038)</f>
        <v>23.963127962085309</v>
      </c>
      <c r="Q1038" s="2" t="str">
        <f>LEFT(N1038,SEARCH("/",N1038,1)-1)</f>
        <v>music</v>
      </c>
      <c r="R1038" s="2" t="str">
        <f>RIGHT(N1038,LEN(N1038)-SEARCH("/",N1038))</f>
        <v>electronic music</v>
      </c>
      <c r="S1038" s="21">
        <f>(((J1038/60)/60)/24)+DATE(1970,1,1)+(-5/24)</f>
        <v>41249.240624999999</v>
      </c>
      <c r="T1038" s="21">
        <f>(((I1038/60)/60)/24)+DATE(1970,1,1)+(-5/24)</f>
        <v>41281.125</v>
      </c>
    </row>
    <row r="1039" spans="1:20" ht="105" hidden="1" x14ac:dyDescent="0.25">
      <c r="A1039" s="13">
        <v>1037</v>
      </c>
      <c r="B1039" s="3" t="s">
        <v>1038</v>
      </c>
      <c r="C1039" s="3" t="s">
        <v>5147</v>
      </c>
      <c r="D1039" s="2">
        <v>1000</v>
      </c>
      <c r="E1039" s="11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8279</v>
      </c>
      <c r="O1039" s="9">
        <f>E1039/D1039</f>
        <v>1.0209999999999999</v>
      </c>
      <c r="P1039" s="10">
        <f>IF(E1039=0,0,E1039/L1039)</f>
        <v>48.61904761904762</v>
      </c>
      <c r="Q1039" s="2" t="str">
        <f>LEFT(N1039,SEARCH("/",N1039,1)-1)</f>
        <v>music</v>
      </c>
      <c r="R1039" s="2" t="str">
        <f>RIGHT(N1039,LEN(N1039)-SEARCH("/",N1039))</f>
        <v>electronic music</v>
      </c>
      <c r="S1039" s="21">
        <f>(((J1039/60)/60)/24)+DATE(1970,1,1)+(-5/24)</f>
        <v>42119.61414351852</v>
      </c>
      <c r="T1039" s="21">
        <f>(((I1039/60)/60)/24)+DATE(1970,1,1)+(-5/24)</f>
        <v>42141.999999999993</v>
      </c>
    </row>
    <row r="1040" spans="1:20" ht="90" hidden="1" x14ac:dyDescent="0.25">
      <c r="A1040" s="13">
        <v>1038</v>
      </c>
      <c r="B1040" s="3" t="s">
        <v>1039</v>
      </c>
      <c r="C1040" s="3" t="s">
        <v>5148</v>
      </c>
      <c r="D1040" s="2">
        <v>1500</v>
      </c>
      <c r="E1040" s="11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8279</v>
      </c>
      <c r="O1040" s="9">
        <f>E1040/D1040</f>
        <v>1.4533333333333334</v>
      </c>
      <c r="P1040" s="10">
        <f>IF(E1040=0,0,E1040/L1040)</f>
        <v>35.73770491803279</v>
      </c>
      <c r="Q1040" s="2" t="str">
        <f>LEFT(N1040,SEARCH("/",N1040,1)-1)</f>
        <v>music</v>
      </c>
      <c r="R1040" s="2" t="str">
        <f>RIGHT(N1040,LEN(N1040)-SEARCH("/",N1040))</f>
        <v>electronic music</v>
      </c>
      <c r="S1040" s="21">
        <f>(((J1040/60)/60)/24)+DATE(1970,1,1)+(-5/24)</f>
        <v>42418.023414351854</v>
      </c>
      <c r="T1040" s="21">
        <f>(((I1040/60)/60)/24)+DATE(1970,1,1)+(-5/24)</f>
        <v>42447.981747685182</v>
      </c>
    </row>
    <row r="1041" spans="1:20" ht="90" hidden="1" x14ac:dyDescent="0.25">
      <c r="A1041" s="13">
        <v>1039</v>
      </c>
      <c r="B1041" s="3" t="s">
        <v>1040</v>
      </c>
      <c r="C1041" s="3" t="s">
        <v>5149</v>
      </c>
      <c r="D1041" s="2">
        <v>500</v>
      </c>
      <c r="E1041" s="11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8279</v>
      </c>
      <c r="O1041" s="9">
        <f>E1041/D1041</f>
        <v>1.282</v>
      </c>
      <c r="P1041" s="10">
        <f>IF(E1041=0,0,E1041/L1041)</f>
        <v>21.366666666666667</v>
      </c>
      <c r="Q1041" s="2" t="str">
        <f>LEFT(N1041,SEARCH("/",N1041,1)-1)</f>
        <v>music</v>
      </c>
      <c r="R1041" s="2" t="str">
        <f>RIGHT(N1041,LEN(N1041)-SEARCH("/",N1041))</f>
        <v>electronic music</v>
      </c>
      <c r="S1041" s="21">
        <f>(((J1041/60)/60)/24)+DATE(1970,1,1)+(-5/24)</f>
        <v>42691.900995370372</v>
      </c>
      <c r="T1041" s="21">
        <f>(((I1041/60)/60)/24)+DATE(1970,1,1)+(-5/24)</f>
        <v>42717.124305555553</v>
      </c>
    </row>
    <row r="1042" spans="1:20" ht="105" hidden="1" x14ac:dyDescent="0.25">
      <c r="A1042" s="13">
        <v>1040</v>
      </c>
      <c r="B1042" s="3" t="s">
        <v>1041</v>
      </c>
      <c r="C1042" s="3" t="s">
        <v>5150</v>
      </c>
      <c r="D1042" s="2">
        <v>85000</v>
      </c>
      <c r="E1042" s="11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8280</v>
      </c>
      <c r="O1042" s="9">
        <f>E1042/D1042</f>
        <v>2.9411764705882353E-3</v>
      </c>
      <c r="P1042" s="10">
        <f>IF(E1042=0,0,E1042/L1042)</f>
        <v>250</v>
      </c>
      <c r="Q1042" s="2" t="str">
        <f>LEFT(N1042,SEARCH("/",N1042,1)-1)</f>
        <v>journalism</v>
      </c>
      <c r="R1042" s="2" t="str">
        <f>RIGHT(N1042,LEN(N1042)-SEARCH("/",N1042))</f>
        <v>audio</v>
      </c>
      <c r="S1042" s="21">
        <f>(((J1042/60)/60)/24)+DATE(1970,1,1)+(-5/24)</f>
        <v>42579.500104166662</v>
      </c>
      <c r="T1042" s="21">
        <f>(((I1042/60)/60)/24)+DATE(1970,1,1)+(-5/24)</f>
        <v>42609.500104166662</v>
      </c>
    </row>
    <row r="1043" spans="1:20" ht="75" hidden="1" x14ac:dyDescent="0.25">
      <c r="A1043" s="13">
        <v>1041</v>
      </c>
      <c r="B1043" s="3" t="s">
        <v>1042</v>
      </c>
      <c r="C1043" s="3" t="s">
        <v>5151</v>
      </c>
      <c r="D1043" s="2">
        <v>50</v>
      </c>
      <c r="E1043" s="11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8280</v>
      </c>
      <c r="O1043" s="9">
        <f>E1043/D1043</f>
        <v>0</v>
      </c>
      <c r="P1043" s="10">
        <f>IF(E1043=0,0,E1043/L1043)</f>
        <v>0</v>
      </c>
      <c r="Q1043" s="2" t="str">
        <f>LEFT(N1043,SEARCH("/",N1043,1)-1)</f>
        <v>journalism</v>
      </c>
      <c r="R1043" s="2" t="str">
        <f>RIGHT(N1043,LEN(N1043)-SEARCH("/",N1043))</f>
        <v>audio</v>
      </c>
      <c r="S1043" s="21">
        <f>(((J1043/60)/60)/24)+DATE(1970,1,1)+(-5/24)</f>
        <v>41830.851759259262</v>
      </c>
      <c r="T1043" s="21">
        <f>(((I1043/60)/60)/24)+DATE(1970,1,1)+(-5/24)</f>
        <v>41850.851759259262</v>
      </c>
    </row>
    <row r="1044" spans="1:20" ht="90" hidden="1" x14ac:dyDescent="0.25">
      <c r="A1044" s="13">
        <v>1042</v>
      </c>
      <c r="B1044" s="3" t="s">
        <v>1043</v>
      </c>
      <c r="C1044" s="3" t="s">
        <v>5152</v>
      </c>
      <c r="D1044" s="2">
        <v>650</v>
      </c>
      <c r="E1044" s="11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8280</v>
      </c>
      <c r="O1044" s="9">
        <f>E1044/D1044</f>
        <v>1.5384615384615385E-2</v>
      </c>
      <c r="P1044" s="10">
        <f>IF(E1044=0,0,E1044/L1044)</f>
        <v>10</v>
      </c>
      <c r="Q1044" s="2" t="str">
        <f>LEFT(N1044,SEARCH("/",N1044,1)-1)</f>
        <v>journalism</v>
      </c>
      <c r="R1044" s="2" t="str">
        <f>RIGHT(N1044,LEN(N1044)-SEARCH("/",N1044))</f>
        <v>audio</v>
      </c>
      <c r="S1044" s="21">
        <f>(((J1044/60)/60)/24)+DATE(1970,1,1)+(-5/24)</f>
        <v>41851.487824074073</v>
      </c>
      <c r="T1044" s="21">
        <f>(((I1044/60)/60)/24)+DATE(1970,1,1)+(-5/24)</f>
        <v>41894.208333333328</v>
      </c>
    </row>
    <row r="1045" spans="1:20" ht="75" hidden="1" x14ac:dyDescent="0.25">
      <c r="A1045" s="13">
        <v>1043</v>
      </c>
      <c r="B1045" s="3" t="s">
        <v>1044</v>
      </c>
      <c r="C1045" s="3" t="s">
        <v>5153</v>
      </c>
      <c r="D1045" s="2">
        <v>100000</v>
      </c>
      <c r="E1045" s="11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8280</v>
      </c>
      <c r="O1045" s="9">
        <f>E1045/D1045</f>
        <v>8.5370000000000001E-2</v>
      </c>
      <c r="P1045" s="10">
        <f>IF(E1045=0,0,E1045/L1045)</f>
        <v>29.236301369863014</v>
      </c>
      <c r="Q1045" s="2" t="str">
        <f>LEFT(N1045,SEARCH("/",N1045,1)-1)</f>
        <v>journalism</v>
      </c>
      <c r="R1045" s="2" t="str">
        <f>RIGHT(N1045,LEN(N1045)-SEARCH("/",N1045))</f>
        <v>audio</v>
      </c>
      <c r="S1045" s="21">
        <f>(((J1045/60)/60)/24)+DATE(1970,1,1)+(-5/24)</f>
        <v>42114.044618055552</v>
      </c>
      <c r="T1045" s="21">
        <f>(((I1045/60)/60)/24)+DATE(1970,1,1)+(-5/24)</f>
        <v>42144.044618055552</v>
      </c>
    </row>
    <row r="1046" spans="1:20" ht="90" hidden="1" x14ac:dyDescent="0.25">
      <c r="A1046" s="13">
        <v>1044</v>
      </c>
      <c r="B1046" s="3" t="s">
        <v>1045</v>
      </c>
      <c r="C1046" s="3" t="s">
        <v>5154</v>
      </c>
      <c r="D1046" s="2">
        <v>7000</v>
      </c>
      <c r="E1046" s="11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8280</v>
      </c>
      <c r="O1046" s="9">
        <f>E1046/D1046</f>
        <v>8.571428571428571E-4</v>
      </c>
      <c r="P1046" s="10">
        <f>IF(E1046=0,0,E1046/L1046)</f>
        <v>3</v>
      </c>
      <c r="Q1046" s="2" t="str">
        <f>LEFT(N1046,SEARCH("/",N1046,1)-1)</f>
        <v>journalism</v>
      </c>
      <c r="R1046" s="2" t="str">
        <f>RIGHT(N1046,LEN(N1046)-SEARCH("/",N1046))</f>
        <v>audio</v>
      </c>
      <c r="S1046" s="21">
        <f>(((J1046/60)/60)/24)+DATE(1970,1,1)+(-5/24)</f>
        <v>42011.717604166661</v>
      </c>
      <c r="T1046" s="21">
        <f>(((I1046/60)/60)/24)+DATE(1970,1,1)+(-5/24)</f>
        <v>42068.643749999996</v>
      </c>
    </row>
    <row r="1047" spans="1:20" ht="75" hidden="1" x14ac:dyDescent="0.25">
      <c r="A1047" s="13">
        <v>1045</v>
      </c>
      <c r="B1047" s="3" t="s">
        <v>1046</v>
      </c>
      <c r="C1047" s="3" t="s">
        <v>5155</v>
      </c>
      <c r="D1047" s="2">
        <v>10000</v>
      </c>
      <c r="E1047" s="11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8280</v>
      </c>
      <c r="O1047" s="9">
        <f>E1047/D1047</f>
        <v>2.6599999999999999E-2</v>
      </c>
      <c r="P1047" s="10">
        <f>IF(E1047=0,0,E1047/L1047)</f>
        <v>33.25</v>
      </c>
      <c r="Q1047" s="2" t="str">
        <f>LEFT(N1047,SEARCH("/",N1047,1)-1)</f>
        <v>journalism</v>
      </c>
      <c r="R1047" s="2" t="str">
        <f>RIGHT(N1047,LEN(N1047)-SEARCH("/",N1047))</f>
        <v>audio</v>
      </c>
      <c r="S1047" s="21">
        <f>(((J1047/60)/60)/24)+DATE(1970,1,1)+(-5/24)</f>
        <v>41844.666087962964</v>
      </c>
      <c r="T1047" s="21">
        <f>(((I1047/60)/60)/24)+DATE(1970,1,1)+(-5/24)</f>
        <v>41874.666087962964</v>
      </c>
    </row>
    <row r="1048" spans="1:20" ht="90" hidden="1" x14ac:dyDescent="0.25">
      <c r="A1048" s="13">
        <v>1046</v>
      </c>
      <c r="B1048" s="3" t="s">
        <v>1047</v>
      </c>
      <c r="C1048" s="3" t="s">
        <v>5156</v>
      </c>
      <c r="D1048" s="2">
        <v>3000</v>
      </c>
      <c r="E1048" s="11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8280</v>
      </c>
      <c r="O1048" s="9">
        <f>E1048/D1048</f>
        <v>0</v>
      </c>
      <c r="P1048" s="10">
        <f>IF(E1048=0,0,E1048/L1048)</f>
        <v>0</v>
      </c>
      <c r="Q1048" s="2" t="str">
        <f>LEFT(N1048,SEARCH("/",N1048,1)-1)</f>
        <v>journalism</v>
      </c>
      <c r="R1048" s="2" t="str">
        <f>RIGHT(N1048,LEN(N1048)-SEARCH("/",N1048))</f>
        <v>audio</v>
      </c>
      <c r="S1048" s="21">
        <f>(((J1048/60)/60)/24)+DATE(1970,1,1)+(-5/24)</f>
        <v>42319.643055555549</v>
      </c>
      <c r="T1048" s="21">
        <f>(((I1048/60)/60)/24)+DATE(1970,1,1)+(-5/24)</f>
        <v>42364.643055555549</v>
      </c>
    </row>
    <row r="1049" spans="1:20" ht="90" hidden="1" x14ac:dyDescent="0.25">
      <c r="A1049" s="13">
        <v>1047</v>
      </c>
      <c r="B1049" s="3" t="s">
        <v>1048</v>
      </c>
      <c r="C1049" s="3" t="s">
        <v>5157</v>
      </c>
      <c r="D1049" s="2">
        <v>2000</v>
      </c>
      <c r="E1049" s="11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8280</v>
      </c>
      <c r="O1049" s="9">
        <f>E1049/D1049</f>
        <v>5.0000000000000001E-4</v>
      </c>
      <c r="P1049" s="10">
        <f>IF(E1049=0,0,E1049/L1049)</f>
        <v>1</v>
      </c>
      <c r="Q1049" s="2" t="str">
        <f>LEFT(N1049,SEARCH("/",N1049,1)-1)</f>
        <v>journalism</v>
      </c>
      <c r="R1049" s="2" t="str">
        <f>RIGHT(N1049,LEN(N1049)-SEARCH("/",N1049))</f>
        <v>audio</v>
      </c>
      <c r="S1049" s="21">
        <f>(((J1049/60)/60)/24)+DATE(1970,1,1)+(-5/24)</f>
        <v>41918.610127314809</v>
      </c>
      <c r="T1049" s="21">
        <f>(((I1049/60)/60)/24)+DATE(1970,1,1)+(-5/24)</f>
        <v>41948.65179398148</v>
      </c>
    </row>
    <row r="1050" spans="1:20" ht="90" hidden="1" x14ac:dyDescent="0.25">
      <c r="A1050" s="13">
        <v>1048</v>
      </c>
      <c r="B1050" s="3" t="s">
        <v>1049</v>
      </c>
      <c r="C1050" s="3" t="s">
        <v>5158</v>
      </c>
      <c r="D1050" s="2">
        <v>15000</v>
      </c>
      <c r="E1050" s="11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8280</v>
      </c>
      <c r="O1050" s="9">
        <f>E1050/D1050</f>
        <v>1.4133333333333333E-2</v>
      </c>
      <c r="P1050" s="10">
        <f>IF(E1050=0,0,E1050/L1050)</f>
        <v>53</v>
      </c>
      <c r="Q1050" s="2" t="str">
        <f>LEFT(N1050,SEARCH("/",N1050,1)-1)</f>
        <v>journalism</v>
      </c>
      <c r="R1050" s="2" t="str">
        <f>RIGHT(N1050,LEN(N1050)-SEARCH("/",N1050))</f>
        <v>audio</v>
      </c>
      <c r="S1050" s="21">
        <f>(((J1050/60)/60)/24)+DATE(1970,1,1)+(-5/24)</f>
        <v>42597.844780092586</v>
      </c>
      <c r="T1050" s="21">
        <f>(((I1050/60)/60)/24)+DATE(1970,1,1)+(-5/24)</f>
        <v>42637.844780092586</v>
      </c>
    </row>
    <row r="1051" spans="1:20" hidden="1" x14ac:dyDescent="0.25">
      <c r="A1051" s="13">
        <v>1049</v>
      </c>
      <c r="B1051" s="3" t="s">
        <v>1050</v>
      </c>
      <c r="C1051" s="3" t="s">
        <v>5159</v>
      </c>
      <c r="D1051" s="2">
        <v>12000</v>
      </c>
      <c r="E1051" s="11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8280</v>
      </c>
      <c r="O1051" s="9">
        <f>E1051/D1051</f>
        <v>0</v>
      </c>
      <c r="P1051" s="10">
        <f>IF(E1051=0,0,E1051/L1051)</f>
        <v>0</v>
      </c>
      <c r="Q1051" s="2" t="str">
        <f>LEFT(N1051,SEARCH("/",N1051,1)-1)</f>
        <v>journalism</v>
      </c>
      <c r="R1051" s="2" t="str">
        <f>RIGHT(N1051,LEN(N1051)-SEARCH("/",N1051))</f>
        <v>audio</v>
      </c>
      <c r="S1051" s="21">
        <f>(((J1051/60)/60)/24)+DATE(1970,1,1)+(-5/24)</f>
        <v>42382.222743055558</v>
      </c>
      <c r="T1051" s="21">
        <f>(((I1051/60)/60)/24)+DATE(1970,1,1)+(-5/24)</f>
        <v>42412.222743055558</v>
      </c>
    </row>
    <row r="1052" spans="1:20" ht="45" hidden="1" x14ac:dyDescent="0.25">
      <c r="A1052" s="13">
        <v>1050</v>
      </c>
      <c r="B1052" s="3" t="s">
        <v>1051</v>
      </c>
      <c r="C1052" s="3" t="s">
        <v>5160</v>
      </c>
      <c r="D1052" s="2">
        <v>2500</v>
      </c>
      <c r="E1052" s="11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8280</v>
      </c>
      <c r="O1052" s="9">
        <f>E1052/D1052</f>
        <v>0</v>
      </c>
      <c r="P1052" s="10">
        <f>IF(E1052=0,0,E1052/L1052)</f>
        <v>0</v>
      </c>
      <c r="Q1052" s="2" t="str">
        <f>LEFT(N1052,SEARCH("/",N1052,1)-1)</f>
        <v>journalism</v>
      </c>
      <c r="R1052" s="2" t="str">
        <f>RIGHT(N1052,LEN(N1052)-SEARCH("/",N1052))</f>
        <v>audio</v>
      </c>
      <c r="S1052" s="21">
        <f>(((J1052/60)/60)/24)+DATE(1970,1,1)+(-5/24)</f>
        <v>42231.588854166665</v>
      </c>
      <c r="T1052" s="21">
        <f>(((I1052/60)/60)/24)+DATE(1970,1,1)+(-5/24)</f>
        <v>42261.588854166665</v>
      </c>
    </row>
    <row r="1053" spans="1:20" ht="90" hidden="1" x14ac:dyDescent="0.25">
      <c r="A1053" s="13">
        <v>1051</v>
      </c>
      <c r="B1053" s="3" t="s">
        <v>1052</v>
      </c>
      <c r="C1053" s="3" t="s">
        <v>5161</v>
      </c>
      <c r="D1053" s="2">
        <v>500</v>
      </c>
      <c r="E1053" s="11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8280</v>
      </c>
      <c r="O1053" s="9">
        <f>E1053/D1053</f>
        <v>0</v>
      </c>
      <c r="P1053" s="10">
        <f>IF(E1053=0,0,E1053/L1053)</f>
        <v>0</v>
      </c>
      <c r="Q1053" s="2" t="str">
        <f>LEFT(N1053,SEARCH("/",N1053,1)-1)</f>
        <v>journalism</v>
      </c>
      <c r="R1053" s="2" t="str">
        <f>RIGHT(N1053,LEN(N1053)-SEARCH("/",N1053))</f>
        <v>audio</v>
      </c>
      <c r="S1053" s="21">
        <f>(((J1053/60)/60)/24)+DATE(1970,1,1)+(-5/24)</f>
        <v>41849.805844907409</v>
      </c>
      <c r="T1053" s="21">
        <f>(((I1053/60)/60)/24)+DATE(1970,1,1)+(-5/24)</f>
        <v>41877.805844907409</v>
      </c>
    </row>
    <row r="1054" spans="1:20" ht="105" hidden="1" x14ac:dyDescent="0.25">
      <c r="A1054" s="13">
        <v>1052</v>
      </c>
      <c r="B1054" s="3" t="s">
        <v>1053</v>
      </c>
      <c r="C1054" s="3" t="s">
        <v>5162</v>
      </c>
      <c r="D1054" s="2">
        <v>4336</v>
      </c>
      <c r="E1054" s="11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8280</v>
      </c>
      <c r="O1054" s="9">
        <f>E1054/D1054</f>
        <v>0</v>
      </c>
      <c r="P1054" s="10">
        <f>IF(E1054=0,0,E1054/L1054)</f>
        <v>0</v>
      </c>
      <c r="Q1054" s="2" t="str">
        <f>LEFT(N1054,SEARCH("/",N1054,1)-1)</f>
        <v>journalism</v>
      </c>
      <c r="R1054" s="2" t="str">
        <f>RIGHT(N1054,LEN(N1054)-SEARCH("/",N1054))</f>
        <v>audio</v>
      </c>
      <c r="S1054" s="21">
        <f>(((J1054/60)/60)/24)+DATE(1970,1,1)+(-5/24)</f>
        <v>42483.589062499996</v>
      </c>
      <c r="T1054" s="21">
        <f>(((I1054/60)/60)/24)+DATE(1970,1,1)+(-5/24)</f>
        <v>42527.631249999999</v>
      </c>
    </row>
    <row r="1055" spans="1:20" ht="90" hidden="1" x14ac:dyDescent="0.25">
      <c r="A1055" s="13">
        <v>1053</v>
      </c>
      <c r="B1055" s="3" t="s">
        <v>1054</v>
      </c>
      <c r="C1055" s="3" t="s">
        <v>5163</v>
      </c>
      <c r="D1055" s="2">
        <v>1500</v>
      </c>
      <c r="E1055" s="11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8280</v>
      </c>
      <c r="O1055" s="9">
        <f>E1055/D1055</f>
        <v>0.01</v>
      </c>
      <c r="P1055" s="10">
        <f>IF(E1055=0,0,E1055/L1055)</f>
        <v>15</v>
      </c>
      <c r="Q1055" s="2" t="str">
        <f>LEFT(N1055,SEARCH("/",N1055,1)-1)</f>
        <v>journalism</v>
      </c>
      <c r="R1055" s="2" t="str">
        <f>RIGHT(N1055,LEN(N1055)-SEARCH("/",N1055))</f>
        <v>audio</v>
      </c>
      <c r="S1055" s="21">
        <f>(((J1055/60)/60)/24)+DATE(1970,1,1)+(-5/24)</f>
        <v>42774.964490740742</v>
      </c>
      <c r="T1055" s="21">
        <f>(((I1055/60)/60)/24)+DATE(1970,1,1)+(-5/24)</f>
        <v>42799.964490740742</v>
      </c>
    </row>
    <row r="1056" spans="1:20" ht="105" hidden="1" x14ac:dyDescent="0.25">
      <c r="A1056" s="13">
        <v>1054</v>
      </c>
      <c r="B1056" s="3" t="s">
        <v>1055</v>
      </c>
      <c r="C1056" s="3" t="s">
        <v>5164</v>
      </c>
      <c r="D1056" s="2">
        <v>2500</v>
      </c>
      <c r="E1056" s="11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8280</v>
      </c>
      <c r="O1056" s="9">
        <f>E1056/D1056</f>
        <v>0</v>
      </c>
      <c r="P1056" s="10">
        <f>IF(E1056=0,0,E1056/L1056)</f>
        <v>0</v>
      </c>
      <c r="Q1056" s="2" t="str">
        <f>LEFT(N1056,SEARCH("/",N1056,1)-1)</f>
        <v>journalism</v>
      </c>
      <c r="R1056" s="2" t="str">
        <f>RIGHT(N1056,LEN(N1056)-SEARCH("/",N1056))</f>
        <v>audio</v>
      </c>
      <c r="S1056" s="21">
        <f>(((J1056/60)/60)/24)+DATE(1970,1,1)+(-5/24)</f>
        <v>41831.643506944441</v>
      </c>
      <c r="T1056" s="21">
        <f>(((I1056/60)/60)/24)+DATE(1970,1,1)+(-5/24)</f>
        <v>41861.708333333328</v>
      </c>
    </row>
    <row r="1057" spans="1:20" ht="90" hidden="1" x14ac:dyDescent="0.25">
      <c r="A1057" s="13">
        <v>1055</v>
      </c>
      <c r="B1057" s="3" t="s">
        <v>1056</v>
      </c>
      <c r="C1057" s="3" t="s">
        <v>5165</v>
      </c>
      <c r="D1057" s="2">
        <v>3500</v>
      </c>
      <c r="E1057" s="11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8280</v>
      </c>
      <c r="O1057" s="9">
        <f>E1057/D1057</f>
        <v>0</v>
      </c>
      <c r="P1057" s="10">
        <f>IF(E1057=0,0,E1057/L1057)</f>
        <v>0</v>
      </c>
      <c r="Q1057" s="2" t="str">
        <f>LEFT(N1057,SEARCH("/",N1057,1)-1)</f>
        <v>journalism</v>
      </c>
      <c r="R1057" s="2" t="str">
        <f>RIGHT(N1057,LEN(N1057)-SEARCH("/",N1057))</f>
        <v>audio</v>
      </c>
      <c r="S1057" s="21">
        <f>(((J1057/60)/60)/24)+DATE(1970,1,1)+(-5/24)</f>
        <v>42406.784085648142</v>
      </c>
      <c r="T1057" s="21">
        <f>(((I1057/60)/60)/24)+DATE(1970,1,1)+(-5/24)</f>
        <v>42436.784085648142</v>
      </c>
    </row>
    <row r="1058" spans="1:20" ht="90" hidden="1" x14ac:dyDescent="0.25">
      <c r="A1058" s="13">
        <v>1056</v>
      </c>
      <c r="B1058" s="3" t="s">
        <v>1057</v>
      </c>
      <c r="C1058" s="3" t="s">
        <v>5166</v>
      </c>
      <c r="D1058" s="2">
        <v>10000</v>
      </c>
      <c r="E1058" s="11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8280</v>
      </c>
      <c r="O1058" s="9">
        <f>E1058/D1058</f>
        <v>0</v>
      </c>
      <c r="P1058" s="10">
        <f>IF(E1058=0,0,E1058/L1058)</f>
        <v>0</v>
      </c>
      <c r="Q1058" s="2" t="str">
        <f>LEFT(N1058,SEARCH("/",N1058,1)-1)</f>
        <v>journalism</v>
      </c>
      <c r="R1058" s="2" t="str">
        <f>RIGHT(N1058,LEN(N1058)-SEARCH("/",N1058))</f>
        <v>audio</v>
      </c>
      <c r="S1058" s="21">
        <f>(((J1058/60)/60)/24)+DATE(1970,1,1)+(-5/24)</f>
        <v>42058.511307870365</v>
      </c>
      <c r="T1058" s="21">
        <f>(((I1058/60)/60)/24)+DATE(1970,1,1)+(-5/24)</f>
        <v>42118.469641203708</v>
      </c>
    </row>
    <row r="1059" spans="1:20" ht="75" hidden="1" x14ac:dyDescent="0.25">
      <c r="A1059" s="13">
        <v>1057</v>
      </c>
      <c r="B1059" s="3" t="s">
        <v>1058</v>
      </c>
      <c r="C1059" s="3" t="s">
        <v>5167</v>
      </c>
      <c r="D1059" s="2">
        <v>10000</v>
      </c>
      <c r="E1059" s="11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8280</v>
      </c>
      <c r="O1059" s="9">
        <f>E1059/D1059</f>
        <v>0</v>
      </c>
      <c r="P1059" s="10">
        <f>IF(E1059=0,0,E1059/L1059)</f>
        <v>0</v>
      </c>
      <c r="Q1059" s="2" t="str">
        <f>LEFT(N1059,SEARCH("/",N1059,1)-1)</f>
        <v>journalism</v>
      </c>
      <c r="R1059" s="2" t="str">
        <f>RIGHT(N1059,LEN(N1059)-SEARCH("/",N1059))</f>
        <v>audio</v>
      </c>
      <c r="S1059" s="21">
        <f>(((J1059/60)/60)/24)+DATE(1970,1,1)+(-5/24)</f>
        <v>42678.662997685176</v>
      </c>
      <c r="T1059" s="21">
        <f>(((I1059/60)/60)/24)+DATE(1970,1,1)+(-5/24)</f>
        <v>42708.704664351848</v>
      </c>
    </row>
    <row r="1060" spans="1:20" ht="90" hidden="1" x14ac:dyDescent="0.25">
      <c r="A1060" s="13">
        <v>1058</v>
      </c>
      <c r="B1060" s="3" t="s">
        <v>1059</v>
      </c>
      <c r="C1060" s="3" t="s">
        <v>5168</v>
      </c>
      <c r="D1060" s="2">
        <v>40000</v>
      </c>
      <c r="E1060" s="11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8280</v>
      </c>
      <c r="O1060" s="9">
        <f>E1060/D1060</f>
        <v>0</v>
      </c>
      <c r="P1060" s="10">
        <f>IF(E1060=0,0,E1060/L1060)</f>
        <v>0</v>
      </c>
      <c r="Q1060" s="2" t="str">
        <f>LEFT(N1060,SEARCH("/",N1060,1)-1)</f>
        <v>journalism</v>
      </c>
      <c r="R1060" s="2" t="str">
        <f>RIGHT(N1060,LEN(N1060)-SEARCH("/",N1060))</f>
        <v>audio</v>
      </c>
      <c r="S1060" s="21">
        <f>(((J1060/60)/60)/24)+DATE(1970,1,1)+(-5/24)</f>
        <v>42047.692627314813</v>
      </c>
      <c r="T1060" s="21">
        <f>(((I1060/60)/60)/24)+DATE(1970,1,1)+(-5/24)</f>
        <v>42088.791666666664</v>
      </c>
    </row>
    <row r="1061" spans="1:20" ht="30" hidden="1" x14ac:dyDescent="0.25">
      <c r="A1061" s="13">
        <v>1059</v>
      </c>
      <c r="B1061" s="3" t="s">
        <v>1060</v>
      </c>
      <c r="C1061" s="3" t="s">
        <v>5169</v>
      </c>
      <c r="D1061" s="2">
        <v>1100</v>
      </c>
      <c r="E1061" s="11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8280</v>
      </c>
      <c r="O1061" s="9">
        <f>E1061/D1061</f>
        <v>0</v>
      </c>
      <c r="P1061" s="10">
        <f>IF(E1061=0,0,E1061/L1061)</f>
        <v>0</v>
      </c>
      <c r="Q1061" s="2" t="str">
        <f>LEFT(N1061,SEARCH("/",N1061,1)-1)</f>
        <v>journalism</v>
      </c>
      <c r="R1061" s="2" t="str">
        <f>RIGHT(N1061,LEN(N1061)-SEARCH("/",N1061))</f>
        <v>audio</v>
      </c>
      <c r="S1061" s="21">
        <f>(((J1061/60)/60)/24)+DATE(1970,1,1)+(-5/24)</f>
        <v>42046.581666666665</v>
      </c>
      <c r="T1061" s="21">
        <f>(((I1061/60)/60)/24)+DATE(1970,1,1)+(-5/24)</f>
        <v>42076.54</v>
      </c>
    </row>
    <row r="1062" spans="1:20" ht="90" hidden="1" x14ac:dyDescent="0.25">
      <c r="A1062" s="13">
        <v>1060</v>
      </c>
      <c r="B1062" s="3" t="s">
        <v>1061</v>
      </c>
      <c r="C1062" s="3" t="s">
        <v>5170</v>
      </c>
      <c r="D1062" s="2">
        <v>5000</v>
      </c>
      <c r="E1062" s="11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8280</v>
      </c>
      <c r="O1062" s="9">
        <f>E1062/D1062</f>
        <v>0.01</v>
      </c>
      <c r="P1062" s="10">
        <f>IF(E1062=0,0,E1062/L1062)</f>
        <v>50</v>
      </c>
      <c r="Q1062" s="2" t="str">
        <f>LEFT(N1062,SEARCH("/",N1062,1)-1)</f>
        <v>journalism</v>
      </c>
      <c r="R1062" s="2" t="str">
        <f>RIGHT(N1062,LEN(N1062)-SEARCH("/",N1062))</f>
        <v>audio</v>
      </c>
      <c r="S1062" s="21">
        <f>(((J1062/60)/60)/24)+DATE(1970,1,1)+(-5/24)</f>
        <v>42079.704780092587</v>
      </c>
      <c r="T1062" s="21">
        <f>(((I1062/60)/60)/24)+DATE(1970,1,1)+(-5/24)</f>
        <v>42109.704780092587</v>
      </c>
    </row>
    <row r="1063" spans="1:20" ht="60" hidden="1" x14ac:dyDescent="0.25">
      <c r="A1063" s="13">
        <v>1061</v>
      </c>
      <c r="B1063" s="3" t="s">
        <v>1062</v>
      </c>
      <c r="C1063" s="3" t="s">
        <v>5171</v>
      </c>
      <c r="D1063" s="2">
        <v>4000</v>
      </c>
      <c r="E1063" s="11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8280</v>
      </c>
      <c r="O1063" s="9">
        <f>E1063/D1063</f>
        <v>0</v>
      </c>
      <c r="P1063" s="10">
        <f>IF(E1063=0,0,E1063/L1063)</f>
        <v>0</v>
      </c>
      <c r="Q1063" s="2" t="str">
        <f>LEFT(N1063,SEARCH("/",N1063,1)-1)</f>
        <v>journalism</v>
      </c>
      <c r="R1063" s="2" t="str">
        <f>RIGHT(N1063,LEN(N1063)-SEARCH("/",N1063))</f>
        <v>audio</v>
      </c>
      <c r="S1063" s="21">
        <f>(((J1063/60)/60)/24)+DATE(1970,1,1)+(-5/24)</f>
        <v>42432.068379629629</v>
      </c>
      <c r="T1063" s="21">
        <f>(((I1063/60)/60)/24)+DATE(1970,1,1)+(-5/24)</f>
        <v>42491.833333333336</v>
      </c>
    </row>
    <row r="1064" spans="1:20" ht="45" hidden="1" x14ac:dyDescent="0.25">
      <c r="A1064" s="13">
        <v>1062</v>
      </c>
      <c r="B1064" s="3" t="s">
        <v>1063</v>
      </c>
      <c r="C1064" s="3" t="s">
        <v>5172</v>
      </c>
      <c r="D1064" s="2">
        <v>199</v>
      </c>
      <c r="E1064" s="11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8280</v>
      </c>
      <c r="O1064" s="9">
        <f>E1064/D1064</f>
        <v>0.95477386934673369</v>
      </c>
      <c r="P1064" s="10">
        <f>IF(E1064=0,0,E1064/L1064)</f>
        <v>47.5</v>
      </c>
      <c r="Q1064" s="2" t="str">
        <f>LEFT(N1064,SEARCH("/",N1064,1)-1)</f>
        <v>journalism</v>
      </c>
      <c r="R1064" s="2" t="str">
        <f>RIGHT(N1064,LEN(N1064)-SEARCH("/",N1064))</f>
        <v>audio</v>
      </c>
      <c r="S1064" s="21">
        <f>(((J1064/60)/60)/24)+DATE(1970,1,1)+(-5/24)</f>
        <v>42556.598854166667</v>
      </c>
      <c r="T1064" s="21">
        <f>(((I1064/60)/60)/24)+DATE(1970,1,1)+(-5/24)</f>
        <v>42563.598854166667</v>
      </c>
    </row>
    <row r="1065" spans="1:20" ht="90" hidden="1" x14ac:dyDescent="0.25">
      <c r="A1065" s="13">
        <v>1063</v>
      </c>
      <c r="B1065" s="3" t="s">
        <v>1064</v>
      </c>
      <c r="C1065" s="3" t="s">
        <v>5173</v>
      </c>
      <c r="D1065" s="2">
        <v>1000</v>
      </c>
      <c r="E1065" s="11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8280</v>
      </c>
      <c r="O1065" s="9">
        <f>E1065/D1065</f>
        <v>0</v>
      </c>
      <c r="P1065" s="10">
        <f>IF(E1065=0,0,E1065/L1065)</f>
        <v>0</v>
      </c>
      <c r="Q1065" s="2" t="str">
        <f>LEFT(N1065,SEARCH("/",N1065,1)-1)</f>
        <v>journalism</v>
      </c>
      <c r="R1065" s="2" t="str">
        <f>RIGHT(N1065,LEN(N1065)-SEARCH("/",N1065))</f>
        <v>audio</v>
      </c>
      <c r="S1065" s="21">
        <f>(((J1065/60)/60)/24)+DATE(1970,1,1)+(-5/24)</f>
        <v>42582.822476851848</v>
      </c>
      <c r="T1065" s="21">
        <f>(((I1065/60)/60)/24)+DATE(1970,1,1)+(-5/24)</f>
        <v>42612.822476851848</v>
      </c>
    </row>
    <row r="1066" spans="1:20" ht="90" hidden="1" x14ac:dyDescent="0.25">
      <c r="A1066" s="13">
        <v>1064</v>
      </c>
      <c r="B1066" s="3" t="s">
        <v>1065</v>
      </c>
      <c r="C1066" s="3" t="s">
        <v>5174</v>
      </c>
      <c r="D1066" s="2">
        <v>90000</v>
      </c>
      <c r="E1066" s="11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8281</v>
      </c>
      <c r="O1066" s="9">
        <f>E1066/D1066</f>
        <v>8.9744444444444446E-2</v>
      </c>
      <c r="P1066" s="10">
        <f>IF(E1066=0,0,E1066/L1066)</f>
        <v>65.666666666666671</v>
      </c>
      <c r="Q1066" s="2" t="str">
        <f>LEFT(N1066,SEARCH("/",N1066,1)-1)</f>
        <v>games</v>
      </c>
      <c r="R1066" s="2" t="str">
        <f>RIGHT(N1066,LEN(N1066)-SEARCH("/",N1066))</f>
        <v>video games</v>
      </c>
      <c r="S1066" s="21">
        <f>(((J1066/60)/60)/24)+DATE(1970,1,1)+(-5/24)</f>
        <v>41417.019710648143</v>
      </c>
      <c r="T1066" s="21">
        <f>(((I1066/60)/60)/24)+DATE(1970,1,1)+(-5/24)</f>
        <v>41462.019710648143</v>
      </c>
    </row>
    <row r="1067" spans="1:20" ht="105" hidden="1" x14ac:dyDescent="0.25">
      <c r="A1067" s="13">
        <v>1065</v>
      </c>
      <c r="B1067" s="3" t="s">
        <v>1066</v>
      </c>
      <c r="C1067" s="3" t="s">
        <v>5175</v>
      </c>
      <c r="D1067" s="2">
        <v>3000</v>
      </c>
      <c r="E1067" s="11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8281</v>
      </c>
      <c r="O1067" s="9">
        <f>E1067/D1067</f>
        <v>2.7E-2</v>
      </c>
      <c r="P1067" s="10">
        <f>IF(E1067=0,0,E1067/L1067)</f>
        <v>16.2</v>
      </c>
      <c r="Q1067" s="2" t="str">
        <f>LEFT(N1067,SEARCH("/",N1067,1)-1)</f>
        <v>games</v>
      </c>
      <c r="R1067" s="2" t="str">
        <f>RIGHT(N1067,LEN(N1067)-SEARCH("/",N1067))</f>
        <v>video games</v>
      </c>
      <c r="S1067" s="21">
        <f>(((J1067/60)/60)/24)+DATE(1970,1,1)+(-5/24)</f>
        <v>41661.172708333332</v>
      </c>
      <c r="T1067" s="21">
        <f>(((I1067/60)/60)/24)+DATE(1970,1,1)+(-5/24)</f>
        <v>41689.172708333332</v>
      </c>
    </row>
    <row r="1068" spans="1:20" ht="75" hidden="1" x14ac:dyDescent="0.25">
      <c r="A1068" s="13">
        <v>1066</v>
      </c>
      <c r="B1068" s="3" t="s">
        <v>1067</v>
      </c>
      <c r="C1068" s="3" t="s">
        <v>5176</v>
      </c>
      <c r="D1068" s="2">
        <v>150000</v>
      </c>
      <c r="E1068" s="11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8281</v>
      </c>
      <c r="O1068" s="9">
        <f>E1068/D1068</f>
        <v>3.3673333333333333E-2</v>
      </c>
      <c r="P1068" s="10">
        <f>IF(E1068=0,0,E1068/L1068)</f>
        <v>34.128378378378379</v>
      </c>
      <c r="Q1068" s="2" t="str">
        <f>LEFT(N1068,SEARCH("/",N1068,1)-1)</f>
        <v>games</v>
      </c>
      <c r="R1068" s="2" t="str">
        <f>RIGHT(N1068,LEN(N1068)-SEARCH("/",N1068))</f>
        <v>video games</v>
      </c>
      <c r="S1068" s="21">
        <f>(((J1068/60)/60)/24)+DATE(1970,1,1)+(-5/24)</f>
        <v>41445.754421296297</v>
      </c>
      <c r="T1068" s="21">
        <f>(((I1068/60)/60)/24)+DATE(1970,1,1)+(-5/24)</f>
        <v>41490.754421296297</v>
      </c>
    </row>
    <row r="1069" spans="1:20" ht="90" hidden="1" x14ac:dyDescent="0.25">
      <c r="A1069" s="13">
        <v>1067</v>
      </c>
      <c r="B1069" s="3" t="s">
        <v>1068</v>
      </c>
      <c r="C1069" s="3" t="s">
        <v>5177</v>
      </c>
      <c r="D1069" s="2">
        <v>500</v>
      </c>
      <c r="E1069" s="11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8281</v>
      </c>
      <c r="O1069" s="9">
        <f>E1069/D1069</f>
        <v>0.26</v>
      </c>
      <c r="P1069" s="10">
        <f>IF(E1069=0,0,E1069/L1069)</f>
        <v>13</v>
      </c>
      <c r="Q1069" s="2" t="str">
        <f>LEFT(N1069,SEARCH("/",N1069,1)-1)</f>
        <v>games</v>
      </c>
      <c r="R1069" s="2" t="str">
        <f>RIGHT(N1069,LEN(N1069)-SEARCH("/",N1069))</f>
        <v>video games</v>
      </c>
      <c r="S1069" s="21">
        <f>(((J1069/60)/60)/24)+DATE(1970,1,1)+(-5/24)</f>
        <v>41599.647349537037</v>
      </c>
      <c r="T1069" s="21">
        <f>(((I1069/60)/60)/24)+DATE(1970,1,1)+(-5/24)</f>
        <v>41629.647349537037</v>
      </c>
    </row>
    <row r="1070" spans="1:20" ht="90" hidden="1" x14ac:dyDescent="0.25">
      <c r="A1070" s="13">
        <v>1068</v>
      </c>
      <c r="B1070" s="3" t="s">
        <v>1069</v>
      </c>
      <c r="C1070" s="3" t="s">
        <v>5178</v>
      </c>
      <c r="D1070" s="2">
        <v>30000</v>
      </c>
      <c r="E1070" s="11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8281</v>
      </c>
      <c r="O1070" s="9">
        <f>E1070/D1070</f>
        <v>1.5E-3</v>
      </c>
      <c r="P1070" s="10">
        <f>IF(E1070=0,0,E1070/L1070)</f>
        <v>11.25</v>
      </c>
      <c r="Q1070" s="2" t="str">
        <f>LEFT(N1070,SEARCH("/",N1070,1)-1)</f>
        <v>games</v>
      </c>
      <c r="R1070" s="2" t="str">
        <f>RIGHT(N1070,LEN(N1070)-SEARCH("/",N1070))</f>
        <v>video games</v>
      </c>
      <c r="S1070" s="21">
        <f>(((J1070/60)/60)/24)+DATE(1970,1,1)+(-5/24)</f>
        <v>42440.162777777768</v>
      </c>
      <c r="T1070" s="21">
        <f>(((I1070/60)/60)/24)+DATE(1970,1,1)+(-5/24)</f>
        <v>42470.121111111112</v>
      </c>
    </row>
    <row r="1071" spans="1:20" ht="75" hidden="1" x14ac:dyDescent="0.25">
      <c r="A1071" s="13">
        <v>1069</v>
      </c>
      <c r="B1071" s="3" t="s">
        <v>1070</v>
      </c>
      <c r="C1071" s="3" t="s">
        <v>5179</v>
      </c>
      <c r="D1071" s="2">
        <v>2200</v>
      </c>
      <c r="E1071" s="11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8281</v>
      </c>
      <c r="O1071" s="9">
        <f>E1071/D1071</f>
        <v>0.38636363636363635</v>
      </c>
      <c r="P1071" s="10">
        <f>IF(E1071=0,0,E1071/L1071)</f>
        <v>40.476190476190474</v>
      </c>
      <c r="Q1071" s="2" t="str">
        <f>LEFT(N1071,SEARCH("/",N1071,1)-1)</f>
        <v>games</v>
      </c>
      <c r="R1071" s="2" t="str">
        <f>RIGHT(N1071,LEN(N1071)-SEARCH("/",N1071))</f>
        <v>video games</v>
      </c>
      <c r="S1071" s="21">
        <f>(((J1071/60)/60)/24)+DATE(1970,1,1)+(-5/24)</f>
        <v>41572.021516203698</v>
      </c>
      <c r="T1071" s="21">
        <f>(((I1071/60)/60)/24)+DATE(1970,1,1)+(-5/24)</f>
        <v>41604.06318287037</v>
      </c>
    </row>
    <row r="1072" spans="1:20" ht="90" hidden="1" x14ac:dyDescent="0.25">
      <c r="A1072" s="13">
        <v>1070</v>
      </c>
      <c r="B1072" s="3" t="s">
        <v>1071</v>
      </c>
      <c r="C1072" s="3" t="s">
        <v>5180</v>
      </c>
      <c r="D1072" s="2">
        <v>10000</v>
      </c>
      <c r="E1072" s="11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8281</v>
      </c>
      <c r="O1072" s="9">
        <f>E1072/D1072</f>
        <v>7.0000000000000001E-3</v>
      </c>
      <c r="P1072" s="10">
        <f>IF(E1072=0,0,E1072/L1072)</f>
        <v>35</v>
      </c>
      <c r="Q1072" s="2" t="str">
        <f>LEFT(N1072,SEARCH("/",N1072,1)-1)</f>
        <v>games</v>
      </c>
      <c r="R1072" s="2" t="str">
        <f>RIGHT(N1072,LEN(N1072)-SEARCH("/",N1072))</f>
        <v>video games</v>
      </c>
      <c r="S1072" s="21">
        <f>(((J1072/60)/60)/24)+DATE(1970,1,1)+(-5/24)</f>
        <v>41162.803495370368</v>
      </c>
      <c r="T1072" s="21">
        <f>(((I1072/60)/60)/24)+DATE(1970,1,1)+(-5/24)</f>
        <v>41182.803495370368</v>
      </c>
    </row>
    <row r="1073" spans="1:20" ht="90" hidden="1" x14ac:dyDescent="0.25">
      <c r="A1073" s="13">
        <v>1071</v>
      </c>
      <c r="B1073" s="3" t="s">
        <v>1072</v>
      </c>
      <c r="C1073" s="3" t="s">
        <v>5181</v>
      </c>
      <c r="D1073" s="2">
        <v>100</v>
      </c>
      <c r="E1073" s="11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8281</v>
      </c>
      <c r="O1073" s="9">
        <f>E1073/D1073</f>
        <v>0</v>
      </c>
      <c r="P1073" s="10">
        <f>IF(E1073=0,0,E1073/L1073)</f>
        <v>0</v>
      </c>
      <c r="Q1073" s="2" t="str">
        <f>LEFT(N1073,SEARCH("/",N1073,1)-1)</f>
        <v>games</v>
      </c>
      <c r="R1073" s="2" t="str">
        <f>RIGHT(N1073,LEN(N1073)-SEARCH("/",N1073))</f>
        <v>video games</v>
      </c>
      <c r="S1073" s="21">
        <f>(((J1073/60)/60)/24)+DATE(1970,1,1)+(-5/24)</f>
        <v>42295.545057870368</v>
      </c>
      <c r="T1073" s="21">
        <f>(((I1073/60)/60)/24)+DATE(1970,1,1)+(-5/24)</f>
        <v>42325.586724537039</v>
      </c>
    </row>
    <row r="1074" spans="1:20" ht="90" hidden="1" x14ac:dyDescent="0.25">
      <c r="A1074" s="13">
        <v>1072</v>
      </c>
      <c r="B1074" s="3" t="s">
        <v>1073</v>
      </c>
      <c r="C1074" s="3" t="s">
        <v>5182</v>
      </c>
      <c r="D1074" s="2">
        <v>75000</v>
      </c>
      <c r="E1074" s="11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8281</v>
      </c>
      <c r="O1074" s="9">
        <f>E1074/D1074</f>
        <v>6.8000000000000005E-4</v>
      </c>
      <c r="P1074" s="10">
        <f>IF(E1074=0,0,E1074/L1074)</f>
        <v>12.75</v>
      </c>
      <c r="Q1074" s="2" t="str">
        <f>LEFT(N1074,SEARCH("/",N1074,1)-1)</f>
        <v>games</v>
      </c>
      <c r="R1074" s="2" t="str">
        <f>RIGHT(N1074,LEN(N1074)-SEARCH("/",N1074))</f>
        <v>video games</v>
      </c>
      <c r="S1074" s="21">
        <f>(((J1074/60)/60)/24)+DATE(1970,1,1)+(-5/24)</f>
        <v>41645.623807870368</v>
      </c>
      <c r="T1074" s="21">
        <f>(((I1074/60)/60)/24)+DATE(1970,1,1)+(-5/24)</f>
        <v>41675.623807870368</v>
      </c>
    </row>
    <row r="1075" spans="1:20" ht="60" hidden="1" x14ac:dyDescent="0.25">
      <c r="A1075" s="13">
        <v>1073</v>
      </c>
      <c r="B1075" s="3" t="s">
        <v>1074</v>
      </c>
      <c r="C1075" s="3" t="s">
        <v>5183</v>
      </c>
      <c r="D1075" s="2">
        <v>750</v>
      </c>
      <c r="E1075" s="11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8281</v>
      </c>
      <c r="O1075" s="9">
        <f>E1075/D1075</f>
        <v>1.3333333333333334E-2</v>
      </c>
      <c r="P1075" s="10">
        <f>IF(E1075=0,0,E1075/L1075)</f>
        <v>10</v>
      </c>
      <c r="Q1075" s="2" t="str">
        <f>LEFT(N1075,SEARCH("/",N1075,1)-1)</f>
        <v>games</v>
      </c>
      <c r="R1075" s="2" t="str">
        <f>RIGHT(N1075,LEN(N1075)-SEARCH("/",N1075))</f>
        <v>video games</v>
      </c>
      <c r="S1075" s="21">
        <f>(((J1075/60)/60)/24)+DATE(1970,1,1)+(-5/24)</f>
        <v>40802.756261574068</v>
      </c>
      <c r="T1075" s="21">
        <f>(((I1075/60)/60)/24)+DATE(1970,1,1)+(-5/24)</f>
        <v>40832.756261574068</v>
      </c>
    </row>
    <row r="1076" spans="1:20" ht="90" hidden="1" x14ac:dyDescent="0.25">
      <c r="A1076" s="13">
        <v>1074</v>
      </c>
      <c r="B1076" s="3" t="s">
        <v>1075</v>
      </c>
      <c r="C1076" s="3" t="s">
        <v>5184</v>
      </c>
      <c r="D1076" s="2">
        <v>54000</v>
      </c>
      <c r="E1076" s="11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8281</v>
      </c>
      <c r="O1076" s="9">
        <f>E1076/D1076</f>
        <v>6.3092592592592589E-2</v>
      </c>
      <c r="P1076" s="10">
        <f>IF(E1076=0,0,E1076/L1076)</f>
        <v>113.56666666666666</v>
      </c>
      <c r="Q1076" s="2" t="str">
        <f>LEFT(N1076,SEARCH("/",N1076,1)-1)</f>
        <v>games</v>
      </c>
      <c r="R1076" s="2" t="str">
        <f>RIGHT(N1076,LEN(N1076)-SEARCH("/",N1076))</f>
        <v>video games</v>
      </c>
      <c r="S1076" s="21">
        <f>(((J1076/60)/60)/24)+DATE(1970,1,1)+(-5/24)</f>
        <v>41612.964641203704</v>
      </c>
      <c r="T1076" s="21">
        <f>(((I1076/60)/60)/24)+DATE(1970,1,1)+(-5/24)</f>
        <v>41642.964641203704</v>
      </c>
    </row>
    <row r="1077" spans="1:20" ht="75" hidden="1" x14ac:dyDescent="0.25">
      <c r="A1077" s="13">
        <v>1075</v>
      </c>
      <c r="B1077" s="3" t="s">
        <v>1076</v>
      </c>
      <c r="C1077" s="3" t="s">
        <v>5185</v>
      </c>
      <c r="D1077" s="2">
        <v>1000</v>
      </c>
      <c r="E1077" s="11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8281</v>
      </c>
      <c r="O1077" s="9">
        <f>E1077/D1077</f>
        <v>4.4999999999999998E-2</v>
      </c>
      <c r="P1077" s="10">
        <f>IF(E1077=0,0,E1077/L1077)</f>
        <v>15</v>
      </c>
      <c r="Q1077" s="2" t="str">
        <f>LEFT(N1077,SEARCH("/",N1077,1)-1)</f>
        <v>games</v>
      </c>
      <c r="R1077" s="2" t="str">
        <f>RIGHT(N1077,LEN(N1077)-SEARCH("/",N1077))</f>
        <v>video games</v>
      </c>
      <c r="S1077" s="21">
        <f>(((J1077/60)/60)/24)+DATE(1970,1,1)+(-5/24)</f>
        <v>41005.695787037032</v>
      </c>
      <c r="T1077" s="21">
        <f>(((I1077/60)/60)/24)+DATE(1970,1,1)+(-5/24)</f>
        <v>41035.695787037032</v>
      </c>
    </row>
    <row r="1078" spans="1:20" ht="75" hidden="1" x14ac:dyDescent="0.25">
      <c r="A1078" s="13">
        <v>1076</v>
      </c>
      <c r="B1078" s="3" t="s">
        <v>1077</v>
      </c>
      <c r="C1078" s="3" t="s">
        <v>5186</v>
      </c>
      <c r="D1078" s="2">
        <v>75000</v>
      </c>
      <c r="E1078" s="11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8281</v>
      </c>
      <c r="O1078" s="9">
        <f>E1078/D1078</f>
        <v>0.62765333333333329</v>
      </c>
      <c r="P1078" s="10">
        <f>IF(E1078=0,0,E1078/L1078)</f>
        <v>48.281025641025643</v>
      </c>
      <c r="Q1078" s="2" t="str">
        <f>LEFT(N1078,SEARCH("/",N1078,1)-1)</f>
        <v>games</v>
      </c>
      <c r="R1078" s="2" t="str">
        <f>RIGHT(N1078,LEN(N1078)-SEARCH("/",N1078))</f>
        <v>video games</v>
      </c>
      <c r="S1078" s="21">
        <f>(((J1078/60)/60)/24)+DATE(1970,1,1)+(-5/24)</f>
        <v>41838.169560185182</v>
      </c>
      <c r="T1078" s="21">
        <f>(((I1078/60)/60)/24)+DATE(1970,1,1)+(-5/24)</f>
        <v>41893.169560185182</v>
      </c>
    </row>
    <row r="1079" spans="1:20" ht="75" hidden="1" x14ac:dyDescent="0.25">
      <c r="A1079" s="13">
        <v>1077</v>
      </c>
      <c r="B1079" s="3" t="s">
        <v>1078</v>
      </c>
      <c r="C1079" s="3" t="s">
        <v>5187</v>
      </c>
      <c r="D1079" s="2">
        <v>25000</v>
      </c>
      <c r="E1079" s="11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8281</v>
      </c>
      <c r="O1079" s="9">
        <f>E1079/D1079</f>
        <v>0.29376000000000002</v>
      </c>
      <c r="P1079" s="10">
        <f>IF(E1079=0,0,E1079/L1079)</f>
        <v>43.976047904191617</v>
      </c>
      <c r="Q1079" s="2" t="str">
        <f>LEFT(N1079,SEARCH("/",N1079,1)-1)</f>
        <v>games</v>
      </c>
      <c r="R1079" s="2" t="str">
        <f>RIGHT(N1079,LEN(N1079)-SEARCH("/",N1079))</f>
        <v>video games</v>
      </c>
      <c r="S1079" s="21">
        <f>(((J1079/60)/60)/24)+DATE(1970,1,1)+(-5/24)</f>
        <v>42352.958460648144</v>
      </c>
      <c r="T1079" s="21">
        <f>(((I1079/60)/60)/24)+DATE(1970,1,1)+(-5/24)</f>
        <v>42382.958460648144</v>
      </c>
    </row>
    <row r="1080" spans="1:20" ht="90" hidden="1" x14ac:dyDescent="0.25">
      <c r="A1080" s="13">
        <v>1078</v>
      </c>
      <c r="B1080" s="3" t="s">
        <v>1079</v>
      </c>
      <c r="C1080" s="3" t="s">
        <v>5188</v>
      </c>
      <c r="D1080" s="2">
        <v>600</v>
      </c>
      <c r="E1080" s="11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8281</v>
      </c>
      <c r="O1080" s="9">
        <f>E1080/D1080</f>
        <v>7.4999999999999997E-2</v>
      </c>
      <c r="P1080" s="10">
        <f>IF(E1080=0,0,E1080/L1080)</f>
        <v>9</v>
      </c>
      <c r="Q1080" s="2" t="str">
        <f>LEFT(N1080,SEARCH("/",N1080,1)-1)</f>
        <v>games</v>
      </c>
      <c r="R1080" s="2" t="str">
        <f>RIGHT(N1080,LEN(N1080)-SEARCH("/",N1080))</f>
        <v>video games</v>
      </c>
      <c r="S1080" s="21">
        <f>(((J1080/60)/60)/24)+DATE(1970,1,1)+(-5/24)</f>
        <v>40700.987511574072</v>
      </c>
      <c r="T1080" s="21">
        <f>(((I1080/60)/60)/24)+DATE(1970,1,1)+(-5/24)</f>
        <v>40745.987511574072</v>
      </c>
    </row>
    <row r="1081" spans="1:20" ht="90" hidden="1" x14ac:dyDescent="0.25">
      <c r="A1081" s="13">
        <v>1079</v>
      </c>
      <c r="B1081" s="3" t="s">
        <v>1080</v>
      </c>
      <c r="C1081" s="3" t="s">
        <v>5189</v>
      </c>
      <c r="D1081" s="2">
        <v>26000</v>
      </c>
      <c r="E1081" s="11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8281</v>
      </c>
      <c r="O1081" s="9">
        <f>E1081/D1081</f>
        <v>2.6076923076923077E-2</v>
      </c>
      <c r="P1081" s="10">
        <f>IF(E1081=0,0,E1081/L1081)</f>
        <v>37.666666666666664</v>
      </c>
      <c r="Q1081" s="2" t="str">
        <f>LEFT(N1081,SEARCH("/",N1081,1)-1)</f>
        <v>games</v>
      </c>
      <c r="R1081" s="2" t="str">
        <f>RIGHT(N1081,LEN(N1081)-SEARCH("/",N1081))</f>
        <v>video games</v>
      </c>
      <c r="S1081" s="21">
        <f>(((J1081/60)/60)/24)+DATE(1970,1,1)+(-5/24)</f>
        <v>42479.35805555556</v>
      </c>
      <c r="T1081" s="21">
        <f>(((I1081/60)/60)/24)+DATE(1970,1,1)+(-5/24)</f>
        <v>42504.35805555556</v>
      </c>
    </row>
    <row r="1082" spans="1:20" ht="75" hidden="1" x14ac:dyDescent="0.25">
      <c r="A1082" s="13">
        <v>1080</v>
      </c>
      <c r="B1082" s="3" t="s">
        <v>1081</v>
      </c>
      <c r="C1082" s="3" t="s">
        <v>5190</v>
      </c>
      <c r="D1082" s="2">
        <v>20000</v>
      </c>
      <c r="E1082" s="11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8281</v>
      </c>
      <c r="O1082" s="9">
        <f>E1082/D1082</f>
        <v>9.1050000000000006E-2</v>
      </c>
      <c r="P1082" s="10">
        <f>IF(E1082=0,0,E1082/L1082)</f>
        <v>18.581632653061224</v>
      </c>
      <c r="Q1082" s="2" t="str">
        <f>LEFT(N1082,SEARCH("/",N1082,1)-1)</f>
        <v>games</v>
      </c>
      <c r="R1082" s="2" t="str">
        <f>RIGHT(N1082,LEN(N1082)-SEARCH("/",N1082))</f>
        <v>video games</v>
      </c>
      <c r="S1082" s="21">
        <f>(((J1082/60)/60)/24)+DATE(1970,1,1)+(-5/24)</f>
        <v>41739.929780092592</v>
      </c>
      <c r="T1082" s="21">
        <f>(((I1082/60)/60)/24)+DATE(1970,1,1)+(-5/24)</f>
        <v>41769.929780092592</v>
      </c>
    </row>
    <row r="1083" spans="1:20" ht="75" hidden="1" x14ac:dyDescent="0.25">
      <c r="A1083" s="13">
        <v>1081</v>
      </c>
      <c r="B1083" s="3" t="s">
        <v>1082</v>
      </c>
      <c r="C1083" s="3" t="s">
        <v>5191</v>
      </c>
      <c r="D1083" s="2">
        <v>68000</v>
      </c>
      <c r="E1083" s="11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8281</v>
      </c>
      <c r="O1083" s="9">
        <f>E1083/D1083</f>
        <v>1.7647058823529413E-4</v>
      </c>
      <c r="P1083" s="10">
        <f>IF(E1083=0,0,E1083/L1083)</f>
        <v>3</v>
      </c>
      <c r="Q1083" s="2" t="str">
        <f>LEFT(N1083,SEARCH("/",N1083,1)-1)</f>
        <v>games</v>
      </c>
      <c r="R1083" s="2" t="str">
        <f>RIGHT(N1083,LEN(N1083)-SEARCH("/",N1083))</f>
        <v>video games</v>
      </c>
      <c r="S1083" s="21">
        <f>(((J1083/60)/60)/24)+DATE(1970,1,1)+(-5/24)</f>
        <v>42002.718657407408</v>
      </c>
      <c r="T1083" s="21">
        <f>(((I1083/60)/60)/24)+DATE(1970,1,1)+(-5/24)</f>
        <v>42032.718657407408</v>
      </c>
    </row>
    <row r="1084" spans="1:20" ht="75" hidden="1" x14ac:dyDescent="0.25">
      <c r="A1084" s="13">
        <v>1082</v>
      </c>
      <c r="B1084" s="3" t="s">
        <v>1083</v>
      </c>
      <c r="C1084" s="3" t="s">
        <v>5192</v>
      </c>
      <c r="D1084" s="2">
        <v>10000</v>
      </c>
      <c r="E1084" s="11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8281</v>
      </c>
      <c r="O1084" s="9">
        <f>E1084/D1084</f>
        <v>5.5999999999999999E-3</v>
      </c>
      <c r="P1084" s="10">
        <f>IF(E1084=0,0,E1084/L1084)</f>
        <v>18.666666666666668</v>
      </c>
      <c r="Q1084" s="2" t="str">
        <f>LEFT(N1084,SEARCH("/",N1084,1)-1)</f>
        <v>games</v>
      </c>
      <c r="R1084" s="2" t="str">
        <f>RIGHT(N1084,LEN(N1084)-SEARCH("/",N1084))</f>
        <v>video games</v>
      </c>
      <c r="S1084" s="21">
        <f>(((J1084/60)/60)/24)+DATE(1970,1,1)+(-5/24)</f>
        <v>41101.697777777779</v>
      </c>
      <c r="T1084" s="21">
        <f>(((I1084/60)/60)/24)+DATE(1970,1,1)+(-5/24)</f>
        <v>41131.697777777779</v>
      </c>
    </row>
    <row r="1085" spans="1:20" ht="90" hidden="1" x14ac:dyDescent="0.25">
      <c r="A1085" s="13">
        <v>1083</v>
      </c>
      <c r="B1085" s="3" t="s">
        <v>1084</v>
      </c>
      <c r="C1085" s="3" t="s">
        <v>5193</v>
      </c>
      <c r="D1085" s="2">
        <v>50000</v>
      </c>
      <c r="E1085" s="11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8281</v>
      </c>
      <c r="O1085" s="9">
        <f>E1085/D1085</f>
        <v>8.2000000000000007E-3</v>
      </c>
      <c r="P1085" s="10">
        <f>IF(E1085=0,0,E1085/L1085)</f>
        <v>410</v>
      </c>
      <c r="Q1085" s="2" t="str">
        <f>LEFT(N1085,SEARCH("/",N1085,1)-1)</f>
        <v>games</v>
      </c>
      <c r="R1085" s="2" t="str">
        <f>RIGHT(N1085,LEN(N1085)-SEARCH("/",N1085))</f>
        <v>video games</v>
      </c>
      <c r="S1085" s="21">
        <f>(((J1085/60)/60)/24)+DATE(1970,1,1)+(-5/24)</f>
        <v>41793.451192129629</v>
      </c>
      <c r="T1085" s="21">
        <f>(((I1085/60)/60)/24)+DATE(1970,1,1)+(-5/24)</f>
        <v>41853.451192129629</v>
      </c>
    </row>
    <row r="1086" spans="1:20" ht="30" hidden="1" x14ac:dyDescent="0.25">
      <c r="A1086" s="13">
        <v>1084</v>
      </c>
      <c r="B1086" s="3" t="s">
        <v>1085</v>
      </c>
      <c r="C1086" s="3" t="s">
        <v>5194</v>
      </c>
      <c r="D1086" s="2">
        <v>550</v>
      </c>
      <c r="E1086" s="11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8281</v>
      </c>
      <c r="O1086" s="9">
        <f>E1086/D1086</f>
        <v>0</v>
      </c>
      <c r="P1086" s="10">
        <f>IF(E1086=0,0,E1086/L1086)</f>
        <v>0</v>
      </c>
      <c r="Q1086" s="2" t="str">
        <f>LEFT(N1086,SEARCH("/",N1086,1)-1)</f>
        <v>games</v>
      </c>
      <c r="R1086" s="2" t="str">
        <f>RIGHT(N1086,LEN(N1086)-SEARCH("/",N1086))</f>
        <v>video games</v>
      </c>
      <c r="S1086" s="21">
        <f>(((J1086/60)/60)/24)+DATE(1970,1,1)+(-5/24)</f>
        <v>41829.703749999993</v>
      </c>
      <c r="T1086" s="21">
        <f>(((I1086/60)/60)/24)+DATE(1970,1,1)+(-5/24)</f>
        <v>41859.703749999993</v>
      </c>
    </row>
    <row r="1087" spans="1:20" ht="75" hidden="1" x14ac:dyDescent="0.25">
      <c r="A1087" s="13">
        <v>1085</v>
      </c>
      <c r="B1087" s="3" t="s">
        <v>1086</v>
      </c>
      <c r="C1087" s="3" t="s">
        <v>5195</v>
      </c>
      <c r="D1087" s="2">
        <v>30000</v>
      </c>
      <c r="E1087" s="11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8281</v>
      </c>
      <c r="O1087" s="9">
        <f>E1087/D1087</f>
        <v>3.4200000000000001E-2</v>
      </c>
      <c r="P1087" s="10">
        <f>IF(E1087=0,0,E1087/L1087)</f>
        <v>114</v>
      </c>
      <c r="Q1087" s="2" t="str">
        <f>LEFT(N1087,SEARCH("/",N1087,1)-1)</f>
        <v>games</v>
      </c>
      <c r="R1087" s="2" t="str">
        <f>RIGHT(N1087,LEN(N1087)-SEARCH("/",N1087))</f>
        <v>video games</v>
      </c>
      <c r="S1087" s="21">
        <f>(((J1087/60)/60)/24)+DATE(1970,1,1)+(-5/24)</f>
        <v>42413.462673611109</v>
      </c>
      <c r="T1087" s="21">
        <f>(((I1087/60)/60)/24)+DATE(1970,1,1)+(-5/24)</f>
        <v>42443.421006944445</v>
      </c>
    </row>
    <row r="1088" spans="1:20" ht="30" hidden="1" x14ac:dyDescent="0.25">
      <c r="A1088" s="13">
        <v>1086</v>
      </c>
      <c r="B1088" s="3" t="s">
        <v>1087</v>
      </c>
      <c r="C1088" s="3" t="s">
        <v>5196</v>
      </c>
      <c r="D1088" s="2">
        <v>18000</v>
      </c>
      <c r="E1088" s="11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8281</v>
      </c>
      <c r="O1088" s="9">
        <f>E1088/D1088</f>
        <v>8.3333333333333339E-4</v>
      </c>
      <c r="P1088" s="10">
        <f>IF(E1088=0,0,E1088/L1088)</f>
        <v>7.5</v>
      </c>
      <c r="Q1088" s="2" t="str">
        <f>LEFT(N1088,SEARCH("/",N1088,1)-1)</f>
        <v>games</v>
      </c>
      <c r="R1088" s="2" t="str">
        <f>RIGHT(N1088,LEN(N1088)-SEARCH("/",N1088))</f>
        <v>video games</v>
      </c>
      <c r="S1088" s="21">
        <f>(((J1088/60)/60)/24)+DATE(1970,1,1)+(-5/24)</f>
        <v>41845.658460648148</v>
      </c>
      <c r="T1088" s="21">
        <f>(((I1088/60)/60)/24)+DATE(1970,1,1)+(-5/24)</f>
        <v>41875.658460648148</v>
      </c>
    </row>
    <row r="1089" spans="1:20" ht="90" hidden="1" x14ac:dyDescent="0.25">
      <c r="A1089" s="13">
        <v>1087</v>
      </c>
      <c r="B1089" s="3" t="s">
        <v>1088</v>
      </c>
      <c r="C1089" s="3" t="s">
        <v>5197</v>
      </c>
      <c r="D1089" s="2">
        <v>1100</v>
      </c>
      <c r="E1089" s="11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8281</v>
      </c>
      <c r="O1089" s="9">
        <f>E1089/D1089</f>
        <v>0</v>
      </c>
      <c r="P1089" s="10">
        <f>IF(E1089=0,0,E1089/L1089)</f>
        <v>0</v>
      </c>
      <c r="Q1089" s="2" t="str">
        <f>LEFT(N1089,SEARCH("/",N1089,1)-1)</f>
        <v>games</v>
      </c>
      <c r="R1089" s="2" t="str">
        <f>RIGHT(N1089,LEN(N1089)-SEARCH("/",N1089))</f>
        <v>video games</v>
      </c>
      <c r="S1089" s="21">
        <f>(((J1089/60)/60)/24)+DATE(1970,1,1)+(-5/24)</f>
        <v>41775.505636574075</v>
      </c>
      <c r="T1089" s="21">
        <f>(((I1089/60)/60)/24)+DATE(1970,1,1)+(-5/24)</f>
        <v>41805.505636574075</v>
      </c>
    </row>
    <row r="1090" spans="1:20" ht="60" hidden="1" x14ac:dyDescent="0.25">
      <c r="A1090" s="13">
        <v>1088</v>
      </c>
      <c r="B1090" s="3" t="s">
        <v>1089</v>
      </c>
      <c r="C1090" s="3" t="s">
        <v>5198</v>
      </c>
      <c r="D1090" s="2">
        <v>45000</v>
      </c>
      <c r="E1090" s="11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8281</v>
      </c>
      <c r="O1090" s="9">
        <f>E1090/D1090</f>
        <v>0.14182977777777778</v>
      </c>
      <c r="P1090" s="10">
        <f>IF(E1090=0,0,E1090/L1090)</f>
        <v>43.41727891156463</v>
      </c>
      <c r="Q1090" s="2" t="str">
        <f>LEFT(N1090,SEARCH("/",N1090,1)-1)</f>
        <v>games</v>
      </c>
      <c r="R1090" s="2" t="str">
        <f>RIGHT(N1090,LEN(N1090)-SEARCH("/",N1090))</f>
        <v>video games</v>
      </c>
      <c r="S1090" s="21">
        <f>(((J1090/60)/60)/24)+DATE(1970,1,1)+(-5/24)</f>
        <v>41723.591053240736</v>
      </c>
      <c r="T1090" s="21">
        <f>(((I1090/60)/60)/24)+DATE(1970,1,1)+(-5/24)</f>
        <v>41753.591053240736</v>
      </c>
    </row>
    <row r="1091" spans="1:20" ht="60" hidden="1" x14ac:dyDescent="0.25">
      <c r="A1091" s="13">
        <v>1089</v>
      </c>
      <c r="B1091" s="3" t="s">
        <v>1090</v>
      </c>
      <c r="C1091" s="3" t="s">
        <v>5199</v>
      </c>
      <c r="D1091" s="2">
        <v>15000</v>
      </c>
      <c r="E1091" s="11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8281</v>
      </c>
      <c r="O1091" s="9">
        <f>E1091/D1091</f>
        <v>7.8266666666666665E-2</v>
      </c>
      <c r="P1091" s="10">
        <f>IF(E1091=0,0,E1091/L1091)</f>
        <v>23.959183673469386</v>
      </c>
      <c r="Q1091" s="2" t="str">
        <f>LEFT(N1091,SEARCH("/",N1091,1)-1)</f>
        <v>games</v>
      </c>
      <c r="R1091" s="2" t="str">
        <f>RIGHT(N1091,LEN(N1091)-SEARCH("/",N1091))</f>
        <v>video games</v>
      </c>
      <c r="S1091" s="21">
        <f>(((J1091/60)/60)/24)+DATE(1970,1,1)+(-5/24)</f>
        <v>42150.981192129628</v>
      </c>
      <c r="T1091" s="21">
        <f>(((I1091/60)/60)/24)+DATE(1970,1,1)+(-5/24)</f>
        <v>42180.981192129628</v>
      </c>
    </row>
    <row r="1092" spans="1:20" ht="90" hidden="1" x14ac:dyDescent="0.25">
      <c r="A1092" s="13">
        <v>1090</v>
      </c>
      <c r="B1092" s="3" t="s">
        <v>1091</v>
      </c>
      <c r="C1092" s="3" t="s">
        <v>5200</v>
      </c>
      <c r="D1092" s="2">
        <v>12999</v>
      </c>
      <c r="E1092" s="11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8281</v>
      </c>
      <c r="O1092" s="9">
        <f>E1092/D1092</f>
        <v>3.8464497269020693E-4</v>
      </c>
      <c r="P1092" s="10">
        <f>IF(E1092=0,0,E1092/L1092)</f>
        <v>5</v>
      </c>
      <c r="Q1092" s="2" t="str">
        <f>LEFT(N1092,SEARCH("/",N1092,1)-1)</f>
        <v>games</v>
      </c>
      <c r="R1092" s="2" t="str">
        <f>RIGHT(N1092,LEN(N1092)-SEARCH("/",N1092))</f>
        <v>video games</v>
      </c>
      <c r="S1092" s="21">
        <f>(((J1092/60)/60)/24)+DATE(1970,1,1)+(-5/24)</f>
        <v>42122.977465277778</v>
      </c>
      <c r="T1092" s="21">
        <f>(((I1092/60)/60)/24)+DATE(1970,1,1)+(-5/24)</f>
        <v>42152.977465277778</v>
      </c>
    </row>
    <row r="1093" spans="1:20" ht="90" hidden="1" x14ac:dyDescent="0.25">
      <c r="A1093" s="13">
        <v>1091</v>
      </c>
      <c r="B1093" s="3" t="s">
        <v>1092</v>
      </c>
      <c r="C1093" s="3" t="s">
        <v>5201</v>
      </c>
      <c r="D1093" s="2">
        <v>200</v>
      </c>
      <c r="E1093" s="11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8281</v>
      </c>
      <c r="O1093" s="9">
        <f>E1093/D1093</f>
        <v>0.125</v>
      </c>
      <c r="P1093" s="10">
        <f>IF(E1093=0,0,E1093/L1093)</f>
        <v>12.5</v>
      </c>
      <c r="Q1093" s="2" t="str">
        <f>LEFT(N1093,SEARCH("/",N1093,1)-1)</f>
        <v>games</v>
      </c>
      <c r="R1093" s="2" t="str">
        <f>RIGHT(N1093,LEN(N1093)-SEARCH("/",N1093))</f>
        <v>video games</v>
      </c>
      <c r="S1093" s="21">
        <f>(((J1093/60)/60)/24)+DATE(1970,1,1)+(-5/24)</f>
        <v>42440.611944444441</v>
      </c>
      <c r="T1093" s="21">
        <f>(((I1093/60)/60)/24)+DATE(1970,1,1)+(-5/24)</f>
        <v>42470.57027777777</v>
      </c>
    </row>
    <row r="1094" spans="1:20" ht="105" hidden="1" x14ac:dyDescent="0.25">
      <c r="A1094" s="13">
        <v>1092</v>
      </c>
      <c r="B1094" s="3" t="s">
        <v>1093</v>
      </c>
      <c r="C1094" s="3" t="s">
        <v>5202</v>
      </c>
      <c r="D1094" s="2">
        <v>2000</v>
      </c>
      <c r="E1094" s="11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8281</v>
      </c>
      <c r="O1094" s="9">
        <f>E1094/D1094</f>
        <v>1.0500000000000001E-2</v>
      </c>
      <c r="P1094" s="10">
        <f>IF(E1094=0,0,E1094/L1094)</f>
        <v>3</v>
      </c>
      <c r="Q1094" s="2" t="str">
        <f>LEFT(N1094,SEARCH("/",N1094,1)-1)</f>
        <v>games</v>
      </c>
      <c r="R1094" s="2" t="str">
        <f>RIGHT(N1094,LEN(N1094)-SEARCH("/",N1094))</f>
        <v>video games</v>
      </c>
      <c r="S1094" s="21">
        <f>(((J1094/60)/60)/24)+DATE(1970,1,1)+(-5/24)</f>
        <v>41249.817569444444</v>
      </c>
      <c r="T1094" s="21">
        <f>(((I1094/60)/60)/24)+DATE(1970,1,1)+(-5/24)</f>
        <v>41279.817569444444</v>
      </c>
    </row>
    <row r="1095" spans="1:20" ht="75" hidden="1" x14ac:dyDescent="0.25">
      <c r="A1095" s="13">
        <v>1093</v>
      </c>
      <c r="B1095" s="3" t="s">
        <v>1094</v>
      </c>
      <c r="C1095" s="3" t="s">
        <v>5203</v>
      </c>
      <c r="D1095" s="2">
        <v>300</v>
      </c>
      <c r="E1095" s="11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8281</v>
      </c>
      <c r="O1095" s="9">
        <f>E1095/D1095</f>
        <v>0.14083333333333334</v>
      </c>
      <c r="P1095" s="10">
        <f>IF(E1095=0,0,E1095/L1095)</f>
        <v>10.5625</v>
      </c>
      <c r="Q1095" s="2" t="str">
        <f>LEFT(N1095,SEARCH("/",N1095,1)-1)</f>
        <v>games</v>
      </c>
      <c r="R1095" s="2" t="str">
        <f>RIGHT(N1095,LEN(N1095)-SEARCH("/",N1095))</f>
        <v>video games</v>
      </c>
      <c r="S1095" s="21">
        <f>(((J1095/60)/60)/24)+DATE(1970,1,1)+(-5/24)</f>
        <v>42396.765474537031</v>
      </c>
      <c r="T1095" s="21">
        <f>(((I1095/60)/60)/24)+DATE(1970,1,1)+(-5/24)</f>
        <v>42411.765474537031</v>
      </c>
    </row>
    <row r="1096" spans="1:20" ht="90" hidden="1" x14ac:dyDescent="0.25">
      <c r="A1096" s="13">
        <v>1094</v>
      </c>
      <c r="B1096" s="3" t="s">
        <v>1095</v>
      </c>
      <c r="C1096" s="3" t="s">
        <v>5204</v>
      </c>
      <c r="D1096" s="2">
        <v>18000</v>
      </c>
      <c r="E1096" s="11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8281</v>
      </c>
      <c r="O1096" s="9">
        <f>E1096/D1096</f>
        <v>0.18300055555555556</v>
      </c>
      <c r="P1096" s="10">
        <f>IF(E1096=0,0,E1096/L1096)</f>
        <v>122.00037037037038</v>
      </c>
      <c r="Q1096" s="2" t="str">
        <f>LEFT(N1096,SEARCH("/",N1096,1)-1)</f>
        <v>games</v>
      </c>
      <c r="R1096" s="2" t="str">
        <f>RIGHT(N1096,LEN(N1096)-SEARCH("/",N1096))</f>
        <v>video games</v>
      </c>
      <c r="S1096" s="21">
        <f>(((J1096/60)/60)/24)+DATE(1970,1,1)+(-5/24)</f>
        <v>40795.505011574067</v>
      </c>
      <c r="T1096" s="21">
        <f>(((I1096/60)/60)/24)+DATE(1970,1,1)+(-5/24)</f>
        <v>40825.505011574067</v>
      </c>
    </row>
    <row r="1097" spans="1:20" ht="90" hidden="1" x14ac:dyDescent="0.25">
      <c r="A1097" s="13">
        <v>1095</v>
      </c>
      <c r="B1097" s="3" t="s">
        <v>1096</v>
      </c>
      <c r="C1097" s="3" t="s">
        <v>5205</v>
      </c>
      <c r="D1097" s="2">
        <v>500000</v>
      </c>
      <c r="E1097" s="11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8281</v>
      </c>
      <c r="O1097" s="9">
        <f>E1097/D1097</f>
        <v>5.0347999999999997E-2</v>
      </c>
      <c r="P1097" s="10">
        <f>IF(E1097=0,0,E1097/L1097)</f>
        <v>267.80851063829789</v>
      </c>
      <c r="Q1097" s="2" t="str">
        <f>LEFT(N1097,SEARCH("/",N1097,1)-1)</f>
        <v>games</v>
      </c>
      <c r="R1097" s="2" t="str">
        <f>RIGHT(N1097,LEN(N1097)-SEARCH("/",N1097))</f>
        <v>video games</v>
      </c>
      <c r="S1097" s="21">
        <f>(((J1097/60)/60)/24)+DATE(1970,1,1)+(-5/24)</f>
        <v>41486.328935185185</v>
      </c>
      <c r="T1097" s="21">
        <f>(((I1097/60)/60)/24)+DATE(1970,1,1)+(-5/24)</f>
        <v>41516.328935185185</v>
      </c>
    </row>
    <row r="1098" spans="1:20" ht="90" hidden="1" x14ac:dyDescent="0.25">
      <c r="A1098" s="13">
        <v>1096</v>
      </c>
      <c r="B1098" s="3" t="s">
        <v>1097</v>
      </c>
      <c r="C1098" s="3" t="s">
        <v>5206</v>
      </c>
      <c r="D1098" s="2">
        <v>12000</v>
      </c>
      <c r="E1098" s="11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8281</v>
      </c>
      <c r="O1098" s="9">
        <f>E1098/D1098</f>
        <v>0.17933333333333334</v>
      </c>
      <c r="P1098" s="10">
        <f>IF(E1098=0,0,E1098/L1098)</f>
        <v>74.206896551724142</v>
      </c>
      <c r="Q1098" s="2" t="str">
        <f>LEFT(N1098,SEARCH("/",N1098,1)-1)</f>
        <v>games</v>
      </c>
      <c r="R1098" s="2" t="str">
        <f>RIGHT(N1098,LEN(N1098)-SEARCH("/",N1098))</f>
        <v>video games</v>
      </c>
      <c r="S1098" s="21">
        <f>(((J1098/60)/60)/24)+DATE(1970,1,1)+(-5/24)</f>
        <v>41885.309652777774</v>
      </c>
      <c r="T1098" s="21">
        <f>(((I1098/60)/60)/24)+DATE(1970,1,1)+(-5/24)</f>
        <v>41915.9375</v>
      </c>
    </row>
    <row r="1099" spans="1:20" ht="90" hidden="1" x14ac:dyDescent="0.25">
      <c r="A1099" s="13">
        <v>1097</v>
      </c>
      <c r="B1099" s="3" t="s">
        <v>1098</v>
      </c>
      <c r="C1099" s="3" t="s">
        <v>5207</v>
      </c>
      <c r="D1099" s="2">
        <v>100000</v>
      </c>
      <c r="E1099" s="11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8281</v>
      </c>
      <c r="O1099" s="9">
        <f>E1099/D1099</f>
        <v>4.6999999999999999E-4</v>
      </c>
      <c r="P1099" s="10">
        <f>IF(E1099=0,0,E1099/L1099)</f>
        <v>6.7142857142857144</v>
      </c>
      <c r="Q1099" s="2" t="str">
        <f>LEFT(N1099,SEARCH("/",N1099,1)-1)</f>
        <v>games</v>
      </c>
      <c r="R1099" s="2" t="str">
        <f>RIGHT(N1099,LEN(N1099)-SEARCH("/",N1099))</f>
        <v>video games</v>
      </c>
      <c r="S1099" s="21">
        <f>(((J1099/60)/60)/24)+DATE(1970,1,1)+(-5/24)</f>
        <v>41660.584224537037</v>
      </c>
      <c r="T1099" s="21">
        <f>(((I1099/60)/60)/24)+DATE(1970,1,1)+(-5/24)</f>
        <v>41700.584224537037</v>
      </c>
    </row>
    <row r="1100" spans="1:20" ht="60" hidden="1" x14ac:dyDescent="0.25">
      <c r="A1100" s="13">
        <v>1098</v>
      </c>
      <c r="B1100" s="3" t="s">
        <v>1099</v>
      </c>
      <c r="C1100" s="3" t="s">
        <v>5208</v>
      </c>
      <c r="D1100" s="2">
        <v>25000</v>
      </c>
      <c r="E1100" s="11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8281</v>
      </c>
      <c r="O1100" s="9">
        <f>E1100/D1100</f>
        <v>7.2120000000000004E-2</v>
      </c>
      <c r="P1100" s="10">
        <f>IF(E1100=0,0,E1100/L1100)</f>
        <v>81.954545454545453</v>
      </c>
      <c r="Q1100" s="2" t="str">
        <f>LEFT(N1100,SEARCH("/",N1100,1)-1)</f>
        <v>games</v>
      </c>
      <c r="R1100" s="2" t="str">
        <f>RIGHT(N1100,LEN(N1100)-SEARCH("/",N1100))</f>
        <v>video games</v>
      </c>
      <c r="S1100" s="21">
        <f>(((J1100/60)/60)/24)+DATE(1970,1,1)+(-5/24)</f>
        <v>41712.554340277777</v>
      </c>
      <c r="T1100" s="21">
        <f>(((I1100/60)/60)/24)+DATE(1970,1,1)+(-5/24)</f>
        <v>41742.554340277777</v>
      </c>
    </row>
    <row r="1101" spans="1:20" ht="90" hidden="1" x14ac:dyDescent="0.25">
      <c r="A1101" s="13">
        <v>1099</v>
      </c>
      <c r="B1101" s="3" t="s">
        <v>1100</v>
      </c>
      <c r="C1101" s="3" t="s">
        <v>5209</v>
      </c>
      <c r="D1101" s="2">
        <v>5000</v>
      </c>
      <c r="E1101" s="11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8281</v>
      </c>
      <c r="O1101" s="9">
        <f>E1101/D1101</f>
        <v>5.0000000000000001E-3</v>
      </c>
      <c r="P1101" s="10">
        <f>IF(E1101=0,0,E1101/L1101)</f>
        <v>25</v>
      </c>
      <c r="Q1101" s="2" t="str">
        <f>LEFT(N1101,SEARCH("/",N1101,1)-1)</f>
        <v>games</v>
      </c>
      <c r="R1101" s="2" t="str">
        <f>RIGHT(N1101,LEN(N1101)-SEARCH("/",N1101))</f>
        <v>video games</v>
      </c>
      <c r="S1101" s="21">
        <f>(((J1101/60)/60)/24)+DATE(1970,1,1)+(-5/24)</f>
        <v>42107.628101851849</v>
      </c>
      <c r="T1101" s="21">
        <f>(((I1101/60)/60)/24)+DATE(1970,1,1)+(-5/24)</f>
        <v>42137.628101851849</v>
      </c>
    </row>
    <row r="1102" spans="1:20" ht="75" hidden="1" x14ac:dyDescent="0.25">
      <c r="A1102" s="13">
        <v>1100</v>
      </c>
      <c r="B1102" s="3" t="s">
        <v>1101</v>
      </c>
      <c r="C1102" s="3" t="s">
        <v>5210</v>
      </c>
      <c r="D1102" s="2">
        <v>4000</v>
      </c>
      <c r="E1102" s="11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8281</v>
      </c>
      <c r="O1102" s="9">
        <f>E1102/D1102</f>
        <v>2.5000000000000001E-2</v>
      </c>
      <c r="P1102" s="10">
        <f>IF(E1102=0,0,E1102/L1102)</f>
        <v>10</v>
      </c>
      <c r="Q1102" s="2" t="str">
        <f>LEFT(N1102,SEARCH("/",N1102,1)-1)</f>
        <v>games</v>
      </c>
      <c r="R1102" s="2" t="str">
        <f>RIGHT(N1102,LEN(N1102)-SEARCH("/",N1102))</f>
        <v>video games</v>
      </c>
      <c r="S1102" s="21">
        <f>(((J1102/60)/60)/24)+DATE(1970,1,1)+(-5/24)</f>
        <v>42383.902442129627</v>
      </c>
      <c r="T1102" s="21">
        <f>(((I1102/60)/60)/24)+DATE(1970,1,1)+(-5/24)</f>
        <v>42413.902442129627</v>
      </c>
    </row>
    <row r="1103" spans="1:20" ht="60" hidden="1" x14ac:dyDescent="0.25">
      <c r="A1103" s="13">
        <v>1101</v>
      </c>
      <c r="B1103" s="3" t="s">
        <v>1102</v>
      </c>
      <c r="C1103" s="3" t="s">
        <v>5211</v>
      </c>
      <c r="D1103" s="2">
        <v>100000</v>
      </c>
      <c r="E1103" s="11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8281</v>
      </c>
      <c r="O1103" s="9">
        <f>E1103/D1103</f>
        <v>4.0999999999999999E-4</v>
      </c>
      <c r="P1103" s="10">
        <f>IF(E1103=0,0,E1103/L1103)</f>
        <v>6.833333333333333</v>
      </c>
      <c r="Q1103" s="2" t="str">
        <f>LEFT(N1103,SEARCH("/",N1103,1)-1)</f>
        <v>games</v>
      </c>
      <c r="R1103" s="2" t="str">
        <f>RIGHT(N1103,LEN(N1103)-SEARCH("/",N1103))</f>
        <v>video games</v>
      </c>
      <c r="S1103" s="21">
        <f>(((J1103/60)/60)/24)+DATE(1970,1,1)+(-5/24)</f>
        <v>42538.564097222225</v>
      </c>
      <c r="T1103" s="21">
        <f>(((I1103/60)/60)/24)+DATE(1970,1,1)+(-5/24)</f>
        <v>42565.549999999996</v>
      </c>
    </row>
    <row r="1104" spans="1:20" ht="105" hidden="1" x14ac:dyDescent="0.25">
      <c r="A1104" s="13">
        <v>1102</v>
      </c>
      <c r="B1104" s="3" t="s">
        <v>1103</v>
      </c>
      <c r="C1104" s="3" t="s">
        <v>5212</v>
      </c>
      <c r="D1104" s="2">
        <v>8000</v>
      </c>
      <c r="E1104" s="11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8281</v>
      </c>
      <c r="O1104" s="9">
        <f>E1104/D1104</f>
        <v>5.3124999999999999E-2</v>
      </c>
      <c r="P1104" s="10">
        <f>IF(E1104=0,0,E1104/L1104)</f>
        <v>17.708333333333332</v>
      </c>
      <c r="Q1104" s="2" t="str">
        <f>LEFT(N1104,SEARCH("/",N1104,1)-1)</f>
        <v>games</v>
      </c>
      <c r="R1104" s="2" t="str">
        <f>RIGHT(N1104,LEN(N1104)-SEARCH("/",N1104))</f>
        <v>video games</v>
      </c>
      <c r="S1104" s="21">
        <f>(((J1104/60)/60)/24)+DATE(1970,1,1)+(-5/24)</f>
        <v>41576.837094907409</v>
      </c>
      <c r="T1104" s="21">
        <f>(((I1104/60)/60)/24)+DATE(1970,1,1)+(-5/24)</f>
        <v>41617.040972222218</v>
      </c>
    </row>
    <row r="1105" spans="1:20" ht="90" hidden="1" x14ac:dyDescent="0.25">
      <c r="A1105" s="13">
        <v>1103</v>
      </c>
      <c r="B1105" s="3" t="s">
        <v>1104</v>
      </c>
      <c r="C1105" s="3" t="s">
        <v>5213</v>
      </c>
      <c r="D1105" s="2">
        <v>15000</v>
      </c>
      <c r="E1105" s="11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8281</v>
      </c>
      <c r="O1105" s="9">
        <f>E1105/D1105</f>
        <v>1.6199999999999999E-2</v>
      </c>
      <c r="P1105" s="10">
        <f>IF(E1105=0,0,E1105/L1105)</f>
        <v>16.2</v>
      </c>
      <c r="Q1105" s="2" t="str">
        <f>LEFT(N1105,SEARCH("/",N1105,1)-1)</f>
        <v>games</v>
      </c>
      <c r="R1105" s="2" t="str">
        <f>RIGHT(N1105,LEN(N1105)-SEARCH("/",N1105))</f>
        <v>video games</v>
      </c>
      <c r="S1105" s="21">
        <f>(((J1105/60)/60)/24)+DATE(1970,1,1)+(-5/24)</f>
        <v>42479.013773148145</v>
      </c>
      <c r="T1105" s="21">
        <f>(((I1105/60)/60)/24)+DATE(1970,1,1)+(-5/24)</f>
        <v>42539.013773148145</v>
      </c>
    </row>
    <row r="1106" spans="1:20" ht="90" hidden="1" x14ac:dyDescent="0.25">
      <c r="A1106" s="13">
        <v>1104</v>
      </c>
      <c r="B1106" s="3" t="s">
        <v>1105</v>
      </c>
      <c r="C1106" s="3" t="s">
        <v>5214</v>
      </c>
      <c r="D1106" s="2">
        <v>60000</v>
      </c>
      <c r="E1106" s="11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8281</v>
      </c>
      <c r="O1106" s="9">
        <f>E1106/D1106</f>
        <v>4.9516666666666667E-2</v>
      </c>
      <c r="P1106" s="10">
        <f>IF(E1106=0,0,E1106/L1106)</f>
        <v>80.297297297297291</v>
      </c>
      <c r="Q1106" s="2" t="str">
        <f>LEFT(N1106,SEARCH("/",N1106,1)-1)</f>
        <v>games</v>
      </c>
      <c r="R1106" s="2" t="str">
        <f>RIGHT(N1106,LEN(N1106)-SEARCH("/",N1106))</f>
        <v>video games</v>
      </c>
      <c r="S1106" s="21">
        <f>(((J1106/60)/60)/24)+DATE(1970,1,1)+(-5/24)</f>
        <v>41771.201631944445</v>
      </c>
      <c r="T1106" s="21">
        <f>(((I1106/60)/60)/24)+DATE(1970,1,1)+(-5/24)</f>
        <v>41801.201631944445</v>
      </c>
    </row>
    <row r="1107" spans="1:20" ht="105" hidden="1" x14ac:dyDescent="0.25">
      <c r="A1107" s="13">
        <v>1105</v>
      </c>
      <c r="B1107" s="3" t="s">
        <v>1106</v>
      </c>
      <c r="C1107" s="3" t="s">
        <v>5215</v>
      </c>
      <c r="D1107" s="2">
        <v>900000</v>
      </c>
      <c r="E1107" s="11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8281</v>
      </c>
      <c r="O1107" s="9">
        <f>E1107/D1107</f>
        <v>1.5900000000000001E-3</v>
      </c>
      <c r="P1107" s="10">
        <f>IF(E1107=0,0,E1107/L1107)</f>
        <v>71.55</v>
      </c>
      <c r="Q1107" s="2" t="str">
        <f>LEFT(N1107,SEARCH("/",N1107,1)-1)</f>
        <v>games</v>
      </c>
      <c r="R1107" s="2" t="str">
        <f>RIGHT(N1107,LEN(N1107)-SEARCH("/",N1107))</f>
        <v>video games</v>
      </c>
      <c r="S1107" s="21">
        <f>(((J1107/60)/60)/24)+DATE(1970,1,1)+(-5/24)</f>
        <v>41691.927395833329</v>
      </c>
      <c r="T1107" s="21">
        <f>(((I1107/60)/60)/24)+DATE(1970,1,1)+(-5/24)</f>
        <v>41721.885729166665</v>
      </c>
    </row>
    <row r="1108" spans="1:20" ht="75" hidden="1" x14ac:dyDescent="0.25">
      <c r="A1108" s="13">
        <v>1106</v>
      </c>
      <c r="B1108" s="3" t="s">
        <v>1107</v>
      </c>
      <c r="C1108" s="3" t="s">
        <v>5216</v>
      </c>
      <c r="D1108" s="2">
        <v>400</v>
      </c>
      <c r="E1108" s="11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8281</v>
      </c>
      <c r="O1108" s="9">
        <f>E1108/D1108</f>
        <v>0.41249999999999998</v>
      </c>
      <c r="P1108" s="10">
        <f>IF(E1108=0,0,E1108/L1108)</f>
        <v>23.571428571428573</v>
      </c>
      <c r="Q1108" s="2" t="str">
        <f>LEFT(N1108,SEARCH("/",N1108,1)-1)</f>
        <v>games</v>
      </c>
      <c r="R1108" s="2" t="str">
        <f>RIGHT(N1108,LEN(N1108)-SEARCH("/",N1108))</f>
        <v>video games</v>
      </c>
      <c r="S1108" s="21">
        <f>(((J1108/60)/60)/24)+DATE(1970,1,1)+(-5/24)</f>
        <v>40973.532118055555</v>
      </c>
      <c r="T1108" s="21">
        <f>(((I1108/60)/60)/24)+DATE(1970,1,1)+(-5/24)</f>
        <v>41003.490451388883</v>
      </c>
    </row>
    <row r="1109" spans="1:20" ht="105" hidden="1" x14ac:dyDescent="0.25">
      <c r="A1109" s="13">
        <v>1107</v>
      </c>
      <c r="B1109" s="3" t="s">
        <v>1108</v>
      </c>
      <c r="C1109" s="3" t="s">
        <v>5217</v>
      </c>
      <c r="D1109" s="2">
        <v>10000</v>
      </c>
      <c r="E1109" s="11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8281</v>
      </c>
      <c r="O1109" s="9">
        <f>E1109/D1109</f>
        <v>0</v>
      </c>
      <c r="P1109" s="10">
        <f>IF(E1109=0,0,E1109/L1109)</f>
        <v>0</v>
      </c>
      <c r="Q1109" s="2" t="str">
        <f>LEFT(N1109,SEARCH("/",N1109,1)-1)</f>
        <v>games</v>
      </c>
      <c r="R1109" s="2" t="str">
        <f>RIGHT(N1109,LEN(N1109)-SEARCH("/",N1109))</f>
        <v>video games</v>
      </c>
      <c r="S1109" s="21">
        <f>(((J1109/60)/60)/24)+DATE(1970,1,1)+(-5/24)</f>
        <v>41813.653055555551</v>
      </c>
      <c r="T1109" s="21">
        <f>(((I1109/60)/60)/24)+DATE(1970,1,1)+(-5/24)</f>
        <v>41843.653055555551</v>
      </c>
    </row>
    <row r="1110" spans="1:20" ht="105" hidden="1" x14ac:dyDescent="0.25">
      <c r="A1110" s="13">
        <v>1108</v>
      </c>
      <c r="B1110" s="3" t="s">
        <v>1109</v>
      </c>
      <c r="C1110" s="3" t="s">
        <v>5218</v>
      </c>
      <c r="D1110" s="2">
        <v>25000</v>
      </c>
      <c r="E1110" s="11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8281</v>
      </c>
      <c r="O1110" s="9">
        <f>E1110/D1110</f>
        <v>2.93E-2</v>
      </c>
      <c r="P1110" s="10">
        <f>IF(E1110=0,0,E1110/L1110)</f>
        <v>34.88095238095238</v>
      </c>
      <c r="Q1110" s="2" t="str">
        <f>LEFT(N1110,SEARCH("/",N1110,1)-1)</f>
        <v>games</v>
      </c>
      <c r="R1110" s="2" t="str">
        <f>RIGHT(N1110,LEN(N1110)-SEARCH("/",N1110))</f>
        <v>video games</v>
      </c>
      <c r="S1110" s="21">
        <f>(((J1110/60)/60)/24)+DATE(1970,1,1)+(-5/24)</f>
        <v>40952.42864583333</v>
      </c>
      <c r="T1110" s="21">
        <f>(((I1110/60)/60)/24)+DATE(1970,1,1)+(-5/24)</f>
        <v>41012.386979166666</v>
      </c>
    </row>
    <row r="1111" spans="1:20" ht="90" hidden="1" x14ac:dyDescent="0.25">
      <c r="A1111" s="13">
        <v>1109</v>
      </c>
      <c r="B1111" s="3" t="s">
        <v>1110</v>
      </c>
      <c r="C1111" s="3" t="s">
        <v>5219</v>
      </c>
      <c r="D1111" s="2">
        <v>10000</v>
      </c>
      <c r="E1111" s="11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8281</v>
      </c>
      <c r="O1111" s="9">
        <f>E1111/D1111</f>
        <v>4.4999999999999997E-3</v>
      </c>
      <c r="P1111" s="10">
        <f>IF(E1111=0,0,E1111/L1111)</f>
        <v>15</v>
      </c>
      <c r="Q1111" s="2" t="str">
        <f>LEFT(N1111,SEARCH("/",N1111,1)-1)</f>
        <v>games</v>
      </c>
      <c r="R1111" s="2" t="str">
        <f>RIGHT(N1111,LEN(N1111)-SEARCH("/",N1111))</f>
        <v>video games</v>
      </c>
      <c r="S1111" s="21">
        <f>(((J1111/60)/60)/24)+DATE(1970,1,1)+(-5/24)</f>
        <v>42662.543865740743</v>
      </c>
      <c r="T1111" s="21">
        <f>(((I1111/60)/60)/24)+DATE(1970,1,1)+(-5/24)</f>
        <v>42692.5855324074</v>
      </c>
    </row>
    <row r="1112" spans="1:20" ht="90" hidden="1" x14ac:dyDescent="0.25">
      <c r="A1112" s="13">
        <v>1110</v>
      </c>
      <c r="B1112" s="3" t="s">
        <v>1111</v>
      </c>
      <c r="C1112" s="3" t="s">
        <v>5220</v>
      </c>
      <c r="D1112" s="2">
        <v>50000</v>
      </c>
      <c r="E1112" s="11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8281</v>
      </c>
      <c r="O1112" s="9">
        <f>E1112/D1112</f>
        <v>5.1000000000000004E-3</v>
      </c>
      <c r="P1112" s="10">
        <f>IF(E1112=0,0,E1112/L1112)</f>
        <v>23.181818181818183</v>
      </c>
      <c r="Q1112" s="2" t="str">
        <f>LEFT(N1112,SEARCH("/",N1112,1)-1)</f>
        <v>games</v>
      </c>
      <c r="R1112" s="2" t="str">
        <f>RIGHT(N1112,LEN(N1112)-SEARCH("/",N1112))</f>
        <v>video games</v>
      </c>
      <c r="S1112" s="21">
        <f>(((J1112/60)/60)/24)+DATE(1970,1,1)+(-5/24)</f>
        <v>41220.72479166666</v>
      </c>
      <c r="T1112" s="21">
        <f>(((I1112/60)/60)/24)+DATE(1970,1,1)+(-5/24)</f>
        <v>41250.72479166666</v>
      </c>
    </row>
    <row r="1113" spans="1:20" ht="90" hidden="1" x14ac:dyDescent="0.25">
      <c r="A1113" s="13">
        <v>1111</v>
      </c>
      <c r="B1113" s="3" t="s">
        <v>1112</v>
      </c>
      <c r="C1113" s="3" t="s">
        <v>5221</v>
      </c>
      <c r="D1113" s="2">
        <v>2500</v>
      </c>
      <c r="E1113" s="11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8281</v>
      </c>
      <c r="O1113" s="9">
        <f>E1113/D1113</f>
        <v>4.0000000000000002E-4</v>
      </c>
      <c r="P1113" s="10">
        <f>IF(E1113=0,0,E1113/L1113)</f>
        <v>1</v>
      </c>
      <c r="Q1113" s="2" t="str">
        <f>LEFT(N1113,SEARCH("/",N1113,1)-1)</f>
        <v>games</v>
      </c>
      <c r="R1113" s="2" t="str">
        <f>RIGHT(N1113,LEN(N1113)-SEARCH("/",N1113))</f>
        <v>video games</v>
      </c>
      <c r="S1113" s="21">
        <f>(((J1113/60)/60)/24)+DATE(1970,1,1)+(-5/24)</f>
        <v>42346.995254629634</v>
      </c>
      <c r="T1113" s="21">
        <f>(((I1113/60)/60)/24)+DATE(1970,1,1)+(-5/24)</f>
        <v>42376.995254629634</v>
      </c>
    </row>
    <row r="1114" spans="1:20" ht="90" hidden="1" x14ac:dyDescent="0.25">
      <c r="A1114" s="13">
        <v>1112</v>
      </c>
      <c r="B1114" s="3" t="s">
        <v>1113</v>
      </c>
      <c r="C1114" s="3" t="s">
        <v>5222</v>
      </c>
      <c r="D1114" s="2">
        <v>88000</v>
      </c>
      <c r="E1114" s="11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8281</v>
      </c>
      <c r="O1114" s="9">
        <f>E1114/D1114</f>
        <v>0.35537409090909089</v>
      </c>
      <c r="P1114" s="10">
        <f>IF(E1114=0,0,E1114/L1114)</f>
        <v>100.23371794871794</v>
      </c>
      <c r="Q1114" s="2" t="str">
        <f>LEFT(N1114,SEARCH("/",N1114,1)-1)</f>
        <v>games</v>
      </c>
      <c r="R1114" s="2" t="str">
        <f>RIGHT(N1114,LEN(N1114)-SEARCH("/",N1114))</f>
        <v>video games</v>
      </c>
      <c r="S1114" s="21">
        <f>(((J1114/60)/60)/24)+DATE(1970,1,1)+(-5/24)</f>
        <v>41963.551053240742</v>
      </c>
      <c r="T1114" s="21">
        <f>(((I1114/60)/60)/24)+DATE(1970,1,1)+(-5/24)</f>
        <v>42023.145833333336</v>
      </c>
    </row>
    <row r="1115" spans="1:20" ht="90" hidden="1" x14ac:dyDescent="0.25">
      <c r="A1115" s="13">
        <v>1113</v>
      </c>
      <c r="B1115" s="3" t="s">
        <v>1114</v>
      </c>
      <c r="C1115" s="3" t="s">
        <v>5223</v>
      </c>
      <c r="D1115" s="2">
        <v>1000</v>
      </c>
      <c r="E1115" s="11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8281</v>
      </c>
      <c r="O1115" s="9">
        <f>E1115/D1115</f>
        <v>5.0000000000000001E-3</v>
      </c>
      <c r="P1115" s="10">
        <f>IF(E1115=0,0,E1115/L1115)</f>
        <v>5</v>
      </c>
      <c r="Q1115" s="2" t="str">
        <f>LEFT(N1115,SEARCH("/",N1115,1)-1)</f>
        <v>games</v>
      </c>
      <c r="R1115" s="2" t="str">
        <f>RIGHT(N1115,LEN(N1115)-SEARCH("/",N1115))</f>
        <v>video games</v>
      </c>
      <c r="S1115" s="21">
        <f>(((J1115/60)/60)/24)+DATE(1970,1,1)+(-5/24)</f>
        <v>41835.768749999996</v>
      </c>
      <c r="T1115" s="21">
        <f>(((I1115/60)/60)/24)+DATE(1970,1,1)+(-5/24)</f>
        <v>41865.768749999996</v>
      </c>
    </row>
    <row r="1116" spans="1:20" ht="105" hidden="1" x14ac:dyDescent="0.25">
      <c r="A1116" s="13">
        <v>1114</v>
      </c>
      <c r="B1116" s="3" t="s">
        <v>1115</v>
      </c>
      <c r="C1116" s="3" t="s">
        <v>5224</v>
      </c>
      <c r="D1116" s="2">
        <v>6000</v>
      </c>
      <c r="E1116" s="11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8281</v>
      </c>
      <c r="O1116" s="9">
        <f>E1116/D1116</f>
        <v>1.6666666666666668E-3</v>
      </c>
      <c r="P1116" s="10">
        <f>IF(E1116=0,0,E1116/L1116)</f>
        <v>3.3333333333333335</v>
      </c>
      <c r="Q1116" s="2" t="str">
        <f>LEFT(N1116,SEARCH("/",N1116,1)-1)</f>
        <v>games</v>
      </c>
      <c r="R1116" s="2" t="str">
        <f>RIGHT(N1116,LEN(N1116)-SEARCH("/",N1116))</f>
        <v>video games</v>
      </c>
      <c r="S1116" s="21">
        <f>(((J1116/60)/60)/24)+DATE(1970,1,1)+(-5/24)</f>
        <v>41526.13758101852</v>
      </c>
      <c r="T1116" s="21">
        <f>(((I1116/60)/60)/24)+DATE(1970,1,1)+(-5/24)</f>
        <v>41556.13758101852</v>
      </c>
    </row>
    <row r="1117" spans="1:20" ht="90" hidden="1" x14ac:dyDescent="0.25">
      <c r="A1117" s="13">
        <v>1115</v>
      </c>
      <c r="B1117" s="3" t="s">
        <v>1116</v>
      </c>
      <c r="C1117" s="3" t="s">
        <v>5225</v>
      </c>
      <c r="D1117" s="2">
        <v>40000</v>
      </c>
      <c r="E1117" s="11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8281</v>
      </c>
      <c r="O1117" s="9">
        <f>E1117/D1117</f>
        <v>1.325E-3</v>
      </c>
      <c r="P1117" s="10">
        <f>IF(E1117=0,0,E1117/L1117)</f>
        <v>13.25</v>
      </c>
      <c r="Q1117" s="2" t="str">
        <f>LEFT(N1117,SEARCH("/",N1117,1)-1)</f>
        <v>games</v>
      </c>
      <c r="R1117" s="2" t="str">
        <f>RIGHT(N1117,LEN(N1117)-SEARCH("/",N1117))</f>
        <v>video games</v>
      </c>
      <c r="S1117" s="21">
        <f>(((J1117/60)/60)/24)+DATE(1970,1,1)+(-5/24)</f>
        <v>42429.487210648142</v>
      </c>
      <c r="T1117" s="21">
        <f>(((I1117/60)/60)/24)+DATE(1970,1,1)+(-5/24)</f>
        <v>42459.445543981477</v>
      </c>
    </row>
    <row r="1118" spans="1:20" ht="75" hidden="1" x14ac:dyDescent="0.25">
      <c r="A1118" s="13">
        <v>1116</v>
      </c>
      <c r="B1118" s="3" t="s">
        <v>1117</v>
      </c>
      <c r="C1118" s="3" t="s">
        <v>5226</v>
      </c>
      <c r="D1118" s="2">
        <v>500000</v>
      </c>
      <c r="E1118" s="11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8281</v>
      </c>
      <c r="O1118" s="9">
        <f>E1118/D1118</f>
        <v>3.5704000000000004E-4</v>
      </c>
      <c r="P1118" s="10">
        <f>IF(E1118=0,0,E1118/L1118)</f>
        <v>17.852</v>
      </c>
      <c r="Q1118" s="2" t="str">
        <f>LEFT(N1118,SEARCH("/",N1118,1)-1)</f>
        <v>games</v>
      </c>
      <c r="R1118" s="2" t="str">
        <f>RIGHT(N1118,LEN(N1118)-SEARCH("/",N1118))</f>
        <v>video games</v>
      </c>
      <c r="S1118" s="21">
        <f>(((J1118/60)/60)/24)+DATE(1970,1,1)+(-5/24)</f>
        <v>41009.638981481476</v>
      </c>
      <c r="T1118" s="21">
        <f>(((I1118/60)/60)/24)+DATE(1970,1,1)+(-5/24)</f>
        <v>41069.638981481476</v>
      </c>
    </row>
    <row r="1119" spans="1:20" ht="75" hidden="1" x14ac:dyDescent="0.25">
      <c r="A1119" s="13">
        <v>1117</v>
      </c>
      <c r="B1119" s="3" t="s">
        <v>1118</v>
      </c>
      <c r="C1119" s="3" t="s">
        <v>5227</v>
      </c>
      <c r="D1119" s="2">
        <v>1000</v>
      </c>
      <c r="E1119" s="11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8281</v>
      </c>
      <c r="O1119" s="9">
        <f>E1119/D1119</f>
        <v>8.3000000000000004E-2</v>
      </c>
      <c r="P1119" s="10">
        <f>IF(E1119=0,0,E1119/L1119)</f>
        <v>10.375</v>
      </c>
      <c r="Q1119" s="2" t="str">
        <f>LEFT(N1119,SEARCH("/",N1119,1)-1)</f>
        <v>games</v>
      </c>
      <c r="R1119" s="2" t="str">
        <f>RIGHT(N1119,LEN(N1119)-SEARCH("/",N1119))</f>
        <v>video games</v>
      </c>
      <c r="S1119" s="21">
        <f>(((J1119/60)/60)/24)+DATE(1970,1,1)+(-5/24)</f>
        <v>42333.390196759261</v>
      </c>
      <c r="T1119" s="21">
        <f>(((I1119/60)/60)/24)+DATE(1970,1,1)+(-5/24)</f>
        <v>42363.390196759261</v>
      </c>
    </row>
    <row r="1120" spans="1:20" ht="90" hidden="1" x14ac:dyDescent="0.25">
      <c r="A1120" s="13">
        <v>1118</v>
      </c>
      <c r="B1120" s="3" t="s">
        <v>1119</v>
      </c>
      <c r="C1120" s="3" t="s">
        <v>5228</v>
      </c>
      <c r="D1120" s="2">
        <v>4500</v>
      </c>
      <c r="E1120" s="11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8281</v>
      </c>
      <c r="O1120" s="9">
        <f>E1120/D1120</f>
        <v>2.4222222222222221E-2</v>
      </c>
      <c r="P1120" s="10">
        <f>IF(E1120=0,0,E1120/L1120)</f>
        <v>36.333333333333336</v>
      </c>
      <c r="Q1120" s="2" t="str">
        <f>LEFT(N1120,SEARCH("/",N1120,1)-1)</f>
        <v>games</v>
      </c>
      <c r="R1120" s="2" t="str">
        <f>RIGHT(N1120,LEN(N1120)-SEARCH("/",N1120))</f>
        <v>video games</v>
      </c>
      <c r="S1120" s="21">
        <f>(((J1120/60)/60)/24)+DATE(1970,1,1)+(-5/24)</f>
        <v>41703.958090277774</v>
      </c>
      <c r="T1120" s="21">
        <f>(((I1120/60)/60)/24)+DATE(1970,1,1)+(-5/24)</f>
        <v>41733.91642361111</v>
      </c>
    </row>
    <row r="1121" spans="1:20" ht="90" hidden="1" x14ac:dyDescent="0.25">
      <c r="A1121" s="13">
        <v>1119</v>
      </c>
      <c r="B1121" s="3" t="s">
        <v>1120</v>
      </c>
      <c r="C1121" s="3" t="s">
        <v>5229</v>
      </c>
      <c r="D1121" s="2">
        <v>2100</v>
      </c>
      <c r="E1121" s="11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8281</v>
      </c>
      <c r="O1121" s="9">
        <f>E1121/D1121</f>
        <v>2.3809523809523812E-3</v>
      </c>
      <c r="P1121" s="10">
        <f>IF(E1121=0,0,E1121/L1121)</f>
        <v>5</v>
      </c>
      <c r="Q1121" s="2" t="str">
        <f>LEFT(N1121,SEARCH("/",N1121,1)-1)</f>
        <v>games</v>
      </c>
      <c r="R1121" s="2" t="str">
        <f>RIGHT(N1121,LEN(N1121)-SEARCH("/",N1121))</f>
        <v>video games</v>
      </c>
      <c r="S1121" s="21">
        <f>(((J1121/60)/60)/24)+DATE(1970,1,1)+(-5/24)</f>
        <v>41722.584074074075</v>
      </c>
      <c r="T1121" s="21">
        <f>(((I1121/60)/60)/24)+DATE(1970,1,1)+(-5/24)</f>
        <v>41735.584074074075</v>
      </c>
    </row>
    <row r="1122" spans="1:20" ht="75" hidden="1" x14ac:dyDescent="0.25">
      <c r="A1122" s="13">
        <v>1120</v>
      </c>
      <c r="B1122" s="3" t="s">
        <v>1121</v>
      </c>
      <c r="C1122" s="3" t="s">
        <v>5230</v>
      </c>
      <c r="D1122" s="2">
        <v>25000</v>
      </c>
      <c r="E1122" s="11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8281</v>
      </c>
      <c r="O1122" s="9">
        <f>E1122/D1122</f>
        <v>0</v>
      </c>
      <c r="P1122" s="10">
        <f>IF(E1122=0,0,E1122/L1122)</f>
        <v>0</v>
      </c>
      <c r="Q1122" s="2" t="str">
        <f>LEFT(N1122,SEARCH("/",N1122,1)-1)</f>
        <v>games</v>
      </c>
      <c r="R1122" s="2" t="str">
        <f>RIGHT(N1122,LEN(N1122)-SEARCH("/",N1122))</f>
        <v>video games</v>
      </c>
      <c r="S1122" s="21">
        <f>(((J1122/60)/60)/24)+DATE(1970,1,1)+(-5/24)</f>
        <v>40799.664351851847</v>
      </c>
      <c r="T1122" s="21">
        <f>(((I1122/60)/60)/24)+DATE(1970,1,1)+(-5/24)</f>
        <v>40844.664351851847</v>
      </c>
    </row>
    <row r="1123" spans="1:20" ht="75" hidden="1" x14ac:dyDescent="0.25">
      <c r="A1123" s="13">
        <v>1121</v>
      </c>
      <c r="B1123" s="3" t="s">
        <v>1122</v>
      </c>
      <c r="C1123" s="3" t="s">
        <v>5231</v>
      </c>
      <c r="D1123" s="2">
        <v>250000</v>
      </c>
      <c r="E1123" s="11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8281</v>
      </c>
      <c r="O1123" s="9">
        <f>E1123/D1123</f>
        <v>1.16E-4</v>
      </c>
      <c r="P1123" s="10">
        <f>IF(E1123=0,0,E1123/L1123)</f>
        <v>5.8</v>
      </c>
      <c r="Q1123" s="2" t="str">
        <f>LEFT(N1123,SEARCH("/",N1123,1)-1)</f>
        <v>games</v>
      </c>
      <c r="R1123" s="2" t="str">
        <f>RIGHT(N1123,LEN(N1123)-SEARCH("/",N1123))</f>
        <v>video games</v>
      </c>
      <c r="S1123" s="21">
        <f>(((J1123/60)/60)/24)+DATE(1970,1,1)+(-5/24)</f>
        <v>42412.72587962963</v>
      </c>
      <c r="T1123" s="21">
        <f>(((I1123/60)/60)/24)+DATE(1970,1,1)+(-5/24)</f>
        <v>42442.684212962959</v>
      </c>
    </row>
    <row r="1124" spans="1:20" ht="105" hidden="1" x14ac:dyDescent="0.25">
      <c r="A1124" s="13">
        <v>1122</v>
      </c>
      <c r="B1124" s="3" t="s">
        <v>1123</v>
      </c>
      <c r="C1124" s="3" t="s">
        <v>5232</v>
      </c>
      <c r="D1124" s="2">
        <v>3200</v>
      </c>
      <c r="E1124" s="11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8281</v>
      </c>
      <c r="O1124" s="9">
        <f>E1124/D1124</f>
        <v>0</v>
      </c>
      <c r="P1124" s="10">
        <f>IF(E1124=0,0,E1124/L1124)</f>
        <v>0</v>
      </c>
      <c r="Q1124" s="2" t="str">
        <f>LEFT(N1124,SEARCH("/",N1124,1)-1)</f>
        <v>games</v>
      </c>
      <c r="R1124" s="2" t="str">
        <f>RIGHT(N1124,LEN(N1124)-SEARCH("/",N1124))</f>
        <v>video games</v>
      </c>
      <c r="S1124" s="21">
        <f>(((J1124/60)/60)/24)+DATE(1970,1,1)+(-5/24)</f>
        <v>41410.495659722219</v>
      </c>
      <c r="T1124" s="21">
        <f>(((I1124/60)/60)/24)+DATE(1970,1,1)+(-5/24)</f>
        <v>41424.495659722219</v>
      </c>
    </row>
    <row r="1125" spans="1:20" ht="90" hidden="1" x14ac:dyDescent="0.25">
      <c r="A1125" s="13">
        <v>1123</v>
      </c>
      <c r="B1125" s="3" t="s">
        <v>1124</v>
      </c>
      <c r="C1125" s="3" t="s">
        <v>5233</v>
      </c>
      <c r="D1125" s="2">
        <v>5000</v>
      </c>
      <c r="E1125" s="11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8281</v>
      </c>
      <c r="O1125" s="9">
        <f>E1125/D1125</f>
        <v>2.2000000000000001E-3</v>
      </c>
      <c r="P1125" s="10">
        <f>IF(E1125=0,0,E1125/L1125)</f>
        <v>3.6666666666666665</v>
      </c>
      <c r="Q1125" s="2" t="str">
        <f>LEFT(N1125,SEARCH("/",N1125,1)-1)</f>
        <v>games</v>
      </c>
      <c r="R1125" s="2" t="str">
        <f>RIGHT(N1125,LEN(N1125)-SEARCH("/",N1125))</f>
        <v>video games</v>
      </c>
      <c r="S1125" s="21">
        <f>(((J1125/60)/60)/24)+DATE(1970,1,1)+(-5/24)</f>
        <v>41718.315370370365</v>
      </c>
      <c r="T1125" s="21">
        <f>(((I1125/60)/60)/24)+DATE(1970,1,1)+(-5/24)</f>
        <v>41748.315370370365</v>
      </c>
    </row>
    <row r="1126" spans="1:20" ht="90" hidden="1" x14ac:dyDescent="0.25">
      <c r="A1126" s="13">
        <v>1124</v>
      </c>
      <c r="B1126" s="3" t="s">
        <v>1125</v>
      </c>
      <c r="C1126" s="3" t="s">
        <v>5234</v>
      </c>
      <c r="D1126" s="2">
        <v>90000</v>
      </c>
      <c r="E1126" s="11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8282</v>
      </c>
      <c r="O1126" s="9">
        <f>E1126/D1126</f>
        <v>4.7222222222222223E-3</v>
      </c>
      <c r="P1126" s="10">
        <f>IF(E1126=0,0,E1126/L1126)</f>
        <v>60.714285714285715</v>
      </c>
      <c r="Q1126" s="2" t="str">
        <f>LEFT(N1126,SEARCH("/",N1126,1)-1)</f>
        <v>games</v>
      </c>
      <c r="R1126" s="2" t="str">
        <f>RIGHT(N1126,LEN(N1126)-SEARCH("/",N1126))</f>
        <v>mobile games</v>
      </c>
      <c r="S1126" s="21">
        <f>(((J1126/60)/60)/24)+DATE(1970,1,1)+(-5/24)</f>
        <v>42094.458923611113</v>
      </c>
      <c r="T1126" s="21">
        <f>(((I1126/60)/60)/24)+DATE(1970,1,1)+(-5/24)</f>
        <v>42124.458923611113</v>
      </c>
    </row>
    <row r="1127" spans="1:20" ht="90" hidden="1" x14ac:dyDescent="0.25">
      <c r="A1127" s="13">
        <v>1125</v>
      </c>
      <c r="B1127" s="3" t="s">
        <v>1126</v>
      </c>
      <c r="C1127" s="3" t="s">
        <v>5235</v>
      </c>
      <c r="D1127" s="2">
        <v>3000</v>
      </c>
      <c r="E1127" s="11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8282</v>
      </c>
      <c r="O1127" s="9">
        <f>E1127/D1127</f>
        <v>0</v>
      </c>
      <c r="P1127" s="10">
        <f>IF(E1127=0,0,E1127/L1127)</f>
        <v>0</v>
      </c>
      <c r="Q1127" s="2" t="str">
        <f>LEFT(N1127,SEARCH("/",N1127,1)-1)</f>
        <v>games</v>
      </c>
      <c r="R1127" s="2" t="str">
        <f>RIGHT(N1127,LEN(N1127)-SEARCH("/",N1127))</f>
        <v>mobile games</v>
      </c>
      <c r="S1127" s="21">
        <f>(((J1127/60)/60)/24)+DATE(1970,1,1)+(-5/24)</f>
        <v>42212.415856481479</v>
      </c>
      <c r="T1127" s="21">
        <f>(((I1127/60)/60)/24)+DATE(1970,1,1)+(-5/24)</f>
        <v>42272.415856481479</v>
      </c>
    </row>
    <row r="1128" spans="1:20" ht="75" hidden="1" x14ac:dyDescent="0.25">
      <c r="A1128" s="13">
        <v>1126</v>
      </c>
      <c r="B1128" s="3" t="s">
        <v>1127</v>
      </c>
      <c r="C1128" s="3" t="s">
        <v>5236</v>
      </c>
      <c r="D1128" s="2">
        <v>2000</v>
      </c>
      <c r="E1128" s="11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8282</v>
      </c>
      <c r="O1128" s="9">
        <f>E1128/D1128</f>
        <v>5.0000000000000001E-3</v>
      </c>
      <c r="P1128" s="10">
        <f>IF(E1128=0,0,E1128/L1128)</f>
        <v>5</v>
      </c>
      <c r="Q1128" s="2" t="str">
        <f>LEFT(N1128,SEARCH("/",N1128,1)-1)</f>
        <v>games</v>
      </c>
      <c r="R1128" s="2" t="str">
        <f>RIGHT(N1128,LEN(N1128)-SEARCH("/",N1128))</f>
        <v>mobile games</v>
      </c>
      <c r="S1128" s="21">
        <f>(((J1128/60)/60)/24)+DATE(1970,1,1)+(-5/24)</f>
        <v>42535.11914351851</v>
      </c>
      <c r="T1128" s="21">
        <f>(((I1128/60)/60)/24)+DATE(1970,1,1)+(-5/24)</f>
        <v>42565.11914351851</v>
      </c>
    </row>
    <row r="1129" spans="1:20" ht="105" hidden="1" x14ac:dyDescent="0.25">
      <c r="A1129" s="13">
        <v>1127</v>
      </c>
      <c r="B1129" s="3" t="s">
        <v>1128</v>
      </c>
      <c r="C1129" s="3" t="s">
        <v>5237</v>
      </c>
      <c r="D1129" s="2">
        <v>35000</v>
      </c>
      <c r="E1129" s="11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8282</v>
      </c>
      <c r="O1129" s="9">
        <f>E1129/D1129</f>
        <v>1.6714285714285713E-2</v>
      </c>
      <c r="P1129" s="10">
        <f>IF(E1129=0,0,E1129/L1129)</f>
        <v>25.434782608695652</v>
      </c>
      <c r="Q1129" s="2" t="str">
        <f>LEFT(N1129,SEARCH("/",N1129,1)-1)</f>
        <v>games</v>
      </c>
      <c r="R1129" s="2" t="str">
        <f>RIGHT(N1129,LEN(N1129)-SEARCH("/",N1129))</f>
        <v>mobile games</v>
      </c>
      <c r="S1129" s="21">
        <f>(((J1129/60)/60)/24)+DATE(1970,1,1)+(-5/24)</f>
        <v>41926.645833333328</v>
      </c>
      <c r="T1129" s="21">
        <f>(((I1129/60)/60)/24)+DATE(1970,1,1)+(-5/24)</f>
        <v>41957.687499999993</v>
      </c>
    </row>
    <row r="1130" spans="1:20" hidden="1" x14ac:dyDescent="0.25">
      <c r="A1130" s="13">
        <v>1128</v>
      </c>
      <c r="B1130" s="3" t="s">
        <v>1129</v>
      </c>
      <c r="C1130" s="3" t="s">
        <v>5238</v>
      </c>
      <c r="D1130" s="2">
        <v>1000</v>
      </c>
      <c r="E1130" s="11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8282</v>
      </c>
      <c r="O1130" s="9">
        <f>E1130/D1130</f>
        <v>1E-3</v>
      </c>
      <c r="P1130" s="10">
        <f>IF(E1130=0,0,E1130/L1130)</f>
        <v>1</v>
      </c>
      <c r="Q1130" s="2" t="str">
        <f>LEFT(N1130,SEARCH("/",N1130,1)-1)</f>
        <v>games</v>
      </c>
      <c r="R1130" s="2" t="str">
        <f>RIGHT(N1130,LEN(N1130)-SEARCH("/",N1130))</f>
        <v>mobile games</v>
      </c>
      <c r="S1130" s="21">
        <f>(((J1130/60)/60)/24)+DATE(1970,1,1)+(-5/24)</f>
        <v>41828.441168981481</v>
      </c>
      <c r="T1130" s="21">
        <f>(((I1130/60)/60)/24)+DATE(1970,1,1)+(-5/24)</f>
        <v>41858.441168981481</v>
      </c>
    </row>
    <row r="1131" spans="1:20" ht="75" hidden="1" x14ac:dyDescent="0.25">
      <c r="A1131" s="13">
        <v>1129</v>
      </c>
      <c r="B1131" s="3" t="s">
        <v>1130</v>
      </c>
      <c r="C1131" s="3" t="s">
        <v>5239</v>
      </c>
      <c r="D1131" s="2">
        <v>20000</v>
      </c>
      <c r="E1131" s="11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8282</v>
      </c>
      <c r="O1131" s="9">
        <f>E1131/D1131</f>
        <v>1.0499999999999999E-3</v>
      </c>
      <c r="P1131" s="10">
        <f>IF(E1131=0,0,E1131/L1131)</f>
        <v>10.5</v>
      </c>
      <c r="Q1131" s="2" t="str">
        <f>LEFT(N1131,SEARCH("/",N1131,1)-1)</f>
        <v>games</v>
      </c>
      <c r="R1131" s="2" t="str">
        <f>RIGHT(N1131,LEN(N1131)-SEARCH("/",N1131))</f>
        <v>mobile games</v>
      </c>
      <c r="S1131" s="21">
        <f>(((J1131/60)/60)/24)+DATE(1970,1,1)+(-5/24)</f>
        <v>42496.056631944441</v>
      </c>
      <c r="T1131" s="21">
        <f>(((I1131/60)/60)/24)+DATE(1970,1,1)+(-5/24)</f>
        <v>42526.056631944441</v>
      </c>
    </row>
    <row r="1132" spans="1:20" ht="90" hidden="1" x14ac:dyDescent="0.25">
      <c r="A1132" s="13">
        <v>1130</v>
      </c>
      <c r="B1132" s="3" t="s">
        <v>1131</v>
      </c>
      <c r="C1132" s="3" t="s">
        <v>5240</v>
      </c>
      <c r="D1132" s="2">
        <v>5000</v>
      </c>
      <c r="E1132" s="11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8282</v>
      </c>
      <c r="O1132" s="9">
        <f>E1132/D1132</f>
        <v>2.2000000000000001E-3</v>
      </c>
      <c r="P1132" s="10">
        <f>IF(E1132=0,0,E1132/L1132)</f>
        <v>3.6666666666666665</v>
      </c>
      <c r="Q1132" s="2" t="str">
        <f>LEFT(N1132,SEARCH("/",N1132,1)-1)</f>
        <v>games</v>
      </c>
      <c r="R1132" s="2" t="str">
        <f>RIGHT(N1132,LEN(N1132)-SEARCH("/",N1132))</f>
        <v>mobile games</v>
      </c>
      <c r="S1132" s="21">
        <f>(((J1132/60)/60)/24)+DATE(1970,1,1)+(-5/24)</f>
        <v>41908.788194444445</v>
      </c>
      <c r="T1132" s="21">
        <f>(((I1132/60)/60)/24)+DATE(1970,1,1)+(-5/24)</f>
        <v>41968.829861111109</v>
      </c>
    </row>
    <row r="1133" spans="1:20" ht="90" hidden="1" x14ac:dyDescent="0.25">
      <c r="A1133" s="13">
        <v>1131</v>
      </c>
      <c r="B1133" s="3" t="s">
        <v>1132</v>
      </c>
      <c r="C1133" s="3" t="s">
        <v>5241</v>
      </c>
      <c r="D1133" s="2">
        <v>40000</v>
      </c>
      <c r="E1133" s="11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8282</v>
      </c>
      <c r="O1133" s="9">
        <f>E1133/D1133</f>
        <v>0</v>
      </c>
      <c r="P1133" s="10">
        <f>IF(E1133=0,0,E1133/L1133)</f>
        <v>0</v>
      </c>
      <c r="Q1133" s="2" t="str">
        <f>LEFT(N1133,SEARCH("/",N1133,1)-1)</f>
        <v>games</v>
      </c>
      <c r="R1133" s="2" t="str">
        <f>RIGHT(N1133,LEN(N1133)-SEARCH("/",N1133))</f>
        <v>mobile games</v>
      </c>
      <c r="S1133" s="21">
        <f>(((J1133/60)/60)/24)+DATE(1970,1,1)+(-5/24)</f>
        <v>42332.699861111112</v>
      </c>
      <c r="T1133" s="21">
        <f>(((I1133/60)/60)/24)+DATE(1970,1,1)+(-5/24)</f>
        <v>42362.699861111112</v>
      </c>
    </row>
    <row r="1134" spans="1:20" ht="90" hidden="1" x14ac:dyDescent="0.25">
      <c r="A1134" s="13">
        <v>1132</v>
      </c>
      <c r="B1134" s="3" t="s">
        <v>1133</v>
      </c>
      <c r="C1134" s="3" t="s">
        <v>5242</v>
      </c>
      <c r="D1134" s="2">
        <v>10000</v>
      </c>
      <c r="E1134" s="11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8282</v>
      </c>
      <c r="O1134" s="9">
        <f>E1134/D1134</f>
        <v>0.14380000000000001</v>
      </c>
      <c r="P1134" s="10">
        <f>IF(E1134=0,0,E1134/L1134)</f>
        <v>110.61538461538461</v>
      </c>
      <c r="Q1134" s="2" t="str">
        <f>LEFT(N1134,SEARCH("/",N1134,1)-1)</f>
        <v>games</v>
      </c>
      <c r="R1134" s="2" t="str">
        <f>RIGHT(N1134,LEN(N1134)-SEARCH("/",N1134))</f>
        <v>mobile games</v>
      </c>
      <c r="S1134" s="21">
        <f>(((J1134/60)/60)/24)+DATE(1970,1,1)+(-5/24)</f>
        <v>42705.907071759262</v>
      </c>
      <c r="T1134" s="21">
        <f>(((I1134/60)/60)/24)+DATE(1970,1,1)+(-5/24)</f>
        <v>42735.907071759262</v>
      </c>
    </row>
    <row r="1135" spans="1:20" ht="105" hidden="1" x14ac:dyDescent="0.25">
      <c r="A1135" s="13">
        <v>1133</v>
      </c>
      <c r="B1135" s="3" t="s">
        <v>1134</v>
      </c>
      <c r="C1135" s="3" t="s">
        <v>5243</v>
      </c>
      <c r="D1135" s="2">
        <v>3000</v>
      </c>
      <c r="E1135" s="11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8282</v>
      </c>
      <c r="O1135" s="9">
        <f>E1135/D1135</f>
        <v>6.6666666666666671E-3</v>
      </c>
      <c r="P1135" s="10">
        <f>IF(E1135=0,0,E1135/L1135)</f>
        <v>20</v>
      </c>
      <c r="Q1135" s="2" t="str">
        <f>LEFT(N1135,SEARCH("/",N1135,1)-1)</f>
        <v>games</v>
      </c>
      <c r="R1135" s="2" t="str">
        <f>RIGHT(N1135,LEN(N1135)-SEARCH("/",N1135))</f>
        <v>mobile games</v>
      </c>
      <c r="S1135" s="21">
        <f>(((J1135/60)/60)/24)+DATE(1970,1,1)+(-5/24)</f>
        <v>41821.198854166665</v>
      </c>
      <c r="T1135" s="21">
        <f>(((I1135/60)/60)/24)+DATE(1970,1,1)+(-5/24)</f>
        <v>41851.198854166665</v>
      </c>
    </row>
    <row r="1136" spans="1:20" ht="75" hidden="1" x14ac:dyDescent="0.25">
      <c r="A1136" s="13">
        <v>1134</v>
      </c>
      <c r="B1136" s="3" t="s">
        <v>1135</v>
      </c>
      <c r="C1136" s="3" t="s">
        <v>5244</v>
      </c>
      <c r="D1136" s="2">
        <v>25000</v>
      </c>
      <c r="E1136" s="11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8282</v>
      </c>
      <c r="O1136" s="9">
        <f>E1136/D1136</f>
        <v>4.0000000000000003E-5</v>
      </c>
      <c r="P1136" s="10">
        <f>IF(E1136=0,0,E1136/L1136)</f>
        <v>1</v>
      </c>
      <c r="Q1136" s="2" t="str">
        <f>LEFT(N1136,SEARCH("/",N1136,1)-1)</f>
        <v>games</v>
      </c>
      <c r="R1136" s="2" t="str">
        <f>RIGHT(N1136,LEN(N1136)-SEARCH("/",N1136))</f>
        <v>mobile games</v>
      </c>
      <c r="S1136" s="21">
        <f>(((J1136/60)/60)/24)+DATE(1970,1,1)+(-5/24)</f>
        <v>41958.07671296296</v>
      </c>
      <c r="T1136" s="21">
        <f>(((I1136/60)/60)/24)+DATE(1970,1,1)+(-5/24)</f>
        <v>41971.981249999997</v>
      </c>
    </row>
    <row r="1137" spans="1:20" ht="90" hidden="1" x14ac:dyDescent="0.25">
      <c r="A1137" s="13">
        <v>1135</v>
      </c>
      <c r="B1137" s="3" t="s">
        <v>1136</v>
      </c>
      <c r="C1137" s="3" t="s">
        <v>5245</v>
      </c>
      <c r="D1137" s="2">
        <v>1000</v>
      </c>
      <c r="E1137" s="11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8282</v>
      </c>
      <c r="O1137" s="9">
        <f>E1137/D1137</f>
        <v>0.05</v>
      </c>
      <c r="P1137" s="10">
        <f>IF(E1137=0,0,E1137/L1137)</f>
        <v>50</v>
      </c>
      <c r="Q1137" s="2" t="str">
        <f>LEFT(N1137,SEARCH("/",N1137,1)-1)</f>
        <v>games</v>
      </c>
      <c r="R1137" s="2" t="str">
        <f>RIGHT(N1137,LEN(N1137)-SEARCH("/",N1137))</f>
        <v>mobile games</v>
      </c>
      <c r="S1137" s="21">
        <f>(((J1137/60)/60)/24)+DATE(1970,1,1)+(-5/24)</f>
        <v>42558.781180555547</v>
      </c>
      <c r="T1137" s="21">
        <f>(((I1137/60)/60)/24)+DATE(1970,1,1)+(-5/24)</f>
        <v>42588.781180555547</v>
      </c>
    </row>
    <row r="1138" spans="1:20" ht="90" hidden="1" x14ac:dyDescent="0.25">
      <c r="A1138" s="13">
        <v>1136</v>
      </c>
      <c r="B1138" s="3" t="s">
        <v>1137</v>
      </c>
      <c r="C1138" s="3" t="s">
        <v>5246</v>
      </c>
      <c r="D1138" s="2">
        <v>4190</v>
      </c>
      <c r="E1138" s="11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8282</v>
      </c>
      <c r="O1138" s="9">
        <f>E1138/D1138</f>
        <v>6.4439140811455853E-2</v>
      </c>
      <c r="P1138" s="10">
        <f>IF(E1138=0,0,E1138/L1138)</f>
        <v>45</v>
      </c>
      <c r="Q1138" s="2" t="str">
        <f>LEFT(N1138,SEARCH("/",N1138,1)-1)</f>
        <v>games</v>
      </c>
      <c r="R1138" s="2" t="str">
        <f>RIGHT(N1138,LEN(N1138)-SEARCH("/",N1138))</f>
        <v>mobile games</v>
      </c>
      <c r="S1138" s="21">
        <f>(((J1138/60)/60)/24)+DATE(1970,1,1)+(-5/24)</f>
        <v>42327.463298611103</v>
      </c>
      <c r="T1138" s="21">
        <f>(((I1138/60)/60)/24)+DATE(1970,1,1)+(-5/24)</f>
        <v>42357.463298611103</v>
      </c>
    </row>
    <row r="1139" spans="1:20" ht="90" hidden="1" x14ac:dyDescent="0.25">
      <c r="A1139" s="13">
        <v>1137</v>
      </c>
      <c r="B1139" s="3" t="s">
        <v>1138</v>
      </c>
      <c r="C1139" s="3" t="s">
        <v>5247</v>
      </c>
      <c r="D1139" s="2">
        <v>25000</v>
      </c>
      <c r="E1139" s="11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8282</v>
      </c>
      <c r="O1139" s="9">
        <f>E1139/D1139</f>
        <v>0.39500000000000002</v>
      </c>
      <c r="P1139" s="10">
        <f>IF(E1139=0,0,E1139/L1139)</f>
        <v>253.2051282051282</v>
      </c>
      <c r="Q1139" s="2" t="str">
        <f>LEFT(N1139,SEARCH("/",N1139,1)-1)</f>
        <v>games</v>
      </c>
      <c r="R1139" s="2" t="str">
        <f>RIGHT(N1139,LEN(N1139)-SEARCH("/",N1139))</f>
        <v>mobile games</v>
      </c>
      <c r="S1139" s="21">
        <f>(((J1139/60)/60)/24)+DATE(1970,1,1)+(-5/24)</f>
        <v>42453.611354166664</v>
      </c>
      <c r="T1139" s="21">
        <f>(((I1139/60)/60)/24)+DATE(1970,1,1)+(-5/24)</f>
        <v>42483.611354166664</v>
      </c>
    </row>
    <row r="1140" spans="1:20" ht="90" hidden="1" x14ac:dyDescent="0.25">
      <c r="A1140" s="13">
        <v>1138</v>
      </c>
      <c r="B1140" s="3" t="s">
        <v>1139</v>
      </c>
      <c r="C1140" s="3" t="s">
        <v>5248</v>
      </c>
      <c r="D1140" s="2">
        <v>35000</v>
      </c>
      <c r="E1140" s="11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8282</v>
      </c>
      <c r="O1140" s="9">
        <f>E1140/D1140</f>
        <v>3.5714285714285713E-3</v>
      </c>
      <c r="P1140" s="10">
        <f>IF(E1140=0,0,E1140/L1140)</f>
        <v>31.25</v>
      </c>
      <c r="Q1140" s="2" t="str">
        <f>LEFT(N1140,SEARCH("/",N1140,1)-1)</f>
        <v>games</v>
      </c>
      <c r="R1140" s="2" t="str">
        <f>RIGHT(N1140,LEN(N1140)-SEARCH("/",N1140))</f>
        <v>mobile games</v>
      </c>
      <c r="S1140" s="21">
        <f>(((J1140/60)/60)/24)+DATE(1970,1,1)+(-5/24)</f>
        <v>42736.698275462964</v>
      </c>
      <c r="T1140" s="21">
        <f>(((I1140/60)/60)/24)+DATE(1970,1,1)+(-5/24)</f>
        <v>42756.698275462964</v>
      </c>
    </row>
    <row r="1141" spans="1:20" ht="90" hidden="1" x14ac:dyDescent="0.25">
      <c r="A1141" s="13">
        <v>1139</v>
      </c>
      <c r="B1141" s="3" t="s">
        <v>1140</v>
      </c>
      <c r="C1141" s="3" t="s">
        <v>5249</v>
      </c>
      <c r="D1141" s="2">
        <v>8000</v>
      </c>
      <c r="E1141" s="11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8282</v>
      </c>
      <c r="O1141" s="9">
        <f>E1141/D1141</f>
        <v>6.2500000000000001E-4</v>
      </c>
      <c r="P1141" s="10">
        <f>IF(E1141=0,0,E1141/L1141)</f>
        <v>5</v>
      </c>
      <c r="Q1141" s="2" t="str">
        <f>LEFT(N1141,SEARCH("/",N1141,1)-1)</f>
        <v>games</v>
      </c>
      <c r="R1141" s="2" t="str">
        <f>RIGHT(N1141,LEN(N1141)-SEARCH("/",N1141))</f>
        <v>mobile games</v>
      </c>
      <c r="S1141" s="21">
        <f>(((J1141/60)/60)/24)+DATE(1970,1,1)+(-5/24)</f>
        <v>41975.139189814807</v>
      </c>
      <c r="T1141" s="21">
        <f>(((I1141/60)/60)/24)+DATE(1970,1,1)+(-5/24)</f>
        <v>42005.139189814807</v>
      </c>
    </row>
    <row r="1142" spans="1:20" ht="90" hidden="1" x14ac:dyDescent="0.25">
      <c r="A1142" s="13">
        <v>1140</v>
      </c>
      <c r="B1142" s="3" t="s">
        <v>1141</v>
      </c>
      <c r="C1142" s="3" t="s">
        <v>5250</v>
      </c>
      <c r="D1142" s="2">
        <v>5000</v>
      </c>
      <c r="E1142" s="11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8282</v>
      </c>
      <c r="O1142" s="9">
        <f>E1142/D1142</f>
        <v>0</v>
      </c>
      <c r="P1142" s="10">
        <f>IF(E1142=0,0,E1142/L1142)</f>
        <v>0</v>
      </c>
      <c r="Q1142" s="2" t="str">
        <f>LEFT(N1142,SEARCH("/",N1142,1)-1)</f>
        <v>games</v>
      </c>
      <c r="R1142" s="2" t="str">
        <f>RIGHT(N1142,LEN(N1142)-SEARCH("/",N1142))</f>
        <v>mobile games</v>
      </c>
      <c r="S1142" s="21">
        <f>(((J1142/60)/60)/24)+DATE(1970,1,1)+(-5/24)</f>
        <v>42192.253715277773</v>
      </c>
      <c r="T1142" s="21">
        <f>(((I1142/60)/60)/24)+DATE(1970,1,1)+(-5/24)</f>
        <v>42222.253715277773</v>
      </c>
    </row>
    <row r="1143" spans="1:20" ht="30" hidden="1" x14ac:dyDescent="0.25">
      <c r="A1143" s="13">
        <v>1141</v>
      </c>
      <c r="B1143" s="3" t="s">
        <v>1142</v>
      </c>
      <c r="C1143" s="3" t="s">
        <v>5251</v>
      </c>
      <c r="D1143" s="2">
        <v>500</v>
      </c>
      <c r="E1143" s="11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8282</v>
      </c>
      <c r="O1143" s="9">
        <f>E1143/D1143</f>
        <v>0</v>
      </c>
      <c r="P1143" s="10">
        <f>IF(E1143=0,0,E1143/L1143)</f>
        <v>0</v>
      </c>
      <c r="Q1143" s="2" t="str">
        <f>LEFT(N1143,SEARCH("/",N1143,1)-1)</f>
        <v>games</v>
      </c>
      <c r="R1143" s="2" t="str">
        <f>RIGHT(N1143,LEN(N1143)-SEARCH("/",N1143))</f>
        <v>mobile games</v>
      </c>
      <c r="S1143" s="21">
        <f>(((J1143/60)/60)/24)+DATE(1970,1,1)+(-5/24)</f>
        <v>42164.491319444445</v>
      </c>
      <c r="T1143" s="21">
        <f>(((I1143/60)/60)/24)+DATE(1970,1,1)+(-5/24)</f>
        <v>42194.491319444445</v>
      </c>
    </row>
    <row r="1144" spans="1:20" ht="90" hidden="1" x14ac:dyDescent="0.25">
      <c r="A1144" s="13">
        <v>1142</v>
      </c>
      <c r="B1144" s="3" t="s">
        <v>1143</v>
      </c>
      <c r="C1144" s="3" t="s">
        <v>5252</v>
      </c>
      <c r="D1144" s="2">
        <v>4000</v>
      </c>
      <c r="E1144" s="11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8282</v>
      </c>
      <c r="O1144" s="9">
        <f>E1144/D1144</f>
        <v>0</v>
      </c>
      <c r="P1144" s="10">
        <f>IF(E1144=0,0,E1144/L1144)</f>
        <v>0</v>
      </c>
      <c r="Q1144" s="2" t="str">
        <f>LEFT(N1144,SEARCH("/",N1144,1)-1)</f>
        <v>games</v>
      </c>
      <c r="R1144" s="2" t="str">
        <f>RIGHT(N1144,LEN(N1144)-SEARCH("/",N1144))</f>
        <v>mobile games</v>
      </c>
      <c r="S1144" s="21">
        <f>(((J1144/60)/60)/24)+DATE(1970,1,1)+(-5/24)</f>
        <v>42021.797766203708</v>
      </c>
      <c r="T1144" s="21">
        <f>(((I1144/60)/60)/24)+DATE(1970,1,1)+(-5/24)</f>
        <v>42051.797766203708</v>
      </c>
    </row>
    <row r="1145" spans="1:20" ht="90" hidden="1" x14ac:dyDescent="0.25">
      <c r="A1145" s="13">
        <v>1143</v>
      </c>
      <c r="B1145" s="3" t="s">
        <v>1144</v>
      </c>
      <c r="C1145" s="3" t="s">
        <v>5253</v>
      </c>
      <c r="D1145" s="2">
        <v>45000</v>
      </c>
      <c r="E1145" s="11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8282</v>
      </c>
      <c r="O1145" s="9">
        <f>E1145/D1145</f>
        <v>4.1333333333333335E-3</v>
      </c>
      <c r="P1145" s="10">
        <f>IF(E1145=0,0,E1145/L1145)</f>
        <v>23.25</v>
      </c>
      <c r="Q1145" s="2" t="str">
        <f>LEFT(N1145,SEARCH("/",N1145,1)-1)</f>
        <v>games</v>
      </c>
      <c r="R1145" s="2" t="str">
        <f>RIGHT(N1145,LEN(N1145)-SEARCH("/",N1145))</f>
        <v>mobile games</v>
      </c>
      <c r="S1145" s="21">
        <f>(((J1145/60)/60)/24)+DATE(1970,1,1)+(-5/24)</f>
        <v>42324.985254629624</v>
      </c>
      <c r="T1145" s="21">
        <f>(((I1145/60)/60)/24)+DATE(1970,1,1)+(-5/24)</f>
        <v>42354.985254629624</v>
      </c>
    </row>
    <row r="1146" spans="1:20" ht="75" hidden="1" x14ac:dyDescent="0.25">
      <c r="A1146" s="13">
        <v>1144</v>
      </c>
      <c r="B1146" s="3" t="s">
        <v>1145</v>
      </c>
      <c r="C1146" s="3" t="s">
        <v>5254</v>
      </c>
      <c r="D1146" s="2">
        <v>9300</v>
      </c>
      <c r="E1146" s="11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8283</v>
      </c>
      <c r="O1146" s="9">
        <f>E1146/D1146</f>
        <v>0</v>
      </c>
      <c r="P1146" s="10">
        <f>IF(E1146=0,0,E1146/L1146)</f>
        <v>0</v>
      </c>
      <c r="Q1146" s="2" t="str">
        <f>LEFT(N1146,SEARCH("/",N1146,1)-1)</f>
        <v>food</v>
      </c>
      <c r="R1146" s="2" t="str">
        <f>RIGHT(N1146,LEN(N1146)-SEARCH("/",N1146))</f>
        <v>food trucks</v>
      </c>
      <c r="S1146" s="21">
        <f>(((J1146/60)/60)/24)+DATE(1970,1,1)+(-5/24)</f>
        <v>42092.973611111105</v>
      </c>
      <c r="T1146" s="21">
        <f>(((I1146/60)/60)/24)+DATE(1970,1,1)+(-5/24)</f>
        <v>42122.973611111105</v>
      </c>
    </row>
    <row r="1147" spans="1:20" ht="75" hidden="1" x14ac:dyDescent="0.25">
      <c r="A1147" s="13">
        <v>1145</v>
      </c>
      <c r="B1147" s="3" t="s">
        <v>1146</v>
      </c>
      <c r="C1147" s="3" t="s">
        <v>5255</v>
      </c>
      <c r="D1147" s="2">
        <v>80000</v>
      </c>
      <c r="E1147" s="11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8283</v>
      </c>
      <c r="O1147" s="9">
        <f>E1147/D1147</f>
        <v>1.25E-3</v>
      </c>
      <c r="P1147" s="10">
        <f>IF(E1147=0,0,E1147/L1147)</f>
        <v>100</v>
      </c>
      <c r="Q1147" s="2" t="str">
        <f>LEFT(N1147,SEARCH("/",N1147,1)-1)</f>
        <v>food</v>
      </c>
      <c r="R1147" s="2" t="str">
        <f>RIGHT(N1147,LEN(N1147)-SEARCH("/",N1147))</f>
        <v>food trucks</v>
      </c>
      <c r="S1147" s="21">
        <f>(((J1147/60)/60)/24)+DATE(1970,1,1)+(-5/24)</f>
        <v>41854.539259259262</v>
      </c>
      <c r="T1147" s="21">
        <f>(((I1147/60)/60)/24)+DATE(1970,1,1)+(-5/24)</f>
        <v>41914.539259259262</v>
      </c>
    </row>
    <row r="1148" spans="1:20" ht="75" hidden="1" x14ac:dyDescent="0.25">
      <c r="A1148" s="13">
        <v>1146</v>
      </c>
      <c r="B1148" s="3" t="s">
        <v>1147</v>
      </c>
      <c r="C1148" s="3" t="s">
        <v>5256</v>
      </c>
      <c r="D1148" s="2">
        <v>6000</v>
      </c>
      <c r="E1148" s="11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8283</v>
      </c>
      <c r="O1148" s="9">
        <f>E1148/D1148</f>
        <v>8.8333333333333333E-2</v>
      </c>
      <c r="P1148" s="10">
        <f>IF(E1148=0,0,E1148/L1148)</f>
        <v>44.166666666666664</v>
      </c>
      <c r="Q1148" s="2" t="str">
        <f>LEFT(N1148,SEARCH("/",N1148,1)-1)</f>
        <v>food</v>
      </c>
      <c r="R1148" s="2" t="str">
        <f>RIGHT(N1148,LEN(N1148)-SEARCH("/",N1148))</f>
        <v>food trucks</v>
      </c>
      <c r="S1148" s="21">
        <f>(((J1148/60)/60)/24)+DATE(1970,1,1)+(-5/24)</f>
        <v>41723.745057870365</v>
      </c>
      <c r="T1148" s="21">
        <f>(((I1148/60)/60)/24)+DATE(1970,1,1)+(-5/24)</f>
        <v>41761.745057870365</v>
      </c>
    </row>
    <row r="1149" spans="1:20" ht="90" hidden="1" x14ac:dyDescent="0.25">
      <c r="A1149" s="13">
        <v>1147</v>
      </c>
      <c r="B1149" s="3" t="s">
        <v>1148</v>
      </c>
      <c r="C1149" s="3" t="s">
        <v>5257</v>
      </c>
      <c r="D1149" s="2">
        <v>25000</v>
      </c>
      <c r="E1149" s="11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8283</v>
      </c>
      <c r="O1149" s="9">
        <f>E1149/D1149</f>
        <v>0</v>
      </c>
      <c r="P1149" s="10">
        <f>IF(E1149=0,0,E1149/L1149)</f>
        <v>0</v>
      </c>
      <c r="Q1149" s="2" t="str">
        <f>LEFT(N1149,SEARCH("/",N1149,1)-1)</f>
        <v>food</v>
      </c>
      <c r="R1149" s="2" t="str">
        <f>RIGHT(N1149,LEN(N1149)-SEARCH("/",N1149))</f>
        <v>food trucks</v>
      </c>
      <c r="S1149" s="21">
        <f>(((J1149/60)/60)/24)+DATE(1970,1,1)+(-5/24)</f>
        <v>41871.763692129629</v>
      </c>
      <c r="T1149" s="21">
        <f>(((I1149/60)/60)/24)+DATE(1970,1,1)+(-5/24)</f>
        <v>41931.763692129629</v>
      </c>
    </row>
    <row r="1150" spans="1:20" ht="60" hidden="1" x14ac:dyDescent="0.25">
      <c r="A1150" s="13">
        <v>1148</v>
      </c>
      <c r="B1150" s="3" t="s">
        <v>1149</v>
      </c>
      <c r="C1150" s="3" t="s">
        <v>5258</v>
      </c>
      <c r="D1150" s="2">
        <v>15000</v>
      </c>
      <c r="E1150" s="11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8283</v>
      </c>
      <c r="O1150" s="9">
        <f>E1150/D1150</f>
        <v>4.8666666666666667E-3</v>
      </c>
      <c r="P1150" s="10">
        <f>IF(E1150=0,0,E1150/L1150)</f>
        <v>24.333333333333332</v>
      </c>
      <c r="Q1150" s="2" t="str">
        <f>LEFT(N1150,SEARCH("/",N1150,1)-1)</f>
        <v>food</v>
      </c>
      <c r="R1150" s="2" t="str">
        <f>RIGHT(N1150,LEN(N1150)-SEARCH("/",N1150))</f>
        <v>food trucks</v>
      </c>
      <c r="S1150" s="21">
        <f>(((J1150/60)/60)/24)+DATE(1970,1,1)+(-5/24)</f>
        <v>42674.962743055548</v>
      </c>
      <c r="T1150" s="21">
        <f>(((I1150/60)/60)/24)+DATE(1970,1,1)+(-5/24)</f>
        <v>42705.00440972222</v>
      </c>
    </row>
    <row r="1151" spans="1:20" ht="45" hidden="1" x14ac:dyDescent="0.25">
      <c r="A1151" s="13">
        <v>1149</v>
      </c>
      <c r="B1151" s="3" t="s">
        <v>1150</v>
      </c>
      <c r="C1151" s="3" t="s">
        <v>5259</v>
      </c>
      <c r="D1151" s="2">
        <v>50000</v>
      </c>
      <c r="E1151" s="11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8283</v>
      </c>
      <c r="O1151" s="9">
        <f>E1151/D1151</f>
        <v>1.5E-3</v>
      </c>
      <c r="P1151" s="10">
        <f>IF(E1151=0,0,E1151/L1151)</f>
        <v>37.5</v>
      </c>
      <c r="Q1151" s="2" t="str">
        <f>LEFT(N1151,SEARCH("/",N1151,1)-1)</f>
        <v>food</v>
      </c>
      <c r="R1151" s="2" t="str">
        <f>RIGHT(N1151,LEN(N1151)-SEARCH("/",N1151))</f>
        <v>food trucks</v>
      </c>
      <c r="S1151" s="21">
        <f>(((J1151/60)/60)/24)+DATE(1970,1,1)+(-5/24)</f>
        <v>42507.501921296294</v>
      </c>
      <c r="T1151" s="21">
        <f>(((I1151/60)/60)/24)+DATE(1970,1,1)+(-5/24)</f>
        <v>42537.501921296294</v>
      </c>
    </row>
    <row r="1152" spans="1:20" ht="60" hidden="1" x14ac:dyDescent="0.25">
      <c r="A1152" s="13">
        <v>1150</v>
      </c>
      <c r="B1152" s="3" t="s">
        <v>1151</v>
      </c>
      <c r="C1152" s="3" t="s">
        <v>5260</v>
      </c>
      <c r="D1152" s="2">
        <v>2500</v>
      </c>
      <c r="E1152" s="11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8283</v>
      </c>
      <c r="O1152" s="9">
        <f>E1152/D1152</f>
        <v>0.1008</v>
      </c>
      <c r="P1152" s="10">
        <f>IF(E1152=0,0,E1152/L1152)</f>
        <v>42</v>
      </c>
      <c r="Q1152" s="2" t="str">
        <f>LEFT(N1152,SEARCH("/",N1152,1)-1)</f>
        <v>food</v>
      </c>
      <c r="R1152" s="2" t="str">
        <f>RIGHT(N1152,LEN(N1152)-SEARCH("/",N1152))</f>
        <v>food trucks</v>
      </c>
      <c r="S1152" s="21">
        <f>(((J1152/60)/60)/24)+DATE(1970,1,1)+(-5/24)</f>
        <v>42317.74623842592</v>
      </c>
      <c r="T1152" s="21">
        <f>(((I1152/60)/60)/24)+DATE(1970,1,1)+(-5/24)</f>
        <v>42377.74623842592</v>
      </c>
    </row>
    <row r="1153" spans="1:20" ht="105" hidden="1" x14ac:dyDescent="0.25">
      <c r="A1153" s="13">
        <v>1151</v>
      </c>
      <c r="B1153" s="3" t="s">
        <v>1152</v>
      </c>
      <c r="C1153" s="3" t="s">
        <v>5261</v>
      </c>
      <c r="D1153" s="2">
        <v>25000</v>
      </c>
      <c r="E1153" s="11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8283</v>
      </c>
      <c r="O1153" s="9">
        <f>E1153/D1153</f>
        <v>0</v>
      </c>
      <c r="P1153" s="10">
        <f>IF(E1153=0,0,E1153/L1153)</f>
        <v>0</v>
      </c>
      <c r="Q1153" s="2" t="str">
        <f>LEFT(N1153,SEARCH("/",N1153,1)-1)</f>
        <v>food</v>
      </c>
      <c r="R1153" s="2" t="str">
        <f>RIGHT(N1153,LEN(N1153)-SEARCH("/",N1153))</f>
        <v>food trucks</v>
      </c>
      <c r="S1153" s="21">
        <f>(((J1153/60)/60)/24)+DATE(1970,1,1)+(-5/24)</f>
        <v>42223.894247685181</v>
      </c>
      <c r="T1153" s="21">
        <f>(((I1153/60)/60)/24)+DATE(1970,1,1)+(-5/24)</f>
        <v>42253.894247685181</v>
      </c>
    </row>
    <row r="1154" spans="1:20" ht="30" hidden="1" x14ac:dyDescent="0.25">
      <c r="A1154" s="13">
        <v>1152</v>
      </c>
      <c r="B1154" s="3" t="s">
        <v>1153</v>
      </c>
      <c r="C1154" s="3" t="s">
        <v>5262</v>
      </c>
      <c r="D1154" s="2">
        <v>16000</v>
      </c>
      <c r="E1154" s="11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8283</v>
      </c>
      <c r="O1154" s="9">
        <f>E1154/D1154</f>
        <v>5.6937500000000002E-2</v>
      </c>
      <c r="P1154" s="10">
        <f>IF(E1154=0,0,E1154/L1154)</f>
        <v>60.733333333333334</v>
      </c>
      <c r="Q1154" s="2" t="str">
        <f>LEFT(N1154,SEARCH("/",N1154,1)-1)</f>
        <v>food</v>
      </c>
      <c r="R1154" s="2" t="str">
        <f>RIGHT(N1154,LEN(N1154)-SEARCH("/",N1154))</f>
        <v>food trucks</v>
      </c>
      <c r="S1154" s="21">
        <f>(((J1154/60)/60)/24)+DATE(1970,1,1)+(-5/24)</f>
        <v>42109.501296296294</v>
      </c>
      <c r="T1154" s="21">
        <f>(((I1154/60)/60)/24)+DATE(1970,1,1)+(-5/24)</f>
        <v>42139.501296296294</v>
      </c>
    </row>
    <row r="1155" spans="1:20" ht="60" hidden="1" x14ac:dyDescent="0.25">
      <c r="A1155" s="13">
        <v>1153</v>
      </c>
      <c r="B1155" s="3" t="s">
        <v>1154</v>
      </c>
      <c r="C1155" s="3" t="s">
        <v>5263</v>
      </c>
      <c r="D1155" s="2">
        <v>8000</v>
      </c>
      <c r="E1155" s="11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8283</v>
      </c>
      <c r="O1155" s="9">
        <f>E1155/D1155</f>
        <v>6.2500000000000003E-3</v>
      </c>
      <c r="P1155" s="10">
        <f>IF(E1155=0,0,E1155/L1155)</f>
        <v>50</v>
      </c>
      <c r="Q1155" s="2" t="str">
        <f>LEFT(N1155,SEARCH("/",N1155,1)-1)</f>
        <v>food</v>
      </c>
      <c r="R1155" s="2" t="str">
        <f>RIGHT(N1155,LEN(N1155)-SEARCH("/",N1155))</f>
        <v>food trucks</v>
      </c>
      <c r="S1155" s="21">
        <f>(((J1155/60)/60)/24)+DATE(1970,1,1)+(-5/24)</f>
        <v>42143.505844907406</v>
      </c>
      <c r="T1155" s="21">
        <f>(((I1155/60)/60)/24)+DATE(1970,1,1)+(-5/24)</f>
        <v>42173.505844907406</v>
      </c>
    </row>
    <row r="1156" spans="1:20" ht="90" hidden="1" x14ac:dyDescent="0.25">
      <c r="A1156" s="13">
        <v>1154</v>
      </c>
      <c r="B1156" s="3" t="s">
        <v>1155</v>
      </c>
      <c r="C1156" s="3" t="s">
        <v>5264</v>
      </c>
      <c r="D1156" s="2">
        <v>5000</v>
      </c>
      <c r="E1156" s="11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8283</v>
      </c>
      <c r="O1156" s="9">
        <f>E1156/D1156</f>
        <v>6.5000000000000002E-2</v>
      </c>
      <c r="P1156" s="10">
        <f>IF(E1156=0,0,E1156/L1156)</f>
        <v>108.33333333333333</v>
      </c>
      <c r="Q1156" s="2" t="str">
        <f>LEFT(N1156,SEARCH("/",N1156,1)-1)</f>
        <v>food</v>
      </c>
      <c r="R1156" s="2" t="str">
        <f>RIGHT(N1156,LEN(N1156)-SEARCH("/",N1156))</f>
        <v>food trucks</v>
      </c>
      <c r="S1156" s="21">
        <f>(((J1156/60)/60)/24)+DATE(1970,1,1)+(-5/24)</f>
        <v>42222.900532407402</v>
      </c>
      <c r="T1156" s="21">
        <f>(((I1156/60)/60)/24)+DATE(1970,1,1)+(-5/24)</f>
        <v>42252.900532407402</v>
      </c>
    </row>
    <row r="1157" spans="1:20" ht="90" hidden="1" x14ac:dyDescent="0.25">
      <c r="A1157" s="13">
        <v>1155</v>
      </c>
      <c r="B1157" s="3" t="s">
        <v>1156</v>
      </c>
      <c r="C1157" s="3" t="s">
        <v>5265</v>
      </c>
      <c r="D1157" s="2">
        <v>25000</v>
      </c>
      <c r="E1157" s="11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8283</v>
      </c>
      <c r="O1157" s="9">
        <f>E1157/D1157</f>
        <v>7.5199999999999998E-3</v>
      </c>
      <c r="P1157" s="10">
        <f>IF(E1157=0,0,E1157/L1157)</f>
        <v>23.5</v>
      </c>
      <c r="Q1157" s="2" t="str">
        <f>LEFT(N1157,SEARCH("/",N1157,1)-1)</f>
        <v>food</v>
      </c>
      <c r="R1157" s="2" t="str">
        <f>RIGHT(N1157,LEN(N1157)-SEARCH("/",N1157))</f>
        <v>food trucks</v>
      </c>
      <c r="S1157" s="21">
        <f>(((J1157/60)/60)/24)+DATE(1970,1,1)+(-5/24)</f>
        <v>41835.555648148147</v>
      </c>
      <c r="T1157" s="21">
        <f>(((I1157/60)/60)/24)+DATE(1970,1,1)+(-5/24)</f>
        <v>41865.555648148147</v>
      </c>
    </row>
    <row r="1158" spans="1:20" ht="90" hidden="1" x14ac:dyDescent="0.25">
      <c r="A1158" s="13">
        <v>1156</v>
      </c>
      <c r="B1158" s="3" t="s">
        <v>1157</v>
      </c>
      <c r="C1158" s="3" t="s">
        <v>5266</v>
      </c>
      <c r="D1158" s="2">
        <v>6500</v>
      </c>
      <c r="E1158" s="11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8283</v>
      </c>
      <c r="O1158" s="9">
        <f>E1158/D1158</f>
        <v>0</v>
      </c>
      <c r="P1158" s="10">
        <f>IF(E1158=0,0,E1158/L1158)</f>
        <v>0</v>
      </c>
      <c r="Q1158" s="2" t="str">
        <f>LEFT(N1158,SEARCH("/",N1158,1)-1)</f>
        <v>food</v>
      </c>
      <c r="R1158" s="2" t="str">
        <f>RIGHT(N1158,LEN(N1158)-SEARCH("/",N1158))</f>
        <v>food trucks</v>
      </c>
      <c r="S1158" s="21">
        <f>(((J1158/60)/60)/24)+DATE(1970,1,1)+(-5/24)</f>
        <v>42028.862986111104</v>
      </c>
      <c r="T1158" s="21">
        <f>(((I1158/60)/60)/24)+DATE(1970,1,1)+(-5/24)</f>
        <v>42058.862986111104</v>
      </c>
    </row>
    <row r="1159" spans="1:20" ht="90" hidden="1" x14ac:dyDescent="0.25">
      <c r="A1159" s="13">
        <v>1157</v>
      </c>
      <c r="B1159" s="3" t="s">
        <v>1158</v>
      </c>
      <c r="C1159" s="3" t="s">
        <v>5267</v>
      </c>
      <c r="D1159" s="2">
        <v>10000</v>
      </c>
      <c r="E1159" s="11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8283</v>
      </c>
      <c r="O1159" s="9">
        <f>E1159/D1159</f>
        <v>1.5100000000000001E-2</v>
      </c>
      <c r="P1159" s="10">
        <f>IF(E1159=0,0,E1159/L1159)</f>
        <v>50.333333333333336</v>
      </c>
      <c r="Q1159" s="2" t="str">
        <f>LEFT(N1159,SEARCH("/",N1159,1)-1)</f>
        <v>food</v>
      </c>
      <c r="R1159" s="2" t="str">
        <f>RIGHT(N1159,LEN(N1159)-SEARCH("/",N1159))</f>
        <v>food trucks</v>
      </c>
      <c r="S1159" s="21">
        <f>(((J1159/60)/60)/24)+DATE(1970,1,1)+(-5/24)</f>
        <v>41918.419907407406</v>
      </c>
      <c r="T1159" s="21">
        <f>(((I1159/60)/60)/24)+DATE(1970,1,1)+(-5/24)</f>
        <v>41978.461574074077</v>
      </c>
    </row>
    <row r="1160" spans="1:20" ht="90" hidden="1" x14ac:dyDescent="0.25">
      <c r="A1160" s="13">
        <v>1158</v>
      </c>
      <c r="B1160" s="3" t="s">
        <v>1159</v>
      </c>
      <c r="C1160" s="3" t="s">
        <v>5268</v>
      </c>
      <c r="D1160" s="2">
        <v>7500</v>
      </c>
      <c r="E1160" s="11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8283</v>
      </c>
      <c r="O1160" s="9">
        <f>E1160/D1160</f>
        <v>4.6666666666666671E-3</v>
      </c>
      <c r="P1160" s="10">
        <f>IF(E1160=0,0,E1160/L1160)</f>
        <v>11.666666666666666</v>
      </c>
      <c r="Q1160" s="2" t="str">
        <f>LEFT(N1160,SEARCH("/",N1160,1)-1)</f>
        <v>food</v>
      </c>
      <c r="R1160" s="2" t="str">
        <f>RIGHT(N1160,LEN(N1160)-SEARCH("/",N1160))</f>
        <v>food trucks</v>
      </c>
      <c r="S1160" s="21">
        <f>(((J1160/60)/60)/24)+DATE(1970,1,1)+(-5/24)</f>
        <v>41951.883425925924</v>
      </c>
      <c r="T1160" s="21">
        <f>(((I1160/60)/60)/24)+DATE(1970,1,1)+(-5/24)</f>
        <v>41981.883425925924</v>
      </c>
    </row>
    <row r="1161" spans="1:20" ht="90" hidden="1" x14ac:dyDescent="0.25">
      <c r="A1161" s="13">
        <v>1159</v>
      </c>
      <c r="B1161" s="3" t="s">
        <v>1160</v>
      </c>
      <c r="C1161" s="3" t="s">
        <v>5269</v>
      </c>
      <c r="D1161" s="2">
        <v>6750</v>
      </c>
      <c r="E1161" s="11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8283</v>
      </c>
      <c r="O1161" s="9">
        <f>E1161/D1161</f>
        <v>0</v>
      </c>
      <c r="P1161" s="10">
        <f>IF(E1161=0,0,E1161/L1161)</f>
        <v>0</v>
      </c>
      <c r="Q1161" s="2" t="str">
        <f>LEFT(N1161,SEARCH("/",N1161,1)-1)</f>
        <v>food</v>
      </c>
      <c r="R1161" s="2" t="str">
        <f>RIGHT(N1161,LEN(N1161)-SEARCH("/",N1161))</f>
        <v>food trucks</v>
      </c>
      <c r="S1161" s="21">
        <f>(((J1161/60)/60)/24)+DATE(1970,1,1)+(-5/24)</f>
        <v>42154.518113425926</v>
      </c>
      <c r="T1161" s="21">
        <f>(((I1161/60)/60)/24)+DATE(1970,1,1)+(-5/24)</f>
        <v>42185.447916666664</v>
      </c>
    </row>
    <row r="1162" spans="1:20" ht="90" hidden="1" x14ac:dyDescent="0.25">
      <c r="A1162" s="13">
        <v>1160</v>
      </c>
      <c r="B1162" s="3" t="s">
        <v>1161</v>
      </c>
      <c r="C1162" s="3" t="s">
        <v>5270</v>
      </c>
      <c r="D1162" s="2">
        <v>30000</v>
      </c>
      <c r="E1162" s="11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8283</v>
      </c>
      <c r="O1162" s="9">
        <f>E1162/D1162</f>
        <v>3.85E-2</v>
      </c>
      <c r="P1162" s="10">
        <f>IF(E1162=0,0,E1162/L1162)</f>
        <v>60.789473684210527</v>
      </c>
      <c r="Q1162" s="2" t="str">
        <f>LEFT(N1162,SEARCH("/",N1162,1)-1)</f>
        <v>food</v>
      </c>
      <c r="R1162" s="2" t="str">
        <f>RIGHT(N1162,LEN(N1162)-SEARCH("/",N1162))</f>
        <v>food trucks</v>
      </c>
      <c r="S1162" s="21">
        <f>(((J1162/60)/60)/24)+DATE(1970,1,1)+(-5/24)</f>
        <v>42060.946597222217</v>
      </c>
      <c r="T1162" s="21">
        <f>(((I1162/60)/60)/24)+DATE(1970,1,1)+(-5/24)</f>
        <v>42090.90493055556</v>
      </c>
    </row>
    <row r="1163" spans="1:20" ht="90" hidden="1" x14ac:dyDescent="0.25">
      <c r="A1163" s="13">
        <v>1161</v>
      </c>
      <c r="B1163" s="3" t="s">
        <v>1162</v>
      </c>
      <c r="C1163" s="3" t="s">
        <v>5271</v>
      </c>
      <c r="D1163" s="2">
        <v>18000</v>
      </c>
      <c r="E1163" s="11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8283</v>
      </c>
      <c r="O1163" s="9">
        <f>E1163/D1163</f>
        <v>0</v>
      </c>
      <c r="P1163" s="10">
        <f>IF(E1163=0,0,E1163/L1163)</f>
        <v>0</v>
      </c>
      <c r="Q1163" s="2" t="str">
        <f>LEFT(N1163,SEARCH("/",N1163,1)-1)</f>
        <v>food</v>
      </c>
      <c r="R1163" s="2" t="str">
        <f>RIGHT(N1163,LEN(N1163)-SEARCH("/",N1163))</f>
        <v>food trucks</v>
      </c>
      <c r="S1163" s="21">
        <f>(((J1163/60)/60)/24)+DATE(1970,1,1)+(-5/24)</f>
        <v>42122.421168981477</v>
      </c>
      <c r="T1163" s="21">
        <f>(((I1163/60)/60)/24)+DATE(1970,1,1)+(-5/24)</f>
        <v>42143.421168981477</v>
      </c>
    </row>
    <row r="1164" spans="1:20" ht="90" hidden="1" x14ac:dyDescent="0.25">
      <c r="A1164" s="13">
        <v>1162</v>
      </c>
      <c r="B1164" s="3" t="s">
        <v>1163</v>
      </c>
      <c r="C1164" s="3" t="s">
        <v>5272</v>
      </c>
      <c r="D1164" s="2">
        <v>60000</v>
      </c>
      <c r="E1164" s="11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8283</v>
      </c>
      <c r="O1164" s="9">
        <f>E1164/D1164</f>
        <v>5.8333333333333338E-4</v>
      </c>
      <c r="P1164" s="10">
        <f>IF(E1164=0,0,E1164/L1164)</f>
        <v>17.5</v>
      </c>
      <c r="Q1164" s="2" t="str">
        <f>LEFT(N1164,SEARCH("/",N1164,1)-1)</f>
        <v>food</v>
      </c>
      <c r="R1164" s="2" t="str">
        <f>RIGHT(N1164,LEN(N1164)-SEARCH("/",N1164))</f>
        <v>food trucks</v>
      </c>
      <c r="S1164" s="21">
        <f>(((J1164/60)/60)/24)+DATE(1970,1,1)+(-5/24)</f>
        <v>41876.475277777776</v>
      </c>
      <c r="T1164" s="21">
        <f>(((I1164/60)/60)/24)+DATE(1970,1,1)+(-5/24)</f>
        <v>41907.475277777776</v>
      </c>
    </row>
    <row r="1165" spans="1:20" ht="105" hidden="1" x14ac:dyDescent="0.25">
      <c r="A1165" s="13">
        <v>1163</v>
      </c>
      <c r="B1165" s="3" t="s">
        <v>1164</v>
      </c>
      <c r="C1165" s="3" t="s">
        <v>5273</v>
      </c>
      <c r="D1165" s="2">
        <v>5200</v>
      </c>
      <c r="E1165" s="11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8283</v>
      </c>
      <c r="O1165" s="9">
        <f>E1165/D1165</f>
        <v>0</v>
      </c>
      <c r="P1165" s="10">
        <f>IF(E1165=0,0,E1165/L1165)</f>
        <v>0</v>
      </c>
      <c r="Q1165" s="2" t="str">
        <f>LEFT(N1165,SEARCH("/",N1165,1)-1)</f>
        <v>food</v>
      </c>
      <c r="R1165" s="2" t="str">
        <f>RIGHT(N1165,LEN(N1165)-SEARCH("/",N1165))</f>
        <v>food trucks</v>
      </c>
      <c r="S1165" s="21">
        <f>(((J1165/60)/60)/24)+DATE(1970,1,1)+(-5/24)</f>
        <v>41830.515277777777</v>
      </c>
      <c r="T1165" s="21">
        <f>(((I1165/60)/60)/24)+DATE(1970,1,1)+(-5/24)</f>
        <v>41860.515277777777</v>
      </c>
    </row>
    <row r="1166" spans="1:20" ht="105" hidden="1" x14ac:dyDescent="0.25">
      <c r="A1166" s="13">
        <v>1164</v>
      </c>
      <c r="B1166" s="3" t="s">
        <v>1165</v>
      </c>
      <c r="C1166" s="3" t="s">
        <v>5274</v>
      </c>
      <c r="D1166" s="2">
        <v>10000</v>
      </c>
      <c r="E1166" s="11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8283</v>
      </c>
      <c r="O1166" s="9">
        <f>E1166/D1166</f>
        <v>0</v>
      </c>
      <c r="P1166" s="10">
        <f>IF(E1166=0,0,E1166/L1166)</f>
        <v>0</v>
      </c>
      <c r="Q1166" s="2" t="str">
        <f>LEFT(N1166,SEARCH("/",N1166,1)-1)</f>
        <v>food</v>
      </c>
      <c r="R1166" s="2" t="str">
        <f>RIGHT(N1166,LEN(N1166)-SEARCH("/",N1166))</f>
        <v>food trucks</v>
      </c>
      <c r="S1166" s="21">
        <f>(((J1166/60)/60)/24)+DATE(1970,1,1)+(-5/24)</f>
        <v>42509.51599537037</v>
      </c>
      <c r="T1166" s="21">
        <f>(((I1166/60)/60)/24)+DATE(1970,1,1)+(-5/24)</f>
        <v>42539.51599537037</v>
      </c>
    </row>
    <row r="1167" spans="1:20" ht="90" hidden="1" x14ac:dyDescent="0.25">
      <c r="A1167" s="13">
        <v>1165</v>
      </c>
      <c r="B1167" s="3" t="s">
        <v>1166</v>
      </c>
      <c r="C1167" s="3" t="s">
        <v>5275</v>
      </c>
      <c r="D1167" s="2">
        <v>10000</v>
      </c>
      <c r="E1167" s="11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8283</v>
      </c>
      <c r="O1167" s="9">
        <f>E1167/D1167</f>
        <v>0.20705000000000001</v>
      </c>
      <c r="P1167" s="10">
        <f>IF(E1167=0,0,E1167/L1167)</f>
        <v>82.82</v>
      </c>
      <c r="Q1167" s="2" t="str">
        <f>LEFT(N1167,SEARCH("/",N1167,1)-1)</f>
        <v>food</v>
      </c>
      <c r="R1167" s="2" t="str">
        <f>RIGHT(N1167,LEN(N1167)-SEARCH("/",N1167))</f>
        <v>food trucks</v>
      </c>
      <c r="S1167" s="21">
        <f>(((J1167/60)/60)/24)+DATE(1970,1,1)+(-5/24)</f>
        <v>41792.006134259253</v>
      </c>
      <c r="T1167" s="21">
        <f>(((I1167/60)/60)/24)+DATE(1970,1,1)+(-5/24)</f>
        <v>41826.006134259253</v>
      </c>
    </row>
    <row r="1168" spans="1:20" ht="105" hidden="1" x14ac:dyDescent="0.25">
      <c r="A1168" s="13">
        <v>1166</v>
      </c>
      <c r="B1168" s="3" t="s">
        <v>1167</v>
      </c>
      <c r="C1168" s="3" t="s">
        <v>5276</v>
      </c>
      <c r="D1168" s="2">
        <v>15000</v>
      </c>
      <c r="E1168" s="11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8283</v>
      </c>
      <c r="O1168" s="9">
        <f>E1168/D1168</f>
        <v>0.19139999999999999</v>
      </c>
      <c r="P1168" s="10">
        <f>IF(E1168=0,0,E1168/L1168)</f>
        <v>358.875</v>
      </c>
      <c r="Q1168" s="2" t="str">
        <f>LEFT(N1168,SEARCH("/",N1168,1)-1)</f>
        <v>food</v>
      </c>
      <c r="R1168" s="2" t="str">
        <f>RIGHT(N1168,LEN(N1168)-SEARCH("/",N1168))</f>
        <v>food trucks</v>
      </c>
      <c r="S1168" s="21">
        <f>(((J1168/60)/60)/24)+DATE(1970,1,1)+(-5/24)</f>
        <v>42150.277106481481</v>
      </c>
      <c r="T1168" s="21">
        <f>(((I1168/60)/60)/24)+DATE(1970,1,1)+(-5/24)</f>
        <v>42180.958333333336</v>
      </c>
    </row>
    <row r="1169" spans="1:20" ht="75" hidden="1" x14ac:dyDescent="0.25">
      <c r="A1169" s="13">
        <v>1167</v>
      </c>
      <c r="B1169" s="3" t="s">
        <v>1168</v>
      </c>
      <c r="C1169" s="3" t="s">
        <v>5277</v>
      </c>
      <c r="D1169" s="2">
        <v>60000</v>
      </c>
      <c r="E1169" s="11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8283</v>
      </c>
      <c r="O1169" s="9">
        <f>E1169/D1169</f>
        <v>1.6316666666666667E-2</v>
      </c>
      <c r="P1169" s="10">
        <f>IF(E1169=0,0,E1169/L1169)</f>
        <v>61.1875</v>
      </c>
      <c r="Q1169" s="2" t="str">
        <f>LEFT(N1169,SEARCH("/",N1169,1)-1)</f>
        <v>food</v>
      </c>
      <c r="R1169" s="2" t="str">
        <f>RIGHT(N1169,LEN(N1169)-SEARCH("/",N1169))</f>
        <v>food trucks</v>
      </c>
      <c r="S1169" s="21">
        <f>(((J1169/60)/60)/24)+DATE(1970,1,1)+(-5/24)</f>
        <v>41863.526562499996</v>
      </c>
      <c r="T1169" s="21">
        <f>(((I1169/60)/60)/24)+DATE(1970,1,1)+(-5/24)</f>
        <v>41894.526562499996</v>
      </c>
    </row>
    <row r="1170" spans="1:20" ht="75" hidden="1" x14ac:dyDescent="0.25">
      <c r="A1170" s="13">
        <v>1168</v>
      </c>
      <c r="B1170" s="3" t="s">
        <v>1169</v>
      </c>
      <c r="C1170" s="3" t="s">
        <v>5278</v>
      </c>
      <c r="D1170" s="2">
        <v>18000</v>
      </c>
      <c r="E1170" s="11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8283</v>
      </c>
      <c r="O1170" s="9">
        <f>E1170/D1170</f>
        <v>5.6666666666666664E-2</v>
      </c>
      <c r="P1170" s="10">
        <f>IF(E1170=0,0,E1170/L1170)</f>
        <v>340</v>
      </c>
      <c r="Q1170" s="2" t="str">
        <f>LEFT(N1170,SEARCH("/",N1170,1)-1)</f>
        <v>food</v>
      </c>
      <c r="R1170" s="2" t="str">
        <f>RIGHT(N1170,LEN(N1170)-SEARCH("/",N1170))</f>
        <v>food trucks</v>
      </c>
      <c r="S1170" s="21">
        <f>(((J1170/60)/60)/24)+DATE(1970,1,1)+(-5/24)</f>
        <v>42604.845659722218</v>
      </c>
      <c r="T1170" s="21">
        <f>(((I1170/60)/60)/24)+DATE(1970,1,1)+(-5/24)</f>
        <v>42634.845659722218</v>
      </c>
    </row>
    <row r="1171" spans="1:20" ht="90" hidden="1" x14ac:dyDescent="0.25">
      <c r="A1171" s="13">
        <v>1169</v>
      </c>
      <c r="B1171" s="3" t="s">
        <v>1170</v>
      </c>
      <c r="C1171" s="3" t="s">
        <v>5279</v>
      </c>
      <c r="D1171" s="2">
        <v>10000</v>
      </c>
      <c r="E1171" s="11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8283</v>
      </c>
      <c r="O1171" s="9">
        <f>E1171/D1171</f>
        <v>1.6999999999999999E-3</v>
      </c>
      <c r="P1171" s="10">
        <f>IF(E1171=0,0,E1171/L1171)</f>
        <v>5.666666666666667</v>
      </c>
      <c r="Q1171" s="2" t="str">
        <f>LEFT(N1171,SEARCH("/",N1171,1)-1)</f>
        <v>food</v>
      </c>
      <c r="R1171" s="2" t="str">
        <f>RIGHT(N1171,LEN(N1171)-SEARCH("/",N1171))</f>
        <v>food trucks</v>
      </c>
      <c r="S1171" s="21">
        <f>(((J1171/60)/60)/24)+DATE(1970,1,1)+(-5/24)</f>
        <v>42027.145405092589</v>
      </c>
      <c r="T1171" s="21">
        <f>(((I1171/60)/60)/24)+DATE(1970,1,1)+(-5/24)</f>
        <v>42057.145405092589</v>
      </c>
    </row>
    <row r="1172" spans="1:20" ht="90" hidden="1" x14ac:dyDescent="0.25">
      <c r="A1172" s="13">
        <v>1170</v>
      </c>
      <c r="B1172" s="3" t="s">
        <v>1171</v>
      </c>
      <c r="C1172" s="3" t="s">
        <v>5280</v>
      </c>
      <c r="D1172" s="2">
        <v>25000</v>
      </c>
      <c r="E1172" s="11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8283</v>
      </c>
      <c r="O1172" s="9">
        <f>E1172/D1172</f>
        <v>4.0000000000000001E-3</v>
      </c>
      <c r="P1172" s="10">
        <f>IF(E1172=0,0,E1172/L1172)</f>
        <v>50</v>
      </c>
      <c r="Q1172" s="2" t="str">
        <f>LEFT(N1172,SEARCH("/",N1172,1)-1)</f>
        <v>food</v>
      </c>
      <c r="R1172" s="2" t="str">
        <f>RIGHT(N1172,LEN(N1172)-SEARCH("/",N1172))</f>
        <v>food trucks</v>
      </c>
      <c r="S1172" s="21">
        <f>(((J1172/60)/60)/24)+DATE(1970,1,1)+(-5/24)</f>
        <v>42124.684849537036</v>
      </c>
      <c r="T1172" s="21">
        <f>(((I1172/60)/60)/24)+DATE(1970,1,1)+(-5/24)</f>
        <v>42154.684849537036</v>
      </c>
    </row>
    <row r="1173" spans="1:20" ht="75" hidden="1" x14ac:dyDescent="0.25">
      <c r="A1173" s="13">
        <v>1171</v>
      </c>
      <c r="B1173" s="3" t="s">
        <v>1172</v>
      </c>
      <c r="C1173" s="3" t="s">
        <v>5281</v>
      </c>
      <c r="D1173" s="2">
        <v>25000</v>
      </c>
      <c r="E1173" s="11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8283</v>
      </c>
      <c r="O1173" s="9">
        <f>E1173/D1173</f>
        <v>1E-3</v>
      </c>
      <c r="P1173" s="10">
        <f>IF(E1173=0,0,E1173/L1173)</f>
        <v>25</v>
      </c>
      <c r="Q1173" s="2" t="str">
        <f>LEFT(N1173,SEARCH("/",N1173,1)-1)</f>
        <v>food</v>
      </c>
      <c r="R1173" s="2" t="str">
        <f>RIGHT(N1173,LEN(N1173)-SEARCH("/",N1173))</f>
        <v>food trucks</v>
      </c>
      <c r="S1173" s="21">
        <f>(((J1173/60)/60)/24)+DATE(1970,1,1)+(-5/24)</f>
        <v>41938.596377314811</v>
      </c>
      <c r="T1173" s="21">
        <f>(((I1173/60)/60)/24)+DATE(1970,1,1)+(-5/24)</f>
        <v>41956.638043981475</v>
      </c>
    </row>
    <row r="1174" spans="1:20" ht="45" hidden="1" x14ac:dyDescent="0.25">
      <c r="A1174" s="13">
        <v>1172</v>
      </c>
      <c r="B1174" s="3" t="s">
        <v>1173</v>
      </c>
      <c r="C1174" s="3" t="s">
        <v>5282</v>
      </c>
      <c r="D1174" s="2">
        <v>9000</v>
      </c>
      <c r="E1174" s="11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8283</v>
      </c>
      <c r="O1174" s="9">
        <f>E1174/D1174</f>
        <v>0</v>
      </c>
      <c r="P1174" s="10">
        <f>IF(E1174=0,0,E1174/L1174)</f>
        <v>0</v>
      </c>
      <c r="Q1174" s="2" t="str">
        <f>LEFT(N1174,SEARCH("/",N1174,1)-1)</f>
        <v>food</v>
      </c>
      <c r="R1174" s="2" t="str">
        <f>RIGHT(N1174,LEN(N1174)-SEARCH("/",N1174))</f>
        <v>food trucks</v>
      </c>
      <c r="S1174" s="21">
        <f>(((J1174/60)/60)/24)+DATE(1970,1,1)+(-5/24)</f>
        <v>41841.473981481482</v>
      </c>
      <c r="T1174" s="21">
        <f>(((I1174/60)/60)/24)+DATE(1970,1,1)+(-5/24)</f>
        <v>41871.473981481482</v>
      </c>
    </row>
    <row r="1175" spans="1:20" ht="90" hidden="1" x14ac:dyDescent="0.25">
      <c r="A1175" s="13">
        <v>1173</v>
      </c>
      <c r="B1175" s="3" t="s">
        <v>1174</v>
      </c>
      <c r="C1175" s="3" t="s">
        <v>5283</v>
      </c>
      <c r="D1175" s="2">
        <v>125000</v>
      </c>
      <c r="E1175" s="11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8283</v>
      </c>
      <c r="O1175" s="9">
        <f>E1175/D1175</f>
        <v>2.4000000000000001E-4</v>
      </c>
      <c r="P1175" s="10">
        <f>IF(E1175=0,0,E1175/L1175)</f>
        <v>30</v>
      </c>
      <c r="Q1175" s="2" t="str">
        <f>LEFT(N1175,SEARCH("/",N1175,1)-1)</f>
        <v>food</v>
      </c>
      <c r="R1175" s="2" t="str">
        <f>RIGHT(N1175,LEN(N1175)-SEARCH("/",N1175))</f>
        <v>food trucks</v>
      </c>
      <c r="S1175" s="21">
        <f>(((J1175/60)/60)/24)+DATE(1970,1,1)+(-5/24)</f>
        <v>42183.97751157407</v>
      </c>
      <c r="T1175" s="21">
        <f>(((I1175/60)/60)/24)+DATE(1970,1,1)+(-5/24)</f>
        <v>42218.97751157407</v>
      </c>
    </row>
    <row r="1176" spans="1:20" ht="75" hidden="1" x14ac:dyDescent="0.25">
      <c r="A1176" s="13">
        <v>1174</v>
      </c>
      <c r="B1176" s="3" t="s">
        <v>1175</v>
      </c>
      <c r="C1176" s="3" t="s">
        <v>5284</v>
      </c>
      <c r="D1176" s="2">
        <v>15000</v>
      </c>
      <c r="E1176" s="11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8283</v>
      </c>
      <c r="O1176" s="9">
        <f>E1176/D1176</f>
        <v>5.906666666666667E-2</v>
      </c>
      <c r="P1176" s="10">
        <f>IF(E1176=0,0,E1176/L1176)</f>
        <v>46.631578947368418</v>
      </c>
      <c r="Q1176" s="2" t="str">
        <f>LEFT(N1176,SEARCH("/",N1176,1)-1)</f>
        <v>food</v>
      </c>
      <c r="R1176" s="2" t="str">
        <f>RIGHT(N1176,LEN(N1176)-SEARCH("/",N1176))</f>
        <v>food trucks</v>
      </c>
      <c r="S1176" s="21">
        <f>(((J1176/60)/60)/24)+DATE(1970,1,1)+(-5/24)</f>
        <v>42468.633414351854</v>
      </c>
      <c r="T1176" s="21">
        <f>(((I1176/60)/60)/24)+DATE(1970,1,1)+(-5/24)</f>
        <v>42498.633414351854</v>
      </c>
    </row>
    <row r="1177" spans="1:20" ht="90" hidden="1" x14ac:dyDescent="0.25">
      <c r="A1177" s="13">
        <v>1175</v>
      </c>
      <c r="B1177" s="3" t="s">
        <v>1176</v>
      </c>
      <c r="C1177" s="3" t="s">
        <v>5285</v>
      </c>
      <c r="D1177" s="2">
        <v>20000</v>
      </c>
      <c r="E1177" s="11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8283</v>
      </c>
      <c r="O1177" s="9">
        <f>E1177/D1177</f>
        <v>2.9250000000000002E-2</v>
      </c>
      <c r="P1177" s="10">
        <f>IF(E1177=0,0,E1177/L1177)</f>
        <v>65</v>
      </c>
      <c r="Q1177" s="2" t="str">
        <f>LEFT(N1177,SEARCH("/",N1177,1)-1)</f>
        <v>food</v>
      </c>
      <c r="R1177" s="2" t="str">
        <f>RIGHT(N1177,LEN(N1177)-SEARCH("/",N1177))</f>
        <v>food trucks</v>
      </c>
      <c r="S1177" s="21">
        <f>(((J1177/60)/60)/24)+DATE(1970,1,1)+(-5/24)</f>
        <v>42170.520127314812</v>
      </c>
      <c r="T1177" s="21">
        <f>(((I1177/60)/60)/24)+DATE(1970,1,1)+(-5/24)</f>
        <v>42200.520127314812</v>
      </c>
    </row>
    <row r="1178" spans="1:20" ht="90" hidden="1" x14ac:dyDescent="0.25">
      <c r="A1178" s="13">
        <v>1176</v>
      </c>
      <c r="B1178" s="3" t="s">
        <v>1177</v>
      </c>
      <c r="C1178" s="3" t="s">
        <v>5286</v>
      </c>
      <c r="D1178" s="2">
        <v>175000</v>
      </c>
      <c r="E1178" s="11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8283</v>
      </c>
      <c r="O1178" s="9">
        <f>E1178/D1178</f>
        <v>5.7142857142857142E-5</v>
      </c>
      <c r="P1178" s="10">
        <f>IF(E1178=0,0,E1178/L1178)</f>
        <v>10</v>
      </c>
      <c r="Q1178" s="2" t="str">
        <f>LEFT(N1178,SEARCH("/",N1178,1)-1)</f>
        <v>food</v>
      </c>
      <c r="R1178" s="2" t="str">
        <f>RIGHT(N1178,LEN(N1178)-SEARCH("/",N1178))</f>
        <v>food trucks</v>
      </c>
      <c r="S1178" s="21">
        <f>(((J1178/60)/60)/24)+DATE(1970,1,1)+(-5/24)</f>
        <v>42745.811319444438</v>
      </c>
      <c r="T1178" s="21">
        <f>(((I1178/60)/60)/24)+DATE(1970,1,1)+(-5/24)</f>
        <v>42800.333333333336</v>
      </c>
    </row>
    <row r="1179" spans="1:20" ht="90" hidden="1" x14ac:dyDescent="0.25">
      <c r="A1179" s="13">
        <v>1177</v>
      </c>
      <c r="B1179" s="3" t="s">
        <v>1178</v>
      </c>
      <c r="C1179" s="3" t="s">
        <v>5287</v>
      </c>
      <c r="D1179" s="2">
        <v>6000</v>
      </c>
      <c r="E1179" s="11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8283</v>
      </c>
      <c r="O1179" s="9">
        <f>E1179/D1179</f>
        <v>0</v>
      </c>
      <c r="P1179" s="10">
        <f>IF(E1179=0,0,E1179/L1179)</f>
        <v>0</v>
      </c>
      <c r="Q1179" s="2" t="str">
        <f>LEFT(N1179,SEARCH("/",N1179,1)-1)</f>
        <v>food</v>
      </c>
      <c r="R1179" s="2" t="str">
        <f>RIGHT(N1179,LEN(N1179)-SEARCH("/",N1179))</f>
        <v>food trucks</v>
      </c>
      <c r="S1179" s="21">
        <f>(((J1179/60)/60)/24)+DATE(1970,1,1)+(-5/24)</f>
        <v>41897.452499999999</v>
      </c>
      <c r="T1179" s="21">
        <f>(((I1179/60)/60)/24)+DATE(1970,1,1)+(-5/24)</f>
        <v>41927.452499999999</v>
      </c>
    </row>
    <row r="1180" spans="1:20" ht="90" hidden="1" x14ac:dyDescent="0.25">
      <c r="A1180" s="13">
        <v>1178</v>
      </c>
      <c r="B1180" s="3" t="s">
        <v>1179</v>
      </c>
      <c r="C1180" s="3" t="s">
        <v>5288</v>
      </c>
      <c r="D1180" s="2">
        <v>75000</v>
      </c>
      <c r="E1180" s="11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8283</v>
      </c>
      <c r="O1180" s="9">
        <f>E1180/D1180</f>
        <v>6.666666666666667E-5</v>
      </c>
      <c r="P1180" s="10">
        <f>IF(E1180=0,0,E1180/L1180)</f>
        <v>5</v>
      </c>
      <c r="Q1180" s="2" t="str">
        <f>LEFT(N1180,SEARCH("/",N1180,1)-1)</f>
        <v>food</v>
      </c>
      <c r="R1180" s="2" t="str">
        <f>RIGHT(N1180,LEN(N1180)-SEARCH("/",N1180))</f>
        <v>food trucks</v>
      </c>
      <c r="S1180" s="21">
        <f>(((J1180/60)/60)/24)+DATE(1970,1,1)+(-5/24)</f>
        <v>41837.69736111111</v>
      </c>
      <c r="T1180" s="21">
        <f>(((I1180/60)/60)/24)+DATE(1970,1,1)+(-5/24)</f>
        <v>41867.69736111111</v>
      </c>
    </row>
    <row r="1181" spans="1:20" ht="90" hidden="1" x14ac:dyDescent="0.25">
      <c r="A1181" s="13">
        <v>1179</v>
      </c>
      <c r="B1181" s="3" t="s">
        <v>1180</v>
      </c>
      <c r="C1181" s="3" t="s">
        <v>5289</v>
      </c>
      <c r="D1181" s="2">
        <v>60000</v>
      </c>
      <c r="E1181" s="11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8283</v>
      </c>
      <c r="O1181" s="9">
        <f>E1181/D1181</f>
        <v>5.3333333333333337E-2</v>
      </c>
      <c r="P1181" s="10">
        <f>IF(E1181=0,0,E1181/L1181)</f>
        <v>640</v>
      </c>
      <c r="Q1181" s="2" t="str">
        <f>LEFT(N1181,SEARCH("/",N1181,1)-1)</f>
        <v>food</v>
      </c>
      <c r="R1181" s="2" t="str">
        <f>RIGHT(N1181,LEN(N1181)-SEARCH("/",N1181))</f>
        <v>food trucks</v>
      </c>
      <c r="S1181" s="21">
        <f>(((J1181/60)/60)/24)+DATE(1970,1,1)+(-5/24)</f>
        <v>42275.511886574073</v>
      </c>
      <c r="T1181" s="21">
        <f>(((I1181/60)/60)/24)+DATE(1970,1,1)+(-5/24)</f>
        <v>42305.511886574073</v>
      </c>
    </row>
    <row r="1182" spans="1:20" ht="60" hidden="1" x14ac:dyDescent="0.25">
      <c r="A1182" s="13">
        <v>1180</v>
      </c>
      <c r="B1182" s="3" t="s">
        <v>1181</v>
      </c>
      <c r="C1182" s="3" t="s">
        <v>5290</v>
      </c>
      <c r="D1182" s="2">
        <v>50000</v>
      </c>
      <c r="E1182" s="11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8283</v>
      </c>
      <c r="O1182" s="9">
        <f>E1182/D1182</f>
        <v>0.11749999999999999</v>
      </c>
      <c r="P1182" s="10">
        <f>IF(E1182=0,0,E1182/L1182)</f>
        <v>69.117647058823536</v>
      </c>
      <c r="Q1182" s="2" t="str">
        <f>LEFT(N1182,SEARCH("/",N1182,1)-1)</f>
        <v>food</v>
      </c>
      <c r="R1182" s="2" t="str">
        <f>RIGHT(N1182,LEN(N1182)-SEARCH("/",N1182))</f>
        <v>food trucks</v>
      </c>
      <c r="S1182" s="21">
        <f>(((J1182/60)/60)/24)+DATE(1970,1,1)+(-5/24)</f>
        <v>41781.598541666666</v>
      </c>
      <c r="T1182" s="21">
        <f>(((I1182/60)/60)/24)+DATE(1970,1,1)+(-5/24)</f>
        <v>41818.598541666666</v>
      </c>
    </row>
    <row r="1183" spans="1:20" ht="30" hidden="1" x14ac:dyDescent="0.25">
      <c r="A1183" s="13">
        <v>1181</v>
      </c>
      <c r="B1183" s="3" t="s">
        <v>1182</v>
      </c>
      <c r="C1183" s="3" t="s">
        <v>5291</v>
      </c>
      <c r="D1183" s="2">
        <v>50000</v>
      </c>
      <c r="E1183" s="11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8283</v>
      </c>
      <c r="O1183" s="9">
        <f>E1183/D1183</f>
        <v>8.0000000000000007E-5</v>
      </c>
      <c r="P1183" s="10">
        <f>IF(E1183=0,0,E1183/L1183)</f>
        <v>1.3333333333333333</v>
      </c>
      <c r="Q1183" s="2" t="str">
        <f>LEFT(N1183,SEARCH("/",N1183,1)-1)</f>
        <v>food</v>
      </c>
      <c r="R1183" s="2" t="str">
        <f>RIGHT(N1183,LEN(N1183)-SEARCH("/",N1183))</f>
        <v>food trucks</v>
      </c>
      <c r="S1183" s="21">
        <f>(((J1183/60)/60)/24)+DATE(1970,1,1)+(-5/24)</f>
        <v>42034.131030092591</v>
      </c>
      <c r="T1183" s="21">
        <f>(((I1183/60)/60)/24)+DATE(1970,1,1)+(-5/24)</f>
        <v>42064.131030092591</v>
      </c>
    </row>
    <row r="1184" spans="1:20" ht="90" hidden="1" x14ac:dyDescent="0.25">
      <c r="A1184" s="13">
        <v>1182</v>
      </c>
      <c r="B1184" s="3" t="s">
        <v>1183</v>
      </c>
      <c r="C1184" s="3" t="s">
        <v>5292</v>
      </c>
      <c r="D1184" s="2">
        <v>1000</v>
      </c>
      <c r="E1184" s="11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8283</v>
      </c>
      <c r="O1184" s="9">
        <f>E1184/D1184</f>
        <v>4.2000000000000003E-2</v>
      </c>
      <c r="P1184" s="10">
        <f>IF(E1184=0,0,E1184/L1184)</f>
        <v>10.5</v>
      </c>
      <c r="Q1184" s="2" t="str">
        <f>LEFT(N1184,SEARCH("/",N1184,1)-1)</f>
        <v>food</v>
      </c>
      <c r="R1184" s="2" t="str">
        <f>RIGHT(N1184,LEN(N1184)-SEARCH("/",N1184))</f>
        <v>food trucks</v>
      </c>
      <c r="S1184" s="21">
        <f>(((J1184/60)/60)/24)+DATE(1970,1,1)+(-5/24)</f>
        <v>42728.619074074071</v>
      </c>
      <c r="T1184" s="21">
        <f>(((I1184/60)/60)/24)+DATE(1970,1,1)+(-5/24)</f>
        <v>42747.487499999996</v>
      </c>
    </row>
    <row r="1185" spans="1:20" ht="90" hidden="1" x14ac:dyDescent="0.25">
      <c r="A1185" s="13">
        <v>1183</v>
      </c>
      <c r="B1185" s="3" t="s">
        <v>1184</v>
      </c>
      <c r="C1185" s="3" t="s">
        <v>5293</v>
      </c>
      <c r="D1185" s="2">
        <v>2500</v>
      </c>
      <c r="E1185" s="11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8283</v>
      </c>
      <c r="O1185" s="9">
        <f>E1185/D1185</f>
        <v>0.04</v>
      </c>
      <c r="P1185" s="10">
        <f>IF(E1185=0,0,E1185/L1185)</f>
        <v>33.333333333333336</v>
      </c>
      <c r="Q1185" s="2" t="str">
        <f>LEFT(N1185,SEARCH("/",N1185,1)-1)</f>
        <v>food</v>
      </c>
      <c r="R1185" s="2" t="str">
        <f>RIGHT(N1185,LEN(N1185)-SEARCH("/",N1185))</f>
        <v>food trucks</v>
      </c>
      <c r="S1185" s="21">
        <f>(((J1185/60)/60)/24)+DATE(1970,1,1)+(-5/24)</f>
        <v>42656.653043981474</v>
      </c>
      <c r="T1185" s="21">
        <f>(((I1185/60)/60)/24)+DATE(1970,1,1)+(-5/24)</f>
        <v>42675.957638888889</v>
      </c>
    </row>
    <row r="1186" spans="1:20" ht="90" hidden="1" x14ac:dyDescent="0.25">
      <c r="A1186" s="13">
        <v>1184</v>
      </c>
      <c r="B1186" s="3" t="s">
        <v>1185</v>
      </c>
      <c r="C1186" s="3" t="s">
        <v>5294</v>
      </c>
      <c r="D1186" s="2">
        <v>22000</v>
      </c>
      <c r="E1186" s="11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8284</v>
      </c>
      <c r="O1186" s="9">
        <f>E1186/D1186</f>
        <v>1.0493636363636363</v>
      </c>
      <c r="P1186" s="10">
        <f>IF(E1186=0,0,E1186/L1186)</f>
        <v>61.562666666666665</v>
      </c>
      <c r="Q1186" s="2" t="str">
        <f>LEFT(N1186,SEARCH("/",N1186,1)-1)</f>
        <v>photography</v>
      </c>
      <c r="R1186" s="2" t="str">
        <f>RIGHT(N1186,LEN(N1186)-SEARCH("/",N1186))</f>
        <v>photobooks</v>
      </c>
      <c r="S1186" s="21">
        <f>(((J1186/60)/60)/24)+DATE(1970,1,1)+(-5/24)</f>
        <v>42741.391331018516</v>
      </c>
      <c r="T1186" s="21">
        <f>(((I1186/60)/60)/24)+DATE(1970,1,1)+(-5/24)</f>
        <v>42772.391331018516</v>
      </c>
    </row>
    <row r="1187" spans="1:20" ht="105" hidden="1" x14ac:dyDescent="0.25">
      <c r="A1187" s="13">
        <v>1185</v>
      </c>
      <c r="B1187" s="3" t="s">
        <v>1186</v>
      </c>
      <c r="C1187" s="3" t="s">
        <v>5295</v>
      </c>
      <c r="D1187" s="2">
        <v>12500</v>
      </c>
      <c r="E1187" s="11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8284</v>
      </c>
      <c r="O1187" s="9">
        <f>E1187/D1187</f>
        <v>1.0544</v>
      </c>
      <c r="P1187" s="10">
        <f>IF(E1187=0,0,E1187/L1187)</f>
        <v>118.73873873873873</v>
      </c>
      <c r="Q1187" s="2" t="str">
        <f>LEFT(N1187,SEARCH("/",N1187,1)-1)</f>
        <v>photography</v>
      </c>
      <c r="R1187" s="2" t="str">
        <f>RIGHT(N1187,LEN(N1187)-SEARCH("/",N1187))</f>
        <v>photobooks</v>
      </c>
      <c r="S1187" s="21">
        <f>(((J1187/60)/60)/24)+DATE(1970,1,1)+(-5/24)</f>
        <v>42130.656817129631</v>
      </c>
      <c r="T1187" s="21">
        <f>(((I1187/60)/60)/24)+DATE(1970,1,1)+(-5/24)</f>
        <v>42162.958333333336</v>
      </c>
    </row>
    <row r="1188" spans="1:20" ht="90" hidden="1" x14ac:dyDescent="0.25">
      <c r="A1188" s="13">
        <v>1186</v>
      </c>
      <c r="B1188" s="3" t="s">
        <v>1187</v>
      </c>
      <c r="C1188" s="3" t="s">
        <v>5296</v>
      </c>
      <c r="D1188" s="2">
        <v>7500</v>
      </c>
      <c r="E1188" s="11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8284</v>
      </c>
      <c r="O1188" s="9">
        <f>E1188/D1188</f>
        <v>1.0673333333333332</v>
      </c>
      <c r="P1188" s="10">
        <f>IF(E1188=0,0,E1188/L1188)</f>
        <v>65.081300813008127</v>
      </c>
      <c r="Q1188" s="2" t="str">
        <f>LEFT(N1188,SEARCH("/",N1188,1)-1)</f>
        <v>photography</v>
      </c>
      <c r="R1188" s="2" t="str">
        <f>RIGHT(N1188,LEN(N1188)-SEARCH("/",N1188))</f>
        <v>photobooks</v>
      </c>
      <c r="S1188" s="21">
        <f>(((J1188/60)/60)/24)+DATE(1970,1,1)+(-5/24)</f>
        <v>42123.655034722215</v>
      </c>
      <c r="T1188" s="21">
        <f>(((I1188/60)/60)/24)+DATE(1970,1,1)+(-5/24)</f>
        <v>42156.737499999996</v>
      </c>
    </row>
    <row r="1189" spans="1:20" ht="90" hidden="1" x14ac:dyDescent="0.25">
      <c r="A1189" s="13">
        <v>1187</v>
      </c>
      <c r="B1189" s="3" t="s">
        <v>1188</v>
      </c>
      <c r="C1189" s="3" t="s">
        <v>5297</v>
      </c>
      <c r="D1189" s="2">
        <v>8750</v>
      </c>
      <c r="E1189" s="11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8284</v>
      </c>
      <c r="O1189" s="9">
        <f>E1189/D1189</f>
        <v>1.0412571428571429</v>
      </c>
      <c r="P1189" s="10">
        <f>IF(E1189=0,0,E1189/L1189)</f>
        <v>130.15714285714284</v>
      </c>
      <c r="Q1189" s="2" t="str">
        <f>LEFT(N1189,SEARCH("/",N1189,1)-1)</f>
        <v>photography</v>
      </c>
      <c r="R1189" s="2" t="str">
        <f>RIGHT(N1189,LEN(N1189)-SEARCH("/",N1189))</f>
        <v>photobooks</v>
      </c>
      <c r="S1189" s="21">
        <f>(((J1189/60)/60)/24)+DATE(1970,1,1)+(-5/24)</f>
        <v>42109.686608796292</v>
      </c>
      <c r="T1189" s="21">
        <f>(((I1189/60)/60)/24)+DATE(1970,1,1)+(-5/24)</f>
        <v>42141.541666666664</v>
      </c>
    </row>
    <row r="1190" spans="1:20" ht="90" hidden="1" x14ac:dyDescent="0.25">
      <c r="A1190" s="13">
        <v>1188</v>
      </c>
      <c r="B1190" s="3" t="s">
        <v>1189</v>
      </c>
      <c r="C1190" s="3" t="s">
        <v>5298</v>
      </c>
      <c r="D1190" s="2">
        <v>2000</v>
      </c>
      <c r="E1190" s="11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8284</v>
      </c>
      <c r="O1190" s="9">
        <f>E1190/D1190</f>
        <v>1.6054999999999999</v>
      </c>
      <c r="P1190" s="10">
        <f>IF(E1190=0,0,E1190/L1190)</f>
        <v>37.776470588235291</v>
      </c>
      <c r="Q1190" s="2" t="str">
        <f>LEFT(N1190,SEARCH("/",N1190,1)-1)</f>
        <v>photography</v>
      </c>
      <c r="R1190" s="2" t="str">
        <f>RIGHT(N1190,LEN(N1190)-SEARCH("/",N1190))</f>
        <v>photobooks</v>
      </c>
      <c r="S1190" s="21">
        <f>(((J1190/60)/60)/24)+DATE(1970,1,1)+(-5/24)</f>
        <v>42711.492361111108</v>
      </c>
      <c r="T1190" s="21">
        <f>(((I1190/60)/60)/24)+DATE(1970,1,1)+(-5/24)</f>
        <v>42732.492361111108</v>
      </c>
    </row>
    <row r="1191" spans="1:20" ht="90" hidden="1" x14ac:dyDescent="0.25">
      <c r="A1191" s="13">
        <v>1189</v>
      </c>
      <c r="B1191" s="3" t="s">
        <v>1190</v>
      </c>
      <c r="C1191" s="3" t="s">
        <v>5299</v>
      </c>
      <c r="D1191" s="2">
        <v>9000</v>
      </c>
      <c r="E1191" s="11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8284</v>
      </c>
      <c r="O1191" s="9">
        <f>E1191/D1191</f>
        <v>1.0777777777777777</v>
      </c>
      <c r="P1191" s="10">
        <f>IF(E1191=0,0,E1191/L1191)</f>
        <v>112.79069767441861</v>
      </c>
      <c r="Q1191" s="2" t="str">
        <f>LEFT(N1191,SEARCH("/",N1191,1)-1)</f>
        <v>photography</v>
      </c>
      <c r="R1191" s="2" t="str">
        <f>RIGHT(N1191,LEN(N1191)-SEARCH("/",N1191))</f>
        <v>photobooks</v>
      </c>
      <c r="S1191" s="21">
        <f>(((J1191/60)/60)/24)+DATE(1970,1,1)+(-5/24)</f>
        <v>42529.770775462959</v>
      </c>
      <c r="T1191" s="21">
        <f>(((I1191/60)/60)/24)+DATE(1970,1,1)+(-5/24)</f>
        <v>42550.770775462959</v>
      </c>
    </row>
    <row r="1192" spans="1:20" ht="75" hidden="1" x14ac:dyDescent="0.25">
      <c r="A1192" s="13">
        <v>1190</v>
      </c>
      <c r="B1192" s="3" t="s">
        <v>1191</v>
      </c>
      <c r="C1192" s="3" t="s">
        <v>5300</v>
      </c>
      <c r="D1192" s="2">
        <v>500</v>
      </c>
      <c r="E1192" s="11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8284</v>
      </c>
      <c r="O1192" s="9">
        <f>E1192/D1192</f>
        <v>1.35</v>
      </c>
      <c r="P1192" s="10">
        <f>IF(E1192=0,0,E1192/L1192)</f>
        <v>51.92307692307692</v>
      </c>
      <c r="Q1192" s="2" t="str">
        <f>LEFT(N1192,SEARCH("/",N1192,1)-1)</f>
        <v>photography</v>
      </c>
      <c r="R1192" s="2" t="str">
        <f>RIGHT(N1192,LEN(N1192)-SEARCH("/",N1192))</f>
        <v>photobooks</v>
      </c>
      <c r="S1192" s="21">
        <f>(((J1192/60)/60)/24)+DATE(1970,1,1)+(-5/24)</f>
        <v>41852.457465277774</v>
      </c>
      <c r="T1192" s="21">
        <f>(((I1192/60)/60)/24)+DATE(1970,1,1)+(-5/24)</f>
        <v>41882.457465277774</v>
      </c>
    </row>
    <row r="1193" spans="1:20" ht="90" hidden="1" x14ac:dyDescent="0.25">
      <c r="A1193" s="13">
        <v>1191</v>
      </c>
      <c r="B1193" s="3" t="s">
        <v>1192</v>
      </c>
      <c r="C1193" s="3" t="s">
        <v>5301</v>
      </c>
      <c r="D1193" s="2">
        <v>2700</v>
      </c>
      <c r="E1193" s="11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8284</v>
      </c>
      <c r="O1193" s="9">
        <f>E1193/D1193</f>
        <v>1.0907407407407408</v>
      </c>
      <c r="P1193" s="10">
        <f>IF(E1193=0,0,E1193/L1193)</f>
        <v>89.242424242424249</v>
      </c>
      <c r="Q1193" s="2" t="str">
        <f>LEFT(N1193,SEARCH("/",N1193,1)-1)</f>
        <v>photography</v>
      </c>
      <c r="R1193" s="2" t="str">
        <f>RIGHT(N1193,LEN(N1193)-SEARCH("/",N1193))</f>
        <v>photobooks</v>
      </c>
      <c r="S1193" s="21">
        <f>(((J1193/60)/60)/24)+DATE(1970,1,1)+(-5/24)</f>
        <v>42419.395370370366</v>
      </c>
      <c r="T1193" s="21">
        <f>(((I1193/60)/60)/24)+DATE(1970,1,1)+(-5/24)</f>
        <v>42449.353703703695</v>
      </c>
    </row>
    <row r="1194" spans="1:20" ht="60" hidden="1" x14ac:dyDescent="0.25">
      <c r="A1194" s="13">
        <v>1192</v>
      </c>
      <c r="B1194" s="3" t="s">
        <v>1193</v>
      </c>
      <c r="C1194" s="3" t="s">
        <v>5302</v>
      </c>
      <c r="D1194" s="2">
        <v>100</v>
      </c>
      <c r="E1194" s="11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8284</v>
      </c>
      <c r="O1194" s="9">
        <f>E1194/D1194</f>
        <v>2.9</v>
      </c>
      <c r="P1194" s="10">
        <f>IF(E1194=0,0,E1194/L1194)</f>
        <v>19.333333333333332</v>
      </c>
      <c r="Q1194" s="2" t="str">
        <f>LEFT(N1194,SEARCH("/",N1194,1)-1)</f>
        <v>photography</v>
      </c>
      <c r="R1194" s="2" t="str">
        <f>RIGHT(N1194,LEN(N1194)-SEARCH("/",N1194))</f>
        <v>photobooks</v>
      </c>
      <c r="S1194" s="21">
        <f>(((J1194/60)/60)/24)+DATE(1970,1,1)+(-5/24)</f>
        <v>42747.298356481479</v>
      </c>
      <c r="T1194" s="21">
        <f>(((I1194/60)/60)/24)+DATE(1970,1,1)+(-5/24)</f>
        <v>42777.298356481479</v>
      </c>
    </row>
    <row r="1195" spans="1:20" ht="105" hidden="1" x14ac:dyDescent="0.25">
      <c r="A1195" s="13">
        <v>1193</v>
      </c>
      <c r="B1195" s="3" t="s">
        <v>1194</v>
      </c>
      <c r="C1195" s="3" t="s">
        <v>5303</v>
      </c>
      <c r="D1195" s="2">
        <v>21000</v>
      </c>
      <c r="E1195" s="11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8284</v>
      </c>
      <c r="O1195" s="9">
        <f>E1195/D1195</f>
        <v>1.0395714285714286</v>
      </c>
      <c r="P1195" s="10">
        <f>IF(E1195=0,0,E1195/L1195)</f>
        <v>79.967032967032964</v>
      </c>
      <c r="Q1195" s="2" t="str">
        <f>LEFT(N1195,SEARCH("/",N1195,1)-1)</f>
        <v>photography</v>
      </c>
      <c r="R1195" s="2" t="str">
        <f>RIGHT(N1195,LEN(N1195)-SEARCH("/",N1195))</f>
        <v>photobooks</v>
      </c>
      <c r="S1195" s="21">
        <f>(((J1195/60)/60)/24)+DATE(1970,1,1)+(-5/24)</f>
        <v>42409.567743055559</v>
      </c>
      <c r="T1195" s="21">
        <f>(((I1195/60)/60)/24)+DATE(1970,1,1)+(-5/24)</f>
        <v>42469.526076388887</v>
      </c>
    </row>
    <row r="1196" spans="1:20" ht="90" hidden="1" x14ac:dyDescent="0.25">
      <c r="A1196" s="13">
        <v>1194</v>
      </c>
      <c r="B1196" s="3" t="s">
        <v>1195</v>
      </c>
      <c r="C1196" s="3" t="s">
        <v>5304</v>
      </c>
      <c r="D1196" s="2">
        <v>12500</v>
      </c>
      <c r="E1196" s="11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8284</v>
      </c>
      <c r="O1196" s="9">
        <f>E1196/D1196</f>
        <v>3.2223999999999999</v>
      </c>
      <c r="P1196" s="10">
        <f>IF(E1196=0,0,E1196/L1196)</f>
        <v>56.414565826330531</v>
      </c>
      <c r="Q1196" s="2" t="str">
        <f>LEFT(N1196,SEARCH("/",N1196,1)-1)</f>
        <v>photography</v>
      </c>
      <c r="R1196" s="2" t="str">
        <f>RIGHT(N1196,LEN(N1196)-SEARCH("/",N1196))</f>
        <v>photobooks</v>
      </c>
      <c r="S1196" s="21">
        <f>(((J1196/60)/60)/24)+DATE(1970,1,1)+(-5/24)</f>
        <v>42072.27984953703</v>
      </c>
      <c r="T1196" s="21">
        <f>(((I1196/60)/60)/24)+DATE(1970,1,1)+(-5/24)</f>
        <v>42102.27984953703</v>
      </c>
    </row>
    <row r="1197" spans="1:20" ht="105" hidden="1" x14ac:dyDescent="0.25">
      <c r="A1197" s="13">
        <v>1195</v>
      </c>
      <c r="B1197" s="3" t="s">
        <v>1196</v>
      </c>
      <c r="C1197" s="3" t="s">
        <v>5305</v>
      </c>
      <c r="D1197" s="2">
        <v>10000</v>
      </c>
      <c r="E1197" s="11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8284</v>
      </c>
      <c r="O1197" s="9">
        <f>E1197/D1197</f>
        <v>1.35</v>
      </c>
      <c r="P1197" s="10">
        <f>IF(E1197=0,0,E1197/L1197)</f>
        <v>79.411764705882348</v>
      </c>
      <c r="Q1197" s="2" t="str">
        <f>LEFT(N1197,SEARCH("/",N1197,1)-1)</f>
        <v>photography</v>
      </c>
      <c r="R1197" s="2" t="str">
        <f>RIGHT(N1197,LEN(N1197)-SEARCH("/",N1197))</f>
        <v>photobooks</v>
      </c>
      <c r="S1197" s="21">
        <f>(((J1197/60)/60)/24)+DATE(1970,1,1)+(-5/24)</f>
        <v>42298.139502314814</v>
      </c>
      <c r="T1197" s="21">
        <f>(((I1197/60)/60)/24)+DATE(1970,1,1)+(-5/24)</f>
        <v>42358.166666666664</v>
      </c>
    </row>
    <row r="1198" spans="1:20" ht="60" hidden="1" x14ac:dyDescent="0.25">
      <c r="A1198" s="13">
        <v>1196</v>
      </c>
      <c r="B1198" s="3" t="s">
        <v>1197</v>
      </c>
      <c r="C1198" s="3" t="s">
        <v>5306</v>
      </c>
      <c r="D1198" s="2">
        <v>14500</v>
      </c>
      <c r="E1198" s="11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8284</v>
      </c>
      <c r="O1198" s="9">
        <f>E1198/D1198</f>
        <v>2.6991034482758622</v>
      </c>
      <c r="P1198" s="10">
        <f>IF(E1198=0,0,E1198/L1198)</f>
        <v>76.439453125</v>
      </c>
      <c r="Q1198" s="2" t="str">
        <f>LEFT(N1198,SEARCH("/",N1198,1)-1)</f>
        <v>photography</v>
      </c>
      <c r="R1198" s="2" t="str">
        <f>RIGHT(N1198,LEN(N1198)-SEARCH("/",N1198))</f>
        <v>photobooks</v>
      </c>
      <c r="S1198" s="21">
        <f>(((J1198/60)/60)/24)+DATE(1970,1,1)+(-5/24)</f>
        <v>42326.610405092586</v>
      </c>
      <c r="T1198" s="21">
        <f>(((I1198/60)/60)/24)+DATE(1970,1,1)+(-5/24)</f>
        <v>42356.610405092586</v>
      </c>
    </row>
    <row r="1199" spans="1:20" ht="105" hidden="1" x14ac:dyDescent="0.25">
      <c r="A1199" s="13">
        <v>1197</v>
      </c>
      <c r="B1199" s="3" t="s">
        <v>1198</v>
      </c>
      <c r="C1199" s="3" t="s">
        <v>5307</v>
      </c>
      <c r="D1199" s="2">
        <v>15000</v>
      </c>
      <c r="E1199" s="11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8284</v>
      </c>
      <c r="O1199" s="9">
        <f>E1199/D1199</f>
        <v>2.5329333333333333</v>
      </c>
      <c r="P1199" s="10">
        <f>IF(E1199=0,0,E1199/L1199)</f>
        <v>121</v>
      </c>
      <c r="Q1199" s="2" t="str">
        <f>LEFT(N1199,SEARCH("/",N1199,1)-1)</f>
        <v>photography</v>
      </c>
      <c r="R1199" s="2" t="str">
        <f>RIGHT(N1199,LEN(N1199)-SEARCH("/",N1199))</f>
        <v>photobooks</v>
      </c>
      <c r="S1199" s="21">
        <f>(((J1199/60)/60)/24)+DATE(1970,1,1)+(-5/24)</f>
        <v>42503.456412037034</v>
      </c>
      <c r="T1199" s="21">
        <f>(((I1199/60)/60)/24)+DATE(1970,1,1)+(-5/24)</f>
        <v>42534.040972222218</v>
      </c>
    </row>
    <row r="1200" spans="1:20" ht="90" hidden="1" x14ac:dyDescent="0.25">
      <c r="A1200" s="13">
        <v>1198</v>
      </c>
      <c r="B1200" s="3" t="s">
        <v>1199</v>
      </c>
      <c r="C1200" s="3" t="s">
        <v>5308</v>
      </c>
      <c r="D1200" s="2">
        <v>3500</v>
      </c>
      <c r="E1200" s="11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8284</v>
      </c>
      <c r="O1200" s="9">
        <f>E1200/D1200</f>
        <v>2.6059999999999999</v>
      </c>
      <c r="P1200" s="10">
        <f>IF(E1200=0,0,E1200/L1200)</f>
        <v>54.616766467065865</v>
      </c>
      <c r="Q1200" s="2" t="str">
        <f>LEFT(N1200,SEARCH("/",N1200,1)-1)</f>
        <v>photography</v>
      </c>
      <c r="R1200" s="2" t="str">
        <f>RIGHT(N1200,LEN(N1200)-SEARCH("/",N1200))</f>
        <v>photobooks</v>
      </c>
      <c r="S1200" s="21">
        <f>(((J1200/60)/60)/24)+DATE(1970,1,1)+(-5/24)</f>
        <v>42333.410717592589</v>
      </c>
      <c r="T1200" s="21">
        <f>(((I1200/60)/60)/24)+DATE(1970,1,1)+(-5/24)</f>
        <v>42368.916666666664</v>
      </c>
    </row>
    <row r="1201" spans="1:20" ht="90" hidden="1" x14ac:dyDescent="0.25">
      <c r="A1201" s="13">
        <v>1199</v>
      </c>
      <c r="B1201" s="3" t="s">
        <v>1200</v>
      </c>
      <c r="C1201" s="3" t="s">
        <v>5309</v>
      </c>
      <c r="D1201" s="2">
        <v>2658</v>
      </c>
      <c r="E1201" s="11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8284</v>
      </c>
      <c r="O1201" s="9">
        <f>E1201/D1201</f>
        <v>1.0131677953348381</v>
      </c>
      <c r="P1201" s="10">
        <f>IF(E1201=0,0,E1201/L1201)</f>
        <v>299.22222222222223</v>
      </c>
      <c r="Q1201" s="2" t="str">
        <f>LEFT(N1201,SEARCH("/",N1201,1)-1)</f>
        <v>photography</v>
      </c>
      <c r="R1201" s="2" t="str">
        <f>RIGHT(N1201,LEN(N1201)-SEARCH("/",N1201))</f>
        <v>photobooks</v>
      </c>
      <c r="S1201" s="21">
        <f>(((J1201/60)/60)/24)+DATE(1970,1,1)+(-5/24)</f>
        <v>42161.562499999993</v>
      </c>
      <c r="T1201" s="21">
        <f>(((I1201/60)/60)/24)+DATE(1970,1,1)+(-5/24)</f>
        <v>42193.562499999993</v>
      </c>
    </row>
    <row r="1202" spans="1:20" ht="90" hidden="1" x14ac:dyDescent="0.25">
      <c r="A1202" s="13">
        <v>1200</v>
      </c>
      <c r="B1202" s="3" t="s">
        <v>1201</v>
      </c>
      <c r="C1202" s="3" t="s">
        <v>5310</v>
      </c>
      <c r="D1202" s="2">
        <v>4800</v>
      </c>
      <c r="E1202" s="11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8284</v>
      </c>
      <c r="O1202" s="9">
        <f>E1202/D1202</f>
        <v>1.2560416666666667</v>
      </c>
      <c r="P1202" s="10">
        <f>IF(E1202=0,0,E1202/L1202)</f>
        <v>58.533980582524272</v>
      </c>
      <c r="Q1202" s="2" t="str">
        <f>LEFT(N1202,SEARCH("/",N1202,1)-1)</f>
        <v>photography</v>
      </c>
      <c r="R1202" s="2" t="str">
        <f>RIGHT(N1202,LEN(N1202)-SEARCH("/",N1202))</f>
        <v>photobooks</v>
      </c>
      <c r="S1202" s="21">
        <f>(((J1202/60)/60)/24)+DATE(1970,1,1)+(-5/24)</f>
        <v>42089.269166666665</v>
      </c>
      <c r="T1202" s="21">
        <f>(((I1202/60)/60)/24)+DATE(1970,1,1)+(-5/24)</f>
        <v>42110.269166666665</v>
      </c>
    </row>
    <row r="1203" spans="1:20" ht="105" hidden="1" x14ac:dyDescent="0.25">
      <c r="A1203" s="13">
        <v>1201</v>
      </c>
      <c r="B1203" s="3" t="s">
        <v>1202</v>
      </c>
      <c r="C1203" s="3" t="s">
        <v>5311</v>
      </c>
      <c r="D1203" s="2">
        <v>6000</v>
      </c>
      <c r="E1203" s="11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8284</v>
      </c>
      <c r="O1203" s="9">
        <f>E1203/D1203</f>
        <v>1.0243783333333334</v>
      </c>
      <c r="P1203" s="10">
        <f>IF(E1203=0,0,E1203/L1203)</f>
        <v>55.371801801801809</v>
      </c>
      <c r="Q1203" s="2" t="str">
        <f>LEFT(N1203,SEARCH("/",N1203,1)-1)</f>
        <v>photography</v>
      </c>
      <c r="R1203" s="2" t="str">
        <f>RIGHT(N1203,LEN(N1203)-SEARCH("/",N1203))</f>
        <v>photobooks</v>
      </c>
      <c r="S1203" s="21">
        <f>(((J1203/60)/60)/24)+DATE(1970,1,1)+(-5/24)</f>
        <v>42536.398680555554</v>
      </c>
      <c r="T1203" s="21">
        <f>(((I1203/60)/60)/24)+DATE(1970,1,1)+(-5/24)</f>
        <v>42566.398680555554</v>
      </c>
    </row>
    <row r="1204" spans="1:20" ht="105" hidden="1" x14ac:dyDescent="0.25">
      <c r="A1204" s="13">
        <v>1202</v>
      </c>
      <c r="B1204" s="3" t="s">
        <v>1203</v>
      </c>
      <c r="C1204" s="3" t="s">
        <v>5312</v>
      </c>
      <c r="D1204" s="2">
        <v>25000</v>
      </c>
      <c r="E1204" s="11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8284</v>
      </c>
      <c r="O1204" s="9">
        <f>E1204/D1204</f>
        <v>1.99244</v>
      </c>
      <c r="P1204" s="10">
        <f>IF(E1204=0,0,E1204/L1204)</f>
        <v>183.80442804428046</v>
      </c>
      <c r="Q1204" s="2" t="str">
        <f>LEFT(N1204,SEARCH("/",N1204,1)-1)</f>
        <v>photography</v>
      </c>
      <c r="R1204" s="2" t="str">
        <f>RIGHT(N1204,LEN(N1204)-SEARCH("/",N1204))</f>
        <v>photobooks</v>
      </c>
      <c r="S1204" s="21">
        <f>(((J1204/60)/60)/24)+DATE(1970,1,1)+(-5/24)</f>
        <v>42152.080486111103</v>
      </c>
      <c r="T1204" s="21">
        <f>(((I1204/60)/60)/24)+DATE(1970,1,1)+(-5/24)</f>
        <v>42182.080486111103</v>
      </c>
    </row>
    <row r="1205" spans="1:20" ht="90" hidden="1" x14ac:dyDescent="0.25">
      <c r="A1205" s="13">
        <v>1203</v>
      </c>
      <c r="B1205" s="3" t="s">
        <v>1204</v>
      </c>
      <c r="C1205" s="3" t="s">
        <v>5313</v>
      </c>
      <c r="D1205" s="2">
        <v>16300</v>
      </c>
      <c r="E1205" s="11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8284</v>
      </c>
      <c r="O1205" s="9">
        <f>E1205/D1205</f>
        <v>1.0245398773006136</v>
      </c>
      <c r="P1205" s="10">
        <f>IF(E1205=0,0,E1205/L1205)</f>
        <v>165.34653465346534</v>
      </c>
      <c r="Q1205" s="2" t="str">
        <f>LEFT(N1205,SEARCH("/",N1205,1)-1)</f>
        <v>photography</v>
      </c>
      <c r="R1205" s="2" t="str">
        <f>RIGHT(N1205,LEN(N1205)-SEARCH("/",N1205))</f>
        <v>photobooks</v>
      </c>
      <c r="S1205" s="21">
        <f>(((J1205/60)/60)/24)+DATE(1970,1,1)+(-5/24)</f>
        <v>42125.4065625</v>
      </c>
      <c r="T1205" s="21">
        <f>(((I1205/60)/60)/24)+DATE(1970,1,1)+(-5/24)</f>
        <v>42155.4065625</v>
      </c>
    </row>
    <row r="1206" spans="1:20" ht="90" hidden="1" x14ac:dyDescent="0.25">
      <c r="A1206" s="13">
        <v>1204</v>
      </c>
      <c r="B1206" s="3" t="s">
        <v>1205</v>
      </c>
      <c r="C1206" s="3" t="s">
        <v>5314</v>
      </c>
      <c r="D1206" s="2">
        <v>13000</v>
      </c>
      <c r="E1206" s="11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8284</v>
      </c>
      <c r="O1206" s="9">
        <f>E1206/D1206</f>
        <v>1.0294615384615384</v>
      </c>
      <c r="P1206" s="10">
        <f>IF(E1206=0,0,E1206/L1206)</f>
        <v>234.78947368421052</v>
      </c>
      <c r="Q1206" s="2" t="str">
        <f>LEFT(N1206,SEARCH("/",N1206,1)-1)</f>
        <v>photography</v>
      </c>
      <c r="R1206" s="2" t="str">
        <f>RIGHT(N1206,LEN(N1206)-SEARCH("/",N1206))</f>
        <v>photobooks</v>
      </c>
      <c r="S1206" s="21">
        <f>(((J1206/60)/60)/24)+DATE(1970,1,1)+(-5/24)</f>
        <v>42297.539733796293</v>
      </c>
      <c r="T1206" s="21">
        <f>(((I1206/60)/60)/24)+DATE(1970,1,1)+(-5/24)</f>
        <v>42341.999999999993</v>
      </c>
    </row>
    <row r="1207" spans="1:20" ht="105" hidden="1" x14ac:dyDescent="0.25">
      <c r="A1207" s="13">
        <v>1205</v>
      </c>
      <c r="B1207" s="3" t="s">
        <v>1206</v>
      </c>
      <c r="C1207" s="3" t="s">
        <v>5315</v>
      </c>
      <c r="D1207" s="2">
        <v>13000</v>
      </c>
      <c r="E1207" s="11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8284</v>
      </c>
      <c r="O1207" s="9">
        <f>E1207/D1207</f>
        <v>1.0086153846153847</v>
      </c>
      <c r="P1207" s="10">
        <f>IF(E1207=0,0,E1207/L1207)</f>
        <v>211.48387096774192</v>
      </c>
      <c r="Q1207" s="2" t="str">
        <f>LEFT(N1207,SEARCH("/",N1207,1)-1)</f>
        <v>photography</v>
      </c>
      <c r="R1207" s="2" t="str">
        <f>RIGHT(N1207,LEN(N1207)-SEARCH("/",N1207))</f>
        <v>photobooks</v>
      </c>
      <c r="S1207" s="21">
        <f>(((J1207/60)/60)/24)+DATE(1970,1,1)+(-5/24)</f>
        <v>42138.298043981478</v>
      </c>
      <c r="T1207" s="21">
        <f>(((I1207/60)/60)/24)+DATE(1970,1,1)+(-5/24)</f>
        <v>42168.298043981478</v>
      </c>
    </row>
    <row r="1208" spans="1:20" ht="105" hidden="1" x14ac:dyDescent="0.25">
      <c r="A1208" s="13">
        <v>1206</v>
      </c>
      <c r="B1208" s="3" t="s">
        <v>1207</v>
      </c>
      <c r="C1208" s="3" t="s">
        <v>5316</v>
      </c>
      <c r="D1208" s="2">
        <v>900</v>
      </c>
      <c r="E1208" s="11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8284</v>
      </c>
      <c r="O1208" s="9">
        <f>E1208/D1208</f>
        <v>1.1499999999999999</v>
      </c>
      <c r="P1208" s="10">
        <f>IF(E1208=0,0,E1208/L1208)</f>
        <v>32.34375</v>
      </c>
      <c r="Q1208" s="2" t="str">
        <f>LEFT(N1208,SEARCH("/",N1208,1)-1)</f>
        <v>photography</v>
      </c>
      <c r="R1208" s="2" t="str">
        <f>RIGHT(N1208,LEN(N1208)-SEARCH("/",N1208))</f>
        <v>photobooks</v>
      </c>
      <c r="S1208" s="21">
        <f>(((J1208/60)/60)/24)+DATE(1970,1,1)+(-5/24)</f>
        <v>42772.567743055559</v>
      </c>
      <c r="T1208" s="21">
        <f>(((I1208/60)/60)/24)+DATE(1970,1,1)+(-5/24)</f>
        <v>42805.353472222218</v>
      </c>
    </row>
    <row r="1209" spans="1:20" ht="45" hidden="1" x14ac:dyDescent="0.25">
      <c r="A1209" s="13">
        <v>1207</v>
      </c>
      <c r="B1209" s="3" t="s">
        <v>1208</v>
      </c>
      <c r="C1209" s="3" t="s">
        <v>5317</v>
      </c>
      <c r="D1209" s="2">
        <v>16700</v>
      </c>
      <c r="E1209" s="11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8284</v>
      </c>
      <c r="O1209" s="9">
        <f>E1209/D1209</f>
        <v>1.0416766467065868</v>
      </c>
      <c r="P1209" s="10">
        <f>IF(E1209=0,0,E1209/L1209)</f>
        <v>123.37588652482269</v>
      </c>
      <c r="Q1209" s="2" t="str">
        <f>LEFT(N1209,SEARCH("/",N1209,1)-1)</f>
        <v>photography</v>
      </c>
      <c r="R1209" s="2" t="str">
        <f>RIGHT(N1209,LEN(N1209)-SEARCH("/",N1209))</f>
        <v>photobooks</v>
      </c>
      <c r="S1209" s="21">
        <f>(((J1209/60)/60)/24)+DATE(1970,1,1)+(-5/24)</f>
        <v>42430.221909722219</v>
      </c>
      <c r="T1209" s="21">
        <f>(((I1209/60)/60)/24)+DATE(1970,1,1)+(-5/24)</f>
        <v>42460.208333333336</v>
      </c>
    </row>
    <row r="1210" spans="1:20" ht="90" hidden="1" x14ac:dyDescent="0.25">
      <c r="A1210" s="13">
        <v>1208</v>
      </c>
      <c r="B1210" s="3" t="s">
        <v>1209</v>
      </c>
      <c r="C1210" s="3" t="s">
        <v>5318</v>
      </c>
      <c r="D1210" s="2">
        <v>10000</v>
      </c>
      <c r="E1210" s="11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8284</v>
      </c>
      <c r="O1210" s="9">
        <f>E1210/D1210</f>
        <v>1.5529999999999999</v>
      </c>
      <c r="P1210" s="10">
        <f>IF(E1210=0,0,E1210/L1210)</f>
        <v>207.06666666666666</v>
      </c>
      <c r="Q1210" s="2" t="str">
        <f>LEFT(N1210,SEARCH("/",N1210,1)-1)</f>
        <v>photography</v>
      </c>
      <c r="R1210" s="2" t="str">
        <f>RIGHT(N1210,LEN(N1210)-SEARCH("/",N1210))</f>
        <v>photobooks</v>
      </c>
      <c r="S1210" s="21">
        <f>(((J1210/60)/60)/24)+DATE(1970,1,1)+(-5/24)</f>
        <v>42423.500740740739</v>
      </c>
      <c r="T1210" s="21">
        <f>(((I1210/60)/60)/24)+DATE(1970,1,1)+(-5/24)</f>
        <v>42453.459074074075</v>
      </c>
    </row>
    <row r="1211" spans="1:20" ht="90" hidden="1" x14ac:dyDescent="0.25">
      <c r="A1211" s="13">
        <v>1209</v>
      </c>
      <c r="B1211" s="3" t="s">
        <v>1210</v>
      </c>
      <c r="C1211" s="3" t="s">
        <v>5319</v>
      </c>
      <c r="D1211" s="2">
        <v>6000</v>
      </c>
      <c r="E1211" s="11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8284</v>
      </c>
      <c r="O1211" s="9">
        <f>E1211/D1211</f>
        <v>1.06</v>
      </c>
      <c r="P1211" s="10">
        <f>IF(E1211=0,0,E1211/L1211)</f>
        <v>138.2608695652174</v>
      </c>
      <c r="Q1211" s="2" t="str">
        <f>LEFT(N1211,SEARCH("/",N1211,1)-1)</f>
        <v>photography</v>
      </c>
      <c r="R1211" s="2" t="str">
        <f>RIGHT(N1211,LEN(N1211)-SEARCH("/",N1211))</f>
        <v>photobooks</v>
      </c>
      <c r="S1211" s="21">
        <f>(((J1211/60)/60)/24)+DATE(1970,1,1)+(-5/24)</f>
        <v>42761.637789351851</v>
      </c>
      <c r="T1211" s="21">
        <f>(((I1211/60)/60)/24)+DATE(1970,1,1)+(-5/24)</f>
        <v>42791.637789351851</v>
      </c>
    </row>
    <row r="1212" spans="1:20" ht="45" hidden="1" x14ac:dyDescent="0.25">
      <c r="A1212" s="13">
        <v>1210</v>
      </c>
      <c r="B1212" s="3" t="s">
        <v>1211</v>
      </c>
      <c r="C1212" s="3" t="s">
        <v>5320</v>
      </c>
      <c r="D1212" s="2">
        <v>20000</v>
      </c>
      <c r="E1212" s="11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8284</v>
      </c>
      <c r="O1212" s="9">
        <f>E1212/D1212</f>
        <v>2.5431499999999998</v>
      </c>
      <c r="P1212" s="10">
        <f>IF(E1212=0,0,E1212/L1212)</f>
        <v>493.81553398058253</v>
      </c>
      <c r="Q1212" s="2" t="str">
        <f>LEFT(N1212,SEARCH("/",N1212,1)-1)</f>
        <v>photography</v>
      </c>
      <c r="R1212" s="2" t="str">
        <f>RIGHT(N1212,LEN(N1212)-SEARCH("/",N1212))</f>
        <v>photobooks</v>
      </c>
      <c r="S1212" s="21">
        <f>(((J1212/60)/60)/24)+DATE(1970,1,1)+(-5/24)</f>
        <v>42132.733472222222</v>
      </c>
      <c r="T1212" s="21">
        <f>(((I1212/60)/60)/24)+DATE(1970,1,1)+(-5/24)</f>
        <v>42155.666666666664</v>
      </c>
    </row>
    <row r="1213" spans="1:20" ht="90" hidden="1" x14ac:dyDescent="0.25">
      <c r="A1213" s="13">
        <v>1211</v>
      </c>
      <c r="B1213" s="3" t="s">
        <v>1212</v>
      </c>
      <c r="C1213" s="3" t="s">
        <v>5321</v>
      </c>
      <c r="D1213" s="2">
        <v>1000</v>
      </c>
      <c r="E1213" s="11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8284</v>
      </c>
      <c r="O1213" s="9">
        <f>E1213/D1213</f>
        <v>1.0109999999999999</v>
      </c>
      <c r="P1213" s="10">
        <f>IF(E1213=0,0,E1213/L1213)</f>
        <v>168.5</v>
      </c>
      <c r="Q1213" s="2" t="str">
        <f>LEFT(N1213,SEARCH("/",N1213,1)-1)</f>
        <v>photography</v>
      </c>
      <c r="R1213" s="2" t="str">
        <f>RIGHT(N1213,LEN(N1213)-SEARCH("/",N1213))</f>
        <v>photobooks</v>
      </c>
      <c r="S1213" s="21">
        <f>(((J1213/60)/60)/24)+DATE(1970,1,1)+(-5/24)</f>
        <v>42515.658113425925</v>
      </c>
      <c r="T1213" s="21">
        <f>(((I1213/60)/60)/24)+DATE(1970,1,1)+(-5/24)</f>
        <v>42530.658113425925</v>
      </c>
    </row>
    <row r="1214" spans="1:20" ht="90" hidden="1" x14ac:dyDescent="0.25">
      <c r="A1214" s="13">
        <v>1212</v>
      </c>
      <c r="B1214" s="3" t="s">
        <v>1213</v>
      </c>
      <c r="C1214" s="3" t="s">
        <v>5322</v>
      </c>
      <c r="D1214" s="2">
        <v>2500</v>
      </c>
      <c r="E1214" s="11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8284</v>
      </c>
      <c r="O1214" s="9">
        <f>E1214/D1214</f>
        <v>1.2904</v>
      </c>
      <c r="P1214" s="10">
        <f>IF(E1214=0,0,E1214/L1214)</f>
        <v>38.867469879518069</v>
      </c>
      <c r="Q1214" s="2" t="str">
        <f>LEFT(N1214,SEARCH("/",N1214,1)-1)</f>
        <v>photography</v>
      </c>
      <c r="R1214" s="2" t="str">
        <f>RIGHT(N1214,LEN(N1214)-SEARCH("/",N1214))</f>
        <v>photobooks</v>
      </c>
      <c r="S1214" s="21">
        <f>(((J1214/60)/60)/24)+DATE(1970,1,1)+(-5/24)</f>
        <v>42318.741840277777</v>
      </c>
      <c r="T1214" s="21">
        <f>(((I1214/60)/60)/24)+DATE(1970,1,1)+(-5/24)</f>
        <v>42334.833333333336</v>
      </c>
    </row>
    <row r="1215" spans="1:20" ht="90" hidden="1" x14ac:dyDescent="0.25">
      <c r="A1215" s="13">
        <v>1213</v>
      </c>
      <c r="B1215" s="3" t="s">
        <v>1214</v>
      </c>
      <c r="C1215" s="3" t="s">
        <v>5323</v>
      </c>
      <c r="D1215" s="2">
        <v>6500</v>
      </c>
      <c r="E1215" s="11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8284</v>
      </c>
      <c r="O1215" s="9">
        <f>E1215/D1215</f>
        <v>1.0223076923076924</v>
      </c>
      <c r="P1215" s="10">
        <f>IF(E1215=0,0,E1215/L1215)</f>
        <v>61.527777777777779</v>
      </c>
      <c r="Q1215" s="2" t="str">
        <f>LEFT(N1215,SEARCH("/",N1215,1)-1)</f>
        <v>photography</v>
      </c>
      <c r="R1215" s="2" t="str">
        <f>RIGHT(N1215,LEN(N1215)-SEARCH("/",N1215))</f>
        <v>photobooks</v>
      </c>
      <c r="S1215" s="21">
        <f>(((J1215/60)/60)/24)+DATE(1970,1,1)+(-5/24)</f>
        <v>42731.547453703701</v>
      </c>
      <c r="T1215" s="21">
        <f>(((I1215/60)/60)/24)+DATE(1970,1,1)+(-5/24)</f>
        <v>42766.547453703701</v>
      </c>
    </row>
    <row r="1216" spans="1:20" ht="90" hidden="1" x14ac:dyDescent="0.25">
      <c r="A1216" s="13">
        <v>1214</v>
      </c>
      <c r="B1216" s="3" t="s">
        <v>1215</v>
      </c>
      <c r="C1216" s="3" t="s">
        <v>5324</v>
      </c>
      <c r="D1216" s="2">
        <v>2000</v>
      </c>
      <c r="E1216" s="11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8284</v>
      </c>
      <c r="O1216" s="9">
        <f>E1216/D1216</f>
        <v>1.3180000000000001</v>
      </c>
      <c r="P1216" s="10">
        <f>IF(E1216=0,0,E1216/L1216)</f>
        <v>105.44</v>
      </c>
      <c r="Q1216" s="2" t="str">
        <f>LEFT(N1216,SEARCH("/",N1216,1)-1)</f>
        <v>photography</v>
      </c>
      <c r="R1216" s="2" t="str">
        <f>RIGHT(N1216,LEN(N1216)-SEARCH("/",N1216))</f>
        <v>photobooks</v>
      </c>
      <c r="S1216" s="21">
        <f>(((J1216/60)/60)/24)+DATE(1970,1,1)+(-5/24)</f>
        <v>42104.632002314807</v>
      </c>
      <c r="T1216" s="21">
        <f>(((I1216/60)/60)/24)+DATE(1970,1,1)+(-5/24)</f>
        <v>42164.632002314807</v>
      </c>
    </row>
    <row r="1217" spans="1:20" ht="90" hidden="1" x14ac:dyDescent="0.25">
      <c r="A1217" s="13">
        <v>1215</v>
      </c>
      <c r="B1217" s="3" t="s">
        <v>1216</v>
      </c>
      <c r="C1217" s="3" t="s">
        <v>5325</v>
      </c>
      <c r="D1217" s="2">
        <v>5000</v>
      </c>
      <c r="E1217" s="11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8284</v>
      </c>
      <c r="O1217" s="9">
        <f>E1217/D1217</f>
        <v>7.8608020000000005</v>
      </c>
      <c r="P1217" s="10">
        <f>IF(E1217=0,0,E1217/L1217)</f>
        <v>71.592003642987251</v>
      </c>
      <c r="Q1217" s="2" t="str">
        <f>LEFT(N1217,SEARCH("/",N1217,1)-1)</f>
        <v>photography</v>
      </c>
      <c r="R1217" s="2" t="str">
        <f>RIGHT(N1217,LEN(N1217)-SEARCH("/",N1217))</f>
        <v>photobooks</v>
      </c>
      <c r="S1217" s="21">
        <f>(((J1217/60)/60)/24)+DATE(1970,1,1)+(-5/24)</f>
        <v>41759.714768518512</v>
      </c>
      <c r="T1217" s="21">
        <f>(((I1217/60)/60)/24)+DATE(1970,1,1)+(-5/24)</f>
        <v>41789.714768518512</v>
      </c>
    </row>
    <row r="1218" spans="1:20" ht="45" hidden="1" x14ac:dyDescent="0.25">
      <c r="A1218" s="13">
        <v>1216</v>
      </c>
      <c r="B1218" s="3" t="s">
        <v>1217</v>
      </c>
      <c r="C1218" s="3" t="s">
        <v>5326</v>
      </c>
      <c r="D1218" s="2">
        <v>14000</v>
      </c>
      <c r="E1218" s="11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8284</v>
      </c>
      <c r="O1218" s="9">
        <f>E1218/D1218</f>
        <v>1.4570000000000001</v>
      </c>
      <c r="P1218" s="10">
        <f>IF(E1218=0,0,E1218/L1218)</f>
        <v>91.882882882882882</v>
      </c>
      <c r="Q1218" s="2" t="str">
        <f>LEFT(N1218,SEARCH("/",N1218,1)-1)</f>
        <v>photography</v>
      </c>
      <c r="R1218" s="2" t="str">
        <f>RIGHT(N1218,LEN(N1218)-SEARCH("/",N1218))</f>
        <v>photobooks</v>
      </c>
      <c r="S1218" s="21">
        <f>(((J1218/60)/60)/24)+DATE(1970,1,1)+(-5/24)</f>
        <v>42247.408067129632</v>
      </c>
      <c r="T1218" s="21">
        <f>(((I1218/60)/60)/24)+DATE(1970,1,1)+(-5/24)</f>
        <v>42279.752083333333</v>
      </c>
    </row>
    <row r="1219" spans="1:20" ht="90" hidden="1" x14ac:dyDescent="0.25">
      <c r="A1219" s="13">
        <v>1217</v>
      </c>
      <c r="B1219" s="3" t="s">
        <v>1218</v>
      </c>
      <c r="C1219" s="3" t="s">
        <v>5327</v>
      </c>
      <c r="D1219" s="2">
        <v>26500</v>
      </c>
      <c r="E1219" s="11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8284</v>
      </c>
      <c r="O1219" s="9">
        <f>E1219/D1219</f>
        <v>1.026</v>
      </c>
      <c r="P1219" s="10">
        <f>IF(E1219=0,0,E1219/L1219)</f>
        <v>148.57377049180329</v>
      </c>
      <c r="Q1219" s="2" t="str">
        <f>LEFT(N1219,SEARCH("/",N1219,1)-1)</f>
        <v>photography</v>
      </c>
      <c r="R1219" s="2" t="str">
        <f>RIGHT(N1219,LEN(N1219)-SEARCH("/",N1219))</f>
        <v>photobooks</v>
      </c>
      <c r="S1219" s="21">
        <f>(((J1219/60)/60)/24)+DATE(1970,1,1)+(-5/24)</f>
        <v>42535.6011574074</v>
      </c>
      <c r="T1219" s="21">
        <f>(((I1219/60)/60)/24)+DATE(1970,1,1)+(-5/24)</f>
        <v>42565.6011574074</v>
      </c>
    </row>
    <row r="1220" spans="1:20" ht="90" hidden="1" x14ac:dyDescent="0.25">
      <c r="A1220" s="13">
        <v>1218</v>
      </c>
      <c r="B1220" s="3" t="s">
        <v>1219</v>
      </c>
      <c r="C1220" s="3" t="s">
        <v>5328</v>
      </c>
      <c r="D1220" s="2">
        <v>9000</v>
      </c>
      <c r="E1220" s="11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8284</v>
      </c>
      <c r="O1220" s="9">
        <f>E1220/D1220</f>
        <v>1.7227777777777777</v>
      </c>
      <c r="P1220" s="10">
        <f>IF(E1220=0,0,E1220/L1220)</f>
        <v>174.2134831460674</v>
      </c>
      <c r="Q1220" s="2" t="str">
        <f>LEFT(N1220,SEARCH("/",N1220,1)-1)</f>
        <v>photography</v>
      </c>
      <c r="R1220" s="2" t="str">
        <f>RIGHT(N1220,LEN(N1220)-SEARCH("/",N1220))</f>
        <v>photobooks</v>
      </c>
      <c r="S1220" s="21">
        <f>(((J1220/60)/60)/24)+DATE(1970,1,1)+(-5/24)</f>
        <v>42278.453703703701</v>
      </c>
      <c r="T1220" s="21">
        <f>(((I1220/60)/60)/24)+DATE(1970,1,1)+(-5/24)</f>
        <v>42308.916666666664</v>
      </c>
    </row>
    <row r="1221" spans="1:20" ht="60" hidden="1" x14ac:dyDescent="0.25">
      <c r="A1221" s="13">
        <v>1219</v>
      </c>
      <c r="B1221" s="3" t="s">
        <v>1220</v>
      </c>
      <c r="C1221" s="3" t="s">
        <v>5329</v>
      </c>
      <c r="D1221" s="2">
        <v>16350</v>
      </c>
      <c r="E1221" s="11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8284</v>
      </c>
      <c r="O1221" s="9">
        <f>E1221/D1221</f>
        <v>1.5916819571865444</v>
      </c>
      <c r="P1221" s="10">
        <f>IF(E1221=0,0,E1221/L1221)</f>
        <v>102.86166007905139</v>
      </c>
      <c r="Q1221" s="2" t="str">
        <f>LEFT(N1221,SEARCH("/",N1221,1)-1)</f>
        <v>photography</v>
      </c>
      <c r="R1221" s="2" t="str">
        <f>RIGHT(N1221,LEN(N1221)-SEARCH("/",N1221))</f>
        <v>photobooks</v>
      </c>
      <c r="S1221" s="21">
        <f>(((J1221/60)/60)/24)+DATE(1970,1,1)+(-5/24)</f>
        <v>42633.253622685181</v>
      </c>
      <c r="T1221" s="21">
        <f>(((I1221/60)/60)/24)+DATE(1970,1,1)+(-5/24)</f>
        <v>42663.253622685181</v>
      </c>
    </row>
    <row r="1222" spans="1:20" ht="75" hidden="1" x14ac:dyDescent="0.25">
      <c r="A1222" s="13">
        <v>1220</v>
      </c>
      <c r="B1222" s="3" t="s">
        <v>1221</v>
      </c>
      <c r="C1222" s="3" t="s">
        <v>5330</v>
      </c>
      <c r="D1222" s="2">
        <v>15000</v>
      </c>
      <c r="E1222" s="11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8284</v>
      </c>
      <c r="O1222" s="9">
        <f>E1222/D1222</f>
        <v>1.0376666666666667</v>
      </c>
      <c r="P1222" s="10">
        <f>IF(E1222=0,0,E1222/L1222)</f>
        <v>111.17857142857143</v>
      </c>
      <c r="Q1222" s="2" t="str">
        <f>LEFT(N1222,SEARCH("/",N1222,1)-1)</f>
        <v>photography</v>
      </c>
      <c r="R1222" s="2" t="str">
        <f>RIGHT(N1222,LEN(N1222)-SEARCH("/",N1222))</f>
        <v>photobooks</v>
      </c>
      <c r="S1222" s="21">
        <f>(((J1222/60)/60)/24)+DATE(1970,1,1)+(-5/24)</f>
        <v>42211.420277777775</v>
      </c>
      <c r="T1222" s="21">
        <f>(((I1222/60)/60)/24)+DATE(1970,1,1)+(-5/24)</f>
        <v>42241.420277777775</v>
      </c>
    </row>
    <row r="1223" spans="1:20" ht="90" hidden="1" x14ac:dyDescent="0.25">
      <c r="A1223" s="13">
        <v>1221</v>
      </c>
      <c r="B1223" s="3" t="s">
        <v>1222</v>
      </c>
      <c r="C1223" s="3" t="s">
        <v>5331</v>
      </c>
      <c r="D1223" s="2">
        <v>2200</v>
      </c>
      <c r="E1223" s="11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8284</v>
      </c>
      <c r="O1223" s="9">
        <f>E1223/D1223</f>
        <v>1.1140954545454547</v>
      </c>
      <c r="P1223" s="10">
        <f>IF(E1223=0,0,E1223/L1223)</f>
        <v>23.796213592233013</v>
      </c>
      <c r="Q1223" s="2" t="str">
        <f>LEFT(N1223,SEARCH("/",N1223,1)-1)</f>
        <v>photography</v>
      </c>
      <c r="R1223" s="2" t="str">
        <f>RIGHT(N1223,LEN(N1223)-SEARCH("/",N1223))</f>
        <v>photobooks</v>
      </c>
      <c r="S1223" s="21">
        <f>(((J1223/60)/60)/24)+DATE(1970,1,1)+(-5/24)</f>
        <v>42680.267222222225</v>
      </c>
      <c r="T1223" s="21">
        <f>(((I1223/60)/60)/24)+DATE(1970,1,1)+(-5/24)</f>
        <v>42707.791666666664</v>
      </c>
    </row>
    <row r="1224" spans="1:20" ht="60" hidden="1" x14ac:dyDescent="0.25">
      <c r="A1224" s="13">
        <v>1222</v>
      </c>
      <c r="B1224" s="3" t="s">
        <v>1223</v>
      </c>
      <c r="C1224" s="3" t="s">
        <v>5332</v>
      </c>
      <c r="D1224" s="2">
        <v>4000</v>
      </c>
      <c r="E1224" s="11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8284</v>
      </c>
      <c r="O1224" s="9">
        <f>E1224/D1224</f>
        <v>2.80375</v>
      </c>
      <c r="P1224" s="10">
        <f>IF(E1224=0,0,E1224/L1224)</f>
        <v>81.268115942028984</v>
      </c>
      <c r="Q1224" s="2" t="str">
        <f>LEFT(N1224,SEARCH("/",N1224,1)-1)</f>
        <v>photography</v>
      </c>
      <c r="R1224" s="2" t="str">
        <f>RIGHT(N1224,LEN(N1224)-SEARCH("/",N1224))</f>
        <v>photobooks</v>
      </c>
      <c r="S1224" s="21">
        <f>(((J1224/60)/60)/24)+DATE(1970,1,1)+(-5/24)</f>
        <v>42430.512118055551</v>
      </c>
      <c r="T1224" s="21">
        <f>(((I1224/60)/60)/24)+DATE(1970,1,1)+(-5/24)</f>
        <v>42460.958333333336</v>
      </c>
    </row>
    <row r="1225" spans="1:20" ht="60" hidden="1" x14ac:dyDescent="0.25">
      <c r="A1225" s="13">
        <v>1223</v>
      </c>
      <c r="B1225" s="3" t="s">
        <v>1224</v>
      </c>
      <c r="C1225" s="3" t="s">
        <v>5333</v>
      </c>
      <c r="D1225" s="2">
        <v>19800</v>
      </c>
      <c r="E1225" s="11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8284</v>
      </c>
      <c r="O1225" s="9">
        <f>E1225/D1225</f>
        <v>1.1210606060606061</v>
      </c>
      <c r="P1225" s="10">
        <f>IF(E1225=0,0,E1225/L1225)</f>
        <v>116.21465968586388</v>
      </c>
      <c r="Q1225" s="2" t="str">
        <f>LEFT(N1225,SEARCH("/",N1225,1)-1)</f>
        <v>photography</v>
      </c>
      <c r="R1225" s="2" t="str">
        <f>RIGHT(N1225,LEN(N1225)-SEARCH("/",N1225))</f>
        <v>photobooks</v>
      </c>
      <c r="S1225" s="21">
        <f>(((J1225/60)/60)/24)+DATE(1970,1,1)+(-5/24)</f>
        <v>42653.968854166662</v>
      </c>
      <c r="T1225" s="21">
        <f>(((I1225/60)/60)/24)+DATE(1970,1,1)+(-5/24)</f>
        <v>42684.010520833333</v>
      </c>
    </row>
    <row r="1226" spans="1:20" ht="60" hidden="1" x14ac:dyDescent="0.25">
      <c r="A1226" s="13">
        <v>1224</v>
      </c>
      <c r="B1226" s="3" t="s">
        <v>1225</v>
      </c>
      <c r="C1226" s="3" t="s">
        <v>5334</v>
      </c>
      <c r="D1226" s="2">
        <v>15000</v>
      </c>
      <c r="E1226" s="11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8285</v>
      </c>
      <c r="O1226" s="9">
        <f>E1226/D1226</f>
        <v>7.0666666666666669E-2</v>
      </c>
      <c r="P1226" s="10">
        <f>IF(E1226=0,0,E1226/L1226)</f>
        <v>58.888888888888886</v>
      </c>
      <c r="Q1226" s="2" t="str">
        <f>LEFT(N1226,SEARCH("/",N1226,1)-1)</f>
        <v>music</v>
      </c>
      <c r="R1226" s="2" t="str">
        <f>RIGHT(N1226,LEN(N1226)-SEARCH("/",N1226))</f>
        <v>world music</v>
      </c>
      <c r="S1226" s="21">
        <f>(((J1226/60)/60)/24)+DATE(1970,1,1)+(-5/24)</f>
        <v>41736.341458333329</v>
      </c>
      <c r="T1226" s="21">
        <f>(((I1226/60)/60)/24)+DATE(1970,1,1)+(-5/24)</f>
        <v>41796.341458333329</v>
      </c>
    </row>
    <row r="1227" spans="1:20" ht="90" hidden="1" x14ac:dyDescent="0.25">
      <c r="A1227" s="13">
        <v>1225</v>
      </c>
      <c r="B1227" s="3" t="s">
        <v>1226</v>
      </c>
      <c r="C1227" s="3" t="s">
        <v>5335</v>
      </c>
      <c r="D1227" s="2">
        <v>3000</v>
      </c>
      <c r="E1227" s="11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8285</v>
      </c>
      <c r="O1227" s="9">
        <f>E1227/D1227</f>
        <v>4.3999999999999997E-2</v>
      </c>
      <c r="P1227" s="10">
        <f>IF(E1227=0,0,E1227/L1227)</f>
        <v>44</v>
      </c>
      <c r="Q1227" s="2" t="str">
        <f>LEFT(N1227,SEARCH("/",N1227,1)-1)</f>
        <v>music</v>
      </c>
      <c r="R1227" s="2" t="str">
        <f>RIGHT(N1227,LEN(N1227)-SEARCH("/",N1227))</f>
        <v>world music</v>
      </c>
      <c r="S1227" s="21">
        <f>(((J1227/60)/60)/24)+DATE(1970,1,1)+(-5/24)</f>
        <v>41509.697662037033</v>
      </c>
      <c r="T1227" s="21">
        <f>(((I1227/60)/60)/24)+DATE(1970,1,1)+(-5/24)</f>
        <v>41569.697662037033</v>
      </c>
    </row>
    <row r="1228" spans="1:20" ht="90" hidden="1" x14ac:dyDescent="0.25">
      <c r="A1228" s="13">
        <v>1226</v>
      </c>
      <c r="B1228" s="3" t="s">
        <v>1227</v>
      </c>
      <c r="C1228" s="3" t="s">
        <v>5336</v>
      </c>
      <c r="D1228" s="2">
        <v>50000</v>
      </c>
      <c r="E1228" s="11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8285</v>
      </c>
      <c r="O1228" s="9">
        <f>E1228/D1228</f>
        <v>3.8739999999999997E-2</v>
      </c>
      <c r="P1228" s="10">
        <f>IF(E1228=0,0,E1228/L1228)</f>
        <v>48.424999999999997</v>
      </c>
      <c r="Q1228" s="2" t="str">
        <f>LEFT(N1228,SEARCH("/",N1228,1)-1)</f>
        <v>music</v>
      </c>
      <c r="R1228" s="2" t="str">
        <f>RIGHT(N1228,LEN(N1228)-SEARCH("/",N1228))</f>
        <v>world music</v>
      </c>
      <c r="S1228" s="21">
        <f>(((J1228/60)/60)/24)+DATE(1970,1,1)+(-5/24)</f>
        <v>41715.666446759256</v>
      </c>
      <c r="T1228" s="21">
        <f>(((I1228/60)/60)/24)+DATE(1970,1,1)+(-5/24)</f>
        <v>41749.833333333328</v>
      </c>
    </row>
    <row r="1229" spans="1:20" ht="105" hidden="1" x14ac:dyDescent="0.25">
      <c r="A1229" s="13">
        <v>1227</v>
      </c>
      <c r="B1229" s="3" t="s">
        <v>1228</v>
      </c>
      <c r="C1229" s="3" t="s">
        <v>5337</v>
      </c>
      <c r="D1229" s="2">
        <v>2000</v>
      </c>
      <c r="E1229" s="11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8285</v>
      </c>
      <c r="O1229" s="9">
        <f>E1229/D1229</f>
        <v>0</v>
      </c>
      <c r="P1229" s="10">
        <f>IF(E1229=0,0,E1229/L1229)</f>
        <v>0</v>
      </c>
      <c r="Q1229" s="2" t="str">
        <f>LEFT(N1229,SEARCH("/",N1229,1)-1)</f>
        <v>music</v>
      </c>
      <c r="R1229" s="2" t="str">
        <f>RIGHT(N1229,LEN(N1229)-SEARCH("/",N1229))</f>
        <v>world music</v>
      </c>
      <c r="S1229" s="21">
        <f>(((J1229/60)/60)/24)+DATE(1970,1,1)+(-5/24)</f>
        <v>41827.710833333331</v>
      </c>
      <c r="T1229" s="21">
        <f>(((I1229/60)/60)/24)+DATE(1970,1,1)+(-5/24)</f>
        <v>41858.083333333328</v>
      </c>
    </row>
    <row r="1230" spans="1:20" ht="75" hidden="1" x14ac:dyDescent="0.25">
      <c r="A1230" s="13">
        <v>1228</v>
      </c>
      <c r="B1230" s="3" t="s">
        <v>1229</v>
      </c>
      <c r="C1230" s="3" t="s">
        <v>5338</v>
      </c>
      <c r="D1230" s="2">
        <v>5000</v>
      </c>
      <c r="E1230" s="11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8285</v>
      </c>
      <c r="O1230" s="9">
        <f>E1230/D1230</f>
        <v>0.29299999999999998</v>
      </c>
      <c r="P1230" s="10">
        <f>IF(E1230=0,0,E1230/L1230)</f>
        <v>61.041666666666664</v>
      </c>
      <c r="Q1230" s="2" t="str">
        <f>LEFT(N1230,SEARCH("/",N1230,1)-1)</f>
        <v>music</v>
      </c>
      <c r="R1230" s="2" t="str">
        <f>RIGHT(N1230,LEN(N1230)-SEARCH("/",N1230))</f>
        <v>world music</v>
      </c>
      <c r="S1230" s="21">
        <f>(((J1230/60)/60)/24)+DATE(1970,1,1)+(-5/24)</f>
        <v>40754.520925925921</v>
      </c>
      <c r="T1230" s="21">
        <f>(((I1230/60)/60)/24)+DATE(1970,1,1)+(-5/24)</f>
        <v>40814.520925925921</v>
      </c>
    </row>
    <row r="1231" spans="1:20" ht="90" hidden="1" x14ac:dyDescent="0.25">
      <c r="A1231" s="13">
        <v>1229</v>
      </c>
      <c r="B1231" s="3" t="s">
        <v>1230</v>
      </c>
      <c r="C1231" s="3" t="s">
        <v>5339</v>
      </c>
      <c r="D1231" s="2">
        <v>2750</v>
      </c>
      <c r="E1231" s="11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8285</v>
      </c>
      <c r="O1231" s="9">
        <f>E1231/D1231</f>
        <v>9.0909090909090905E-3</v>
      </c>
      <c r="P1231" s="10">
        <f>IF(E1231=0,0,E1231/L1231)</f>
        <v>25</v>
      </c>
      <c r="Q1231" s="2" t="str">
        <f>LEFT(N1231,SEARCH("/",N1231,1)-1)</f>
        <v>music</v>
      </c>
      <c r="R1231" s="2" t="str">
        <f>RIGHT(N1231,LEN(N1231)-SEARCH("/",N1231))</f>
        <v>world music</v>
      </c>
      <c r="S1231" s="21">
        <f>(((J1231/60)/60)/24)+DATE(1970,1,1)+(-5/24)</f>
        <v>40985.251469907402</v>
      </c>
      <c r="T1231" s="21">
        <f>(((I1231/60)/60)/24)+DATE(1970,1,1)+(-5/24)</f>
        <v>41015.458333333328</v>
      </c>
    </row>
    <row r="1232" spans="1:20" ht="90" hidden="1" x14ac:dyDescent="0.25">
      <c r="A1232" s="13">
        <v>1230</v>
      </c>
      <c r="B1232" s="3" t="s">
        <v>1231</v>
      </c>
      <c r="C1232" s="3" t="s">
        <v>5340</v>
      </c>
      <c r="D1232" s="2">
        <v>500000</v>
      </c>
      <c r="E1232" s="11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8285</v>
      </c>
      <c r="O1232" s="9">
        <f>E1232/D1232</f>
        <v>0</v>
      </c>
      <c r="P1232" s="10">
        <f>IF(E1232=0,0,E1232/L1232)</f>
        <v>0</v>
      </c>
      <c r="Q1232" s="2" t="str">
        <f>LEFT(N1232,SEARCH("/",N1232,1)-1)</f>
        <v>music</v>
      </c>
      <c r="R1232" s="2" t="str">
        <f>RIGHT(N1232,LEN(N1232)-SEARCH("/",N1232))</f>
        <v>world music</v>
      </c>
      <c r="S1232" s="21">
        <f>(((J1232/60)/60)/24)+DATE(1970,1,1)+(-5/24)</f>
        <v>40568.764236111107</v>
      </c>
      <c r="T1232" s="21">
        <f>(((I1232/60)/60)/24)+DATE(1970,1,1)+(-5/24)</f>
        <v>40598.764236111107</v>
      </c>
    </row>
    <row r="1233" spans="1:20" ht="90" hidden="1" x14ac:dyDescent="0.25">
      <c r="A1233" s="13">
        <v>1231</v>
      </c>
      <c r="B1233" s="3" t="s">
        <v>1232</v>
      </c>
      <c r="C1233" s="3" t="s">
        <v>5341</v>
      </c>
      <c r="D1233" s="2">
        <v>5000</v>
      </c>
      <c r="E1233" s="11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8285</v>
      </c>
      <c r="O1233" s="9">
        <f>E1233/D1233</f>
        <v>0</v>
      </c>
      <c r="P1233" s="10">
        <f>IF(E1233=0,0,E1233/L1233)</f>
        <v>0</v>
      </c>
      <c r="Q1233" s="2" t="str">
        <f>LEFT(N1233,SEARCH("/",N1233,1)-1)</f>
        <v>music</v>
      </c>
      <c r="R1233" s="2" t="str">
        <f>RIGHT(N1233,LEN(N1233)-SEARCH("/",N1233))</f>
        <v>world music</v>
      </c>
      <c r="S1233" s="21">
        <f>(((J1233/60)/60)/24)+DATE(1970,1,1)+(-5/24)</f>
        <v>42193.733425925922</v>
      </c>
      <c r="T1233" s="21">
        <f>(((I1233/60)/60)/24)+DATE(1970,1,1)+(-5/24)</f>
        <v>42243.833333333336</v>
      </c>
    </row>
    <row r="1234" spans="1:20" ht="90" hidden="1" x14ac:dyDescent="0.25">
      <c r="A1234" s="13">
        <v>1232</v>
      </c>
      <c r="B1234" s="3" t="s">
        <v>1233</v>
      </c>
      <c r="C1234" s="3" t="s">
        <v>5342</v>
      </c>
      <c r="D1234" s="2">
        <v>5000</v>
      </c>
      <c r="E1234" s="11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8285</v>
      </c>
      <c r="O1234" s="9">
        <f>E1234/D1234</f>
        <v>8.0000000000000002E-3</v>
      </c>
      <c r="P1234" s="10">
        <f>IF(E1234=0,0,E1234/L1234)</f>
        <v>40</v>
      </c>
      <c r="Q1234" s="2" t="str">
        <f>LEFT(N1234,SEARCH("/",N1234,1)-1)</f>
        <v>music</v>
      </c>
      <c r="R1234" s="2" t="str">
        <f>RIGHT(N1234,LEN(N1234)-SEARCH("/",N1234))</f>
        <v>world music</v>
      </c>
      <c r="S1234" s="21">
        <f>(((J1234/60)/60)/24)+DATE(1970,1,1)+(-5/24)</f>
        <v>41506.639699074076</v>
      </c>
      <c r="T1234" s="21">
        <f>(((I1234/60)/60)/24)+DATE(1970,1,1)+(-5/24)</f>
        <v>41553.639699074076</v>
      </c>
    </row>
    <row r="1235" spans="1:20" ht="90" hidden="1" x14ac:dyDescent="0.25">
      <c r="A1235" s="13">
        <v>1233</v>
      </c>
      <c r="B1235" s="3" t="s">
        <v>1234</v>
      </c>
      <c r="C1235" s="3" t="s">
        <v>5343</v>
      </c>
      <c r="D1235" s="2">
        <v>1000</v>
      </c>
      <c r="E1235" s="11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8285</v>
      </c>
      <c r="O1235" s="9">
        <f>E1235/D1235</f>
        <v>0.11600000000000001</v>
      </c>
      <c r="P1235" s="10">
        <f>IF(E1235=0,0,E1235/L1235)</f>
        <v>19.333333333333332</v>
      </c>
      <c r="Q1235" s="2" t="str">
        <f>LEFT(N1235,SEARCH("/",N1235,1)-1)</f>
        <v>music</v>
      </c>
      <c r="R1235" s="2" t="str">
        <f>RIGHT(N1235,LEN(N1235)-SEARCH("/",N1235))</f>
        <v>world music</v>
      </c>
      <c r="S1235" s="21">
        <f>(((J1235/60)/60)/24)+DATE(1970,1,1)+(-5/24)</f>
        <v>40939.740439814814</v>
      </c>
      <c r="T1235" s="21">
        <f>(((I1235/60)/60)/24)+DATE(1970,1,1)+(-5/24)</f>
        <v>40960.740439814814</v>
      </c>
    </row>
    <row r="1236" spans="1:20" ht="90" hidden="1" x14ac:dyDescent="0.25">
      <c r="A1236" s="13">
        <v>1234</v>
      </c>
      <c r="B1236" s="3" t="s">
        <v>1235</v>
      </c>
      <c r="C1236" s="3" t="s">
        <v>5344</v>
      </c>
      <c r="D1236" s="2">
        <v>50000</v>
      </c>
      <c r="E1236" s="11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8285</v>
      </c>
      <c r="O1236" s="9">
        <f>E1236/D1236</f>
        <v>0</v>
      </c>
      <c r="P1236" s="10">
        <f>IF(E1236=0,0,E1236/L1236)</f>
        <v>0</v>
      </c>
      <c r="Q1236" s="2" t="str">
        <f>LEFT(N1236,SEARCH("/",N1236,1)-1)</f>
        <v>music</v>
      </c>
      <c r="R1236" s="2" t="str">
        <f>RIGHT(N1236,LEN(N1236)-SEARCH("/",N1236))</f>
        <v>world music</v>
      </c>
      <c r="S1236" s="21">
        <f>(((J1236/60)/60)/24)+DATE(1970,1,1)+(-5/24)</f>
        <v>42007.580347222225</v>
      </c>
      <c r="T1236" s="21">
        <f>(((I1236/60)/60)/24)+DATE(1970,1,1)+(-5/24)</f>
        <v>42037.580347222225</v>
      </c>
    </row>
    <row r="1237" spans="1:20" ht="90" hidden="1" x14ac:dyDescent="0.25">
      <c r="A1237" s="13">
        <v>1235</v>
      </c>
      <c r="B1237" s="3" t="s">
        <v>1236</v>
      </c>
      <c r="C1237" s="3" t="s">
        <v>5345</v>
      </c>
      <c r="D1237" s="2">
        <v>7534</v>
      </c>
      <c r="E1237" s="11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8285</v>
      </c>
      <c r="O1237" s="9">
        <f>E1237/D1237</f>
        <v>2.787363950092912E-2</v>
      </c>
      <c r="P1237" s="10">
        <f>IF(E1237=0,0,E1237/L1237)</f>
        <v>35</v>
      </c>
      <c r="Q1237" s="2" t="str">
        <f>LEFT(N1237,SEARCH("/",N1237,1)-1)</f>
        <v>music</v>
      </c>
      <c r="R1237" s="2" t="str">
        <f>RIGHT(N1237,LEN(N1237)-SEARCH("/",N1237))</f>
        <v>world music</v>
      </c>
      <c r="S1237" s="21">
        <f>(((J1237/60)/60)/24)+DATE(1970,1,1)+(-5/24)</f>
        <v>41582.927071759259</v>
      </c>
      <c r="T1237" s="21">
        <f>(((I1237/60)/60)/24)+DATE(1970,1,1)+(-5/24)</f>
        <v>41622.927071759259</v>
      </c>
    </row>
    <row r="1238" spans="1:20" ht="30" hidden="1" x14ac:dyDescent="0.25">
      <c r="A1238" s="13">
        <v>1236</v>
      </c>
      <c r="B1238" s="3" t="s">
        <v>1237</v>
      </c>
      <c r="C1238" s="3" t="s">
        <v>5346</v>
      </c>
      <c r="D1238" s="2">
        <v>2500</v>
      </c>
      <c r="E1238" s="11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8285</v>
      </c>
      <c r="O1238" s="9">
        <f>E1238/D1238</f>
        <v>0</v>
      </c>
      <c r="P1238" s="10">
        <f>IF(E1238=0,0,E1238/L1238)</f>
        <v>0</v>
      </c>
      <c r="Q1238" s="2" t="str">
        <f>LEFT(N1238,SEARCH("/",N1238,1)-1)</f>
        <v>music</v>
      </c>
      <c r="R1238" s="2" t="str">
        <f>RIGHT(N1238,LEN(N1238)-SEARCH("/",N1238))</f>
        <v>world music</v>
      </c>
      <c r="S1238" s="21">
        <f>(((J1238/60)/60)/24)+DATE(1970,1,1)+(-5/24)</f>
        <v>41110.47180555555</v>
      </c>
      <c r="T1238" s="21">
        <f>(((I1238/60)/60)/24)+DATE(1970,1,1)+(-5/24)</f>
        <v>41118.458333333328</v>
      </c>
    </row>
    <row r="1239" spans="1:20" ht="105" hidden="1" x14ac:dyDescent="0.25">
      <c r="A1239" s="13">
        <v>1237</v>
      </c>
      <c r="B1239" s="3" t="s">
        <v>1238</v>
      </c>
      <c r="C1239" s="3" t="s">
        <v>5347</v>
      </c>
      <c r="D1239" s="2">
        <v>25000</v>
      </c>
      <c r="E1239" s="11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8285</v>
      </c>
      <c r="O1239" s="9">
        <f>E1239/D1239</f>
        <v>0</v>
      </c>
      <c r="P1239" s="10">
        <f>IF(E1239=0,0,E1239/L1239)</f>
        <v>0</v>
      </c>
      <c r="Q1239" s="2" t="str">
        <f>LEFT(N1239,SEARCH("/",N1239,1)-1)</f>
        <v>music</v>
      </c>
      <c r="R1239" s="2" t="str">
        <f>RIGHT(N1239,LEN(N1239)-SEARCH("/",N1239))</f>
        <v>world music</v>
      </c>
      <c r="S1239" s="21">
        <f>(((J1239/60)/60)/24)+DATE(1970,1,1)+(-5/24)</f>
        <v>41125.074826388889</v>
      </c>
      <c r="T1239" s="21">
        <f>(((I1239/60)/60)/24)+DATE(1970,1,1)+(-5/24)</f>
        <v>41145.074826388889</v>
      </c>
    </row>
    <row r="1240" spans="1:20" ht="105" hidden="1" x14ac:dyDescent="0.25">
      <c r="A1240" s="13">
        <v>1238</v>
      </c>
      <c r="B1240" s="3" t="s">
        <v>1239</v>
      </c>
      <c r="C1240" s="3" t="s">
        <v>5348</v>
      </c>
      <c r="D1240" s="2">
        <v>1000</v>
      </c>
      <c r="E1240" s="11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8285</v>
      </c>
      <c r="O1240" s="9">
        <f>E1240/D1240</f>
        <v>0.17799999999999999</v>
      </c>
      <c r="P1240" s="10">
        <f>IF(E1240=0,0,E1240/L1240)</f>
        <v>59.333333333333336</v>
      </c>
      <c r="Q1240" s="2" t="str">
        <f>LEFT(N1240,SEARCH("/",N1240,1)-1)</f>
        <v>music</v>
      </c>
      <c r="R1240" s="2" t="str">
        <f>RIGHT(N1240,LEN(N1240)-SEARCH("/",N1240))</f>
        <v>world music</v>
      </c>
      <c r="S1240" s="21">
        <f>(((J1240/60)/60)/24)+DATE(1970,1,1)+(-5/24)</f>
        <v>40731.402037037034</v>
      </c>
      <c r="T1240" s="21">
        <f>(((I1240/60)/60)/24)+DATE(1970,1,1)+(-5/24)</f>
        <v>40761.402037037034</v>
      </c>
    </row>
    <row r="1241" spans="1:20" ht="45" hidden="1" x14ac:dyDescent="0.25">
      <c r="A1241" s="13">
        <v>1239</v>
      </c>
      <c r="B1241" s="3" t="s">
        <v>1240</v>
      </c>
      <c r="C1241" s="3" t="s">
        <v>5349</v>
      </c>
      <c r="D1241" s="2">
        <v>2500</v>
      </c>
      <c r="E1241" s="11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8285</v>
      </c>
      <c r="O1241" s="9">
        <f>E1241/D1241</f>
        <v>0</v>
      </c>
      <c r="P1241" s="10">
        <f>IF(E1241=0,0,E1241/L1241)</f>
        <v>0</v>
      </c>
      <c r="Q1241" s="2" t="str">
        <f>LEFT(N1241,SEARCH("/",N1241,1)-1)</f>
        <v>music</v>
      </c>
      <c r="R1241" s="2" t="str">
        <f>RIGHT(N1241,LEN(N1241)-SEARCH("/",N1241))</f>
        <v>world music</v>
      </c>
      <c r="S1241" s="21">
        <f>(((J1241/60)/60)/24)+DATE(1970,1,1)+(-5/24)</f>
        <v>40883.754247685181</v>
      </c>
      <c r="T1241" s="21">
        <f>(((I1241/60)/60)/24)+DATE(1970,1,1)+(-5/24)</f>
        <v>40913.754247685181</v>
      </c>
    </row>
    <row r="1242" spans="1:20" ht="60" hidden="1" x14ac:dyDescent="0.25">
      <c r="A1242" s="13">
        <v>1240</v>
      </c>
      <c r="B1242" s="3" t="s">
        <v>1241</v>
      </c>
      <c r="C1242" s="3" t="s">
        <v>5350</v>
      </c>
      <c r="D1242" s="2">
        <v>8000</v>
      </c>
      <c r="E1242" s="11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8285</v>
      </c>
      <c r="O1242" s="9">
        <f>E1242/D1242</f>
        <v>3.0124999999999999E-2</v>
      </c>
      <c r="P1242" s="10">
        <f>IF(E1242=0,0,E1242/L1242)</f>
        <v>30.125</v>
      </c>
      <c r="Q1242" s="2" t="str">
        <f>LEFT(N1242,SEARCH("/",N1242,1)-1)</f>
        <v>music</v>
      </c>
      <c r="R1242" s="2" t="str">
        <f>RIGHT(N1242,LEN(N1242)-SEARCH("/",N1242))</f>
        <v>world music</v>
      </c>
      <c r="S1242" s="21">
        <f>(((J1242/60)/60)/24)+DATE(1970,1,1)+(-5/24)</f>
        <v>41408.831678240742</v>
      </c>
      <c r="T1242" s="21">
        <f>(((I1242/60)/60)/24)+DATE(1970,1,1)+(-5/24)</f>
        <v>41467.70208333333</v>
      </c>
    </row>
    <row r="1243" spans="1:20" ht="90" hidden="1" x14ac:dyDescent="0.25">
      <c r="A1243" s="13">
        <v>1241</v>
      </c>
      <c r="B1243" s="3" t="s">
        <v>1242</v>
      </c>
      <c r="C1243" s="3" t="s">
        <v>5351</v>
      </c>
      <c r="D1243" s="2">
        <v>5000</v>
      </c>
      <c r="E1243" s="11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8285</v>
      </c>
      <c r="O1243" s="9">
        <f>E1243/D1243</f>
        <v>0.50739999999999996</v>
      </c>
      <c r="P1243" s="10">
        <f>IF(E1243=0,0,E1243/L1243)</f>
        <v>74.617647058823536</v>
      </c>
      <c r="Q1243" s="2" t="str">
        <f>LEFT(N1243,SEARCH("/",N1243,1)-1)</f>
        <v>music</v>
      </c>
      <c r="R1243" s="2" t="str">
        <f>RIGHT(N1243,LEN(N1243)-SEARCH("/",N1243))</f>
        <v>world music</v>
      </c>
      <c r="S1243" s="21">
        <f>(((J1243/60)/60)/24)+DATE(1970,1,1)+(-5/24)</f>
        <v>41923.629398148143</v>
      </c>
      <c r="T1243" s="21">
        <f>(((I1243/60)/60)/24)+DATE(1970,1,1)+(-5/24)</f>
        <v>41946.040972222218</v>
      </c>
    </row>
    <row r="1244" spans="1:20" ht="105" hidden="1" x14ac:dyDescent="0.25">
      <c r="A1244" s="13">
        <v>1242</v>
      </c>
      <c r="B1244" s="3" t="s">
        <v>1243</v>
      </c>
      <c r="C1244" s="3" t="s">
        <v>5352</v>
      </c>
      <c r="D1244" s="2">
        <v>911</v>
      </c>
      <c r="E1244" s="11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8285</v>
      </c>
      <c r="O1244" s="9">
        <f>E1244/D1244</f>
        <v>5.4884742041712408E-3</v>
      </c>
      <c r="P1244" s="10">
        <f>IF(E1244=0,0,E1244/L1244)</f>
        <v>5</v>
      </c>
      <c r="Q1244" s="2" t="str">
        <f>LEFT(N1244,SEARCH("/",N1244,1)-1)</f>
        <v>music</v>
      </c>
      <c r="R1244" s="2" t="str">
        <f>RIGHT(N1244,LEN(N1244)-SEARCH("/",N1244))</f>
        <v>world music</v>
      </c>
      <c r="S1244" s="21">
        <f>(((J1244/60)/60)/24)+DATE(1970,1,1)+(-5/24)</f>
        <v>40781.957199074073</v>
      </c>
      <c r="T1244" s="21">
        <f>(((I1244/60)/60)/24)+DATE(1970,1,1)+(-5/24)</f>
        <v>40797.345833333333</v>
      </c>
    </row>
    <row r="1245" spans="1:20" ht="75" hidden="1" x14ac:dyDescent="0.25">
      <c r="A1245" s="13">
        <v>1243</v>
      </c>
      <c r="B1245" s="3" t="s">
        <v>1244</v>
      </c>
      <c r="C1245" s="3" t="s">
        <v>5353</v>
      </c>
      <c r="D1245" s="2">
        <v>12000</v>
      </c>
      <c r="E1245" s="11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8285</v>
      </c>
      <c r="O1245" s="9">
        <f>E1245/D1245</f>
        <v>0.14091666666666666</v>
      </c>
      <c r="P1245" s="10">
        <f>IF(E1245=0,0,E1245/L1245)</f>
        <v>44.5</v>
      </c>
      <c r="Q1245" s="2" t="str">
        <f>LEFT(N1245,SEARCH("/",N1245,1)-1)</f>
        <v>music</v>
      </c>
      <c r="R1245" s="2" t="str">
        <f>RIGHT(N1245,LEN(N1245)-SEARCH("/",N1245))</f>
        <v>world music</v>
      </c>
      <c r="S1245" s="21">
        <f>(((J1245/60)/60)/24)+DATE(1970,1,1)+(-5/24)</f>
        <v>40671.670960648145</v>
      </c>
      <c r="T1245" s="21">
        <f>(((I1245/60)/60)/24)+DATE(1970,1,1)+(-5/24)</f>
        <v>40732.666666666664</v>
      </c>
    </row>
    <row r="1246" spans="1:20" ht="75" hidden="1" x14ac:dyDescent="0.25">
      <c r="A1246" s="13">
        <v>1244</v>
      </c>
      <c r="B1246" s="3" t="s">
        <v>1245</v>
      </c>
      <c r="C1246" s="3" t="s">
        <v>5354</v>
      </c>
      <c r="D1246" s="2">
        <v>2000</v>
      </c>
      <c r="E1246" s="11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8275</v>
      </c>
      <c r="O1246" s="9">
        <f>E1246/D1246</f>
        <v>1.038</v>
      </c>
      <c r="P1246" s="10">
        <f>IF(E1246=0,0,E1246/L1246)</f>
        <v>46.133333333333333</v>
      </c>
      <c r="Q1246" s="2" t="str">
        <f>LEFT(N1246,SEARCH("/",N1246,1)-1)</f>
        <v>music</v>
      </c>
      <c r="R1246" s="2" t="str">
        <f>RIGHT(N1246,LEN(N1246)-SEARCH("/",N1246))</f>
        <v>rock</v>
      </c>
      <c r="S1246" s="21">
        <f>(((J1246/60)/60)/24)+DATE(1970,1,1)+(-5/24)</f>
        <v>41355.617164351846</v>
      </c>
      <c r="T1246" s="21">
        <f>(((I1246/60)/60)/24)+DATE(1970,1,1)+(-5/24)</f>
        <v>41386.666666666664</v>
      </c>
    </row>
    <row r="1247" spans="1:20" ht="90" hidden="1" x14ac:dyDescent="0.25">
      <c r="A1247" s="13">
        <v>1245</v>
      </c>
      <c r="B1247" s="3" t="s">
        <v>1246</v>
      </c>
      <c r="C1247" s="3" t="s">
        <v>5355</v>
      </c>
      <c r="D1247" s="2">
        <v>2000</v>
      </c>
      <c r="E1247" s="11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8275</v>
      </c>
      <c r="O1247" s="9">
        <f>E1247/D1247</f>
        <v>1.2024999999999999</v>
      </c>
      <c r="P1247" s="10">
        <f>IF(E1247=0,0,E1247/L1247)</f>
        <v>141.47058823529412</v>
      </c>
      <c r="Q1247" s="2" t="str">
        <f>LEFT(N1247,SEARCH("/",N1247,1)-1)</f>
        <v>music</v>
      </c>
      <c r="R1247" s="2" t="str">
        <f>RIGHT(N1247,LEN(N1247)-SEARCH("/",N1247))</f>
        <v>rock</v>
      </c>
      <c r="S1247" s="21">
        <f>(((J1247/60)/60)/24)+DATE(1970,1,1)+(-5/24)</f>
        <v>41774.391597222217</v>
      </c>
      <c r="T1247" s="21">
        <f>(((I1247/60)/60)/24)+DATE(1970,1,1)+(-5/24)</f>
        <v>41804.391597222217</v>
      </c>
    </row>
    <row r="1248" spans="1:20" ht="90" hidden="1" x14ac:dyDescent="0.25">
      <c r="A1248" s="13">
        <v>1246</v>
      </c>
      <c r="B1248" s="3" t="s">
        <v>1247</v>
      </c>
      <c r="C1248" s="3" t="s">
        <v>5356</v>
      </c>
      <c r="D1248" s="2">
        <v>2000</v>
      </c>
      <c r="E1248" s="11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8275</v>
      </c>
      <c r="O1248" s="9">
        <f>E1248/D1248</f>
        <v>1.17</v>
      </c>
      <c r="P1248" s="10">
        <f>IF(E1248=0,0,E1248/L1248)</f>
        <v>75.483870967741936</v>
      </c>
      <c r="Q1248" s="2" t="str">
        <f>LEFT(N1248,SEARCH("/",N1248,1)-1)</f>
        <v>music</v>
      </c>
      <c r="R1248" s="2" t="str">
        <f>RIGHT(N1248,LEN(N1248)-SEARCH("/",N1248))</f>
        <v>rock</v>
      </c>
      <c r="S1248" s="21">
        <f>(((J1248/60)/60)/24)+DATE(1970,1,1)+(-5/24)</f>
        <v>40837.835057870368</v>
      </c>
      <c r="T1248" s="21">
        <f>(((I1248/60)/60)/24)+DATE(1970,1,1)+(-5/24)</f>
        <v>40882.876724537033</v>
      </c>
    </row>
    <row r="1249" spans="1:20" ht="60" hidden="1" x14ac:dyDescent="0.25">
      <c r="A1249" s="13">
        <v>1247</v>
      </c>
      <c r="B1249" s="3" t="s">
        <v>1248</v>
      </c>
      <c r="C1249" s="3" t="s">
        <v>5357</v>
      </c>
      <c r="D1249" s="2">
        <v>3500</v>
      </c>
      <c r="E1249" s="11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8275</v>
      </c>
      <c r="O1249" s="9">
        <f>E1249/D1249</f>
        <v>1.2214285714285715</v>
      </c>
      <c r="P1249" s="10">
        <f>IF(E1249=0,0,E1249/L1249)</f>
        <v>85.5</v>
      </c>
      <c r="Q1249" s="2" t="str">
        <f>LEFT(N1249,SEARCH("/",N1249,1)-1)</f>
        <v>music</v>
      </c>
      <c r="R1249" s="2" t="str">
        <f>RIGHT(N1249,LEN(N1249)-SEARCH("/",N1249))</f>
        <v>rock</v>
      </c>
      <c r="S1249" s="21">
        <f>(((J1249/60)/60)/24)+DATE(1970,1,1)+(-5/24)</f>
        <v>41370.083969907406</v>
      </c>
      <c r="T1249" s="21">
        <f>(((I1249/60)/60)/24)+DATE(1970,1,1)+(-5/24)</f>
        <v>41400.083969907406</v>
      </c>
    </row>
    <row r="1250" spans="1:20" ht="60" hidden="1" x14ac:dyDescent="0.25">
      <c r="A1250" s="13">
        <v>1248</v>
      </c>
      <c r="B1250" s="3" t="s">
        <v>1249</v>
      </c>
      <c r="C1250" s="3" t="s">
        <v>5358</v>
      </c>
      <c r="D1250" s="2">
        <v>2500</v>
      </c>
      <c r="E1250" s="11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8275</v>
      </c>
      <c r="O1250" s="9">
        <f>E1250/D1250</f>
        <v>1.5164</v>
      </c>
      <c r="P1250" s="10">
        <f>IF(E1250=0,0,E1250/L1250)</f>
        <v>64.254237288135599</v>
      </c>
      <c r="Q1250" s="2" t="str">
        <f>LEFT(N1250,SEARCH("/",N1250,1)-1)</f>
        <v>music</v>
      </c>
      <c r="R1250" s="2" t="str">
        <f>RIGHT(N1250,LEN(N1250)-SEARCH("/",N1250))</f>
        <v>rock</v>
      </c>
      <c r="S1250" s="21">
        <f>(((J1250/60)/60)/24)+DATE(1970,1,1)+(-5/24)</f>
        <v>41767.448530092588</v>
      </c>
      <c r="T1250" s="21">
        <f>(((I1250/60)/60)/24)+DATE(1970,1,1)+(-5/24)</f>
        <v>41803.082638888889</v>
      </c>
    </row>
    <row r="1251" spans="1:20" ht="75" hidden="1" x14ac:dyDescent="0.25">
      <c r="A1251" s="13">
        <v>1249</v>
      </c>
      <c r="B1251" s="3" t="s">
        <v>1250</v>
      </c>
      <c r="C1251" s="3" t="s">
        <v>5359</v>
      </c>
      <c r="D1251" s="2">
        <v>5000</v>
      </c>
      <c r="E1251" s="11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8275</v>
      </c>
      <c r="O1251" s="9">
        <f>E1251/D1251</f>
        <v>1.0444</v>
      </c>
      <c r="P1251" s="10">
        <f>IF(E1251=0,0,E1251/L1251)</f>
        <v>64.46913580246914</v>
      </c>
      <c r="Q1251" s="2" t="str">
        <f>LEFT(N1251,SEARCH("/",N1251,1)-1)</f>
        <v>music</v>
      </c>
      <c r="R1251" s="2" t="str">
        <f>RIGHT(N1251,LEN(N1251)-SEARCH("/",N1251))</f>
        <v>rock</v>
      </c>
      <c r="S1251" s="21">
        <f>(((J1251/60)/60)/24)+DATE(1970,1,1)+(-5/24)</f>
        <v>41067.532534722224</v>
      </c>
      <c r="T1251" s="21">
        <f>(((I1251/60)/60)/24)+DATE(1970,1,1)+(-5/24)</f>
        <v>41097.532534722224</v>
      </c>
    </row>
    <row r="1252" spans="1:20" ht="105" hidden="1" x14ac:dyDescent="0.25">
      <c r="A1252" s="13">
        <v>1250</v>
      </c>
      <c r="B1252" s="3" t="s">
        <v>1251</v>
      </c>
      <c r="C1252" s="3" t="s">
        <v>5360</v>
      </c>
      <c r="D1252" s="2">
        <v>30000</v>
      </c>
      <c r="E1252" s="11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8275</v>
      </c>
      <c r="O1252" s="9">
        <f>E1252/D1252</f>
        <v>2.0015333333333332</v>
      </c>
      <c r="P1252" s="10">
        <f>IF(E1252=0,0,E1252/L1252)</f>
        <v>118.2007874015748</v>
      </c>
      <c r="Q1252" s="2" t="str">
        <f>LEFT(N1252,SEARCH("/",N1252,1)-1)</f>
        <v>music</v>
      </c>
      <c r="R1252" s="2" t="str">
        <f>RIGHT(N1252,LEN(N1252)-SEARCH("/",N1252))</f>
        <v>rock</v>
      </c>
      <c r="S1252" s="21">
        <f>(((J1252/60)/60)/24)+DATE(1970,1,1)+(-5/24)</f>
        <v>41843.434386574074</v>
      </c>
      <c r="T1252" s="21">
        <f>(((I1252/60)/60)/24)+DATE(1970,1,1)+(-5/24)</f>
        <v>41888.434386574074</v>
      </c>
    </row>
    <row r="1253" spans="1:20" ht="60" hidden="1" x14ac:dyDescent="0.25">
      <c r="A1253" s="13">
        <v>1251</v>
      </c>
      <c r="B1253" s="3" t="s">
        <v>1252</v>
      </c>
      <c r="C1253" s="3" t="s">
        <v>5361</v>
      </c>
      <c r="D1253" s="2">
        <v>6000</v>
      </c>
      <c r="E1253" s="11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8275</v>
      </c>
      <c r="O1253" s="9">
        <f>E1253/D1253</f>
        <v>1.018</v>
      </c>
      <c r="P1253" s="10">
        <f>IF(E1253=0,0,E1253/L1253)</f>
        <v>82.540540540540547</v>
      </c>
      <c r="Q1253" s="2" t="str">
        <f>LEFT(N1253,SEARCH("/",N1253,1)-1)</f>
        <v>music</v>
      </c>
      <c r="R1253" s="2" t="str">
        <f>RIGHT(N1253,LEN(N1253)-SEARCH("/",N1253))</f>
        <v>rock</v>
      </c>
      <c r="S1253" s="21">
        <f>(((J1253/60)/60)/24)+DATE(1970,1,1)+(-5/24)</f>
        <v>40751.606099537035</v>
      </c>
      <c r="T1253" s="21">
        <f>(((I1253/60)/60)/24)+DATE(1970,1,1)+(-5/24)</f>
        <v>40811.606099537035</v>
      </c>
    </row>
    <row r="1254" spans="1:20" ht="75" hidden="1" x14ac:dyDescent="0.25">
      <c r="A1254" s="13">
        <v>1252</v>
      </c>
      <c r="B1254" s="3" t="s">
        <v>1253</v>
      </c>
      <c r="C1254" s="3" t="s">
        <v>5362</v>
      </c>
      <c r="D1254" s="2">
        <v>3500</v>
      </c>
      <c r="E1254" s="11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8275</v>
      </c>
      <c r="O1254" s="9">
        <f>E1254/D1254</f>
        <v>1.3765714285714286</v>
      </c>
      <c r="P1254" s="10">
        <f>IF(E1254=0,0,E1254/L1254)</f>
        <v>34.170212765957444</v>
      </c>
      <c r="Q1254" s="2" t="str">
        <f>LEFT(N1254,SEARCH("/",N1254,1)-1)</f>
        <v>music</v>
      </c>
      <c r="R1254" s="2" t="str">
        <f>RIGHT(N1254,LEN(N1254)-SEARCH("/",N1254))</f>
        <v>rock</v>
      </c>
      <c r="S1254" s="21">
        <f>(((J1254/60)/60)/24)+DATE(1970,1,1)+(-5/24)</f>
        <v>41543.779733796291</v>
      </c>
      <c r="T1254" s="21">
        <f>(((I1254/60)/60)/24)+DATE(1970,1,1)+(-5/24)</f>
        <v>41571.779733796291</v>
      </c>
    </row>
    <row r="1255" spans="1:20" ht="90" hidden="1" x14ac:dyDescent="0.25">
      <c r="A1255" s="13">
        <v>1253</v>
      </c>
      <c r="B1255" s="3" t="s">
        <v>1254</v>
      </c>
      <c r="C1255" s="3" t="s">
        <v>5363</v>
      </c>
      <c r="D1255" s="2">
        <v>10</v>
      </c>
      <c r="E1255" s="11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8275</v>
      </c>
      <c r="O1255" s="9">
        <f>E1255/D1255</f>
        <v>3038.3319999999999</v>
      </c>
      <c r="P1255" s="10">
        <f>IF(E1255=0,0,E1255/L1255)</f>
        <v>42.73322081575246</v>
      </c>
      <c r="Q1255" s="2" t="str">
        <f>LEFT(N1255,SEARCH("/",N1255,1)-1)</f>
        <v>music</v>
      </c>
      <c r="R1255" s="2" t="str">
        <f>RIGHT(N1255,LEN(N1255)-SEARCH("/",N1255))</f>
        <v>rock</v>
      </c>
      <c r="S1255" s="21">
        <f>(((J1255/60)/60)/24)+DATE(1970,1,1)+(-5/24)</f>
        <v>41855.575312499997</v>
      </c>
      <c r="T1255" s="21">
        <f>(((I1255/60)/60)/24)+DATE(1970,1,1)+(-5/24)</f>
        <v>41885.575312499997</v>
      </c>
    </row>
    <row r="1256" spans="1:20" ht="90" hidden="1" x14ac:dyDescent="0.25">
      <c r="A1256" s="13">
        <v>1254</v>
      </c>
      <c r="B1256" s="3" t="s">
        <v>1255</v>
      </c>
      <c r="C1256" s="3" t="s">
        <v>5364</v>
      </c>
      <c r="D1256" s="2">
        <v>6700</v>
      </c>
      <c r="E1256" s="11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8275</v>
      </c>
      <c r="O1256" s="9">
        <f>E1256/D1256</f>
        <v>1.9885074626865671</v>
      </c>
      <c r="P1256" s="10">
        <f>IF(E1256=0,0,E1256/L1256)</f>
        <v>94.489361702127653</v>
      </c>
      <c r="Q1256" s="2" t="str">
        <f>LEFT(N1256,SEARCH("/",N1256,1)-1)</f>
        <v>music</v>
      </c>
      <c r="R1256" s="2" t="str">
        <f>RIGHT(N1256,LEN(N1256)-SEARCH("/",N1256))</f>
        <v>rock</v>
      </c>
      <c r="S1256" s="21">
        <f>(((J1256/60)/60)/24)+DATE(1970,1,1)+(-5/24)</f>
        <v>40487.413032407407</v>
      </c>
      <c r="T1256" s="21">
        <f>(((I1256/60)/60)/24)+DATE(1970,1,1)+(-5/24)</f>
        <v>40543.999305555553</v>
      </c>
    </row>
    <row r="1257" spans="1:20" ht="75" hidden="1" x14ac:dyDescent="0.25">
      <c r="A1257" s="13">
        <v>1255</v>
      </c>
      <c r="B1257" s="3" t="s">
        <v>1256</v>
      </c>
      <c r="C1257" s="3" t="s">
        <v>5365</v>
      </c>
      <c r="D1257" s="2">
        <v>3000</v>
      </c>
      <c r="E1257" s="11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8275</v>
      </c>
      <c r="O1257" s="9">
        <f>E1257/D1257</f>
        <v>2.0236666666666667</v>
      </c>
      <c r="P1257" s="10">
        <f>IF(E1257=0,0,E1257/L1257)</f>
        <v>55.697247706422019</v>
      </c>
      <c r="Q1257" s="2" t="str">
        <f>LEFT(N1257,SEARCH("/",N1257,1)-1)</f>
        <v>music</v>
      </c>
      <c r="R1257" s="2" t="str">
        <f>RIGHT(N1257,LEN(N1257)-SEARCH("/",N1257))</f>
        <v>rock</v>
      </c>
      <c r="S1257" s="21">
        <f>(((J1257/60)/60)/24)+DATE(1970,1,1)+(-5/24)</f>
        <v>41579.637175925927</v>
      </c>
      <c r="T1257" s="21">
        <f>(((I1257/60)/60)/24)+DATE(1970,1,1)+(-5/24)</f>
        <v>41609.678842592592</v>
      </c>
    </row>
    <row r="1258" spans="1:20" ht="90" hidden="1" x14ac:dyDescent="0.25">
      <c r="A1258" s="13">
        <v>1256</v>
      </c>
      <c r="B1258" s="3" t="s">
        <v>1257</v>
      </c>
      <c r="C1258" s="3" t="s">
        <v>5366</v>
      </c>
      <c r="D1258" s="2">
        <v>30000</v>
      </c>
      <c r="E1258" s="11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8275</v>
      </c>
      <c r="O1258" s="9">
        <f>E1258/D1258</f>
        <v>1.1796376666666666</v>
      </c>
      <c r="P1258" s="10">
        <f>IF(E1258=0,0,E1258/L1258)</f>
        <v>98.030831024930734</v>
      </c>
      <c r="Q1258" s="2" t="str">
        <f>LEFT(N1258,SEARCH("/",N1258,1)-1)</f>
        <v>music</v>
      </c>
      <c r="R1258" s="2" t="str">
        <f>RIGHT(N1258,LEN(N1258)-SEARCH("/",N1258))</f>
        <v>rock</v>
      </c>
      <c r="S1258" s="21">
        <f>(((J1258/60)/60)/24)+DATE(1970,1,1)+(-5/24)</f>
        <v>40921.711006944446</v>
      </c>
      <c r="T1258" s="21">
        <f>(((I1258/60)/60)/24)+DATE(1970,1,1)+(-5/24)</f>
        <v>40951.711006944446</v>
      </c>
    </row>
    <row r="1259" spans="1:20" ht="90" hidden="1" x14ac:dyDescent="0.25">
      <c r="A1259" s="13">
        <v>1257</v>
      </c>
      <c r="B1259" s="3" t="s">
        <v>1258</v>
      </c>
      <c r="C1259" s="3" t="s">
        <v>5367</v>
      </c>
      <c r="D1259" s="2">
        <v>5500</v>
      </c>
      <c r="E1259" s="11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8275</v>
      </c>
      <c r="O1259" s="9">
        <f>E1259/D1259</f>
        <v>2.9472727272727273</v>
      </c>
      <c r="P1259" s="10">
        <f>IF(E1259=0,0,E1259/L1259)</f>
        <v>92.102272727272734</v>
      </c>
      <c r="Q1259" s="2" t="str">
        <f>LEFT(N1259,SEARCH("/",N1259,1)-1)</f>
        <v>music</v>
      </c>
      <c r="R1259" s="2" t="str">
        <f>RIGHT(N1259,LEN(N1259)-SEARCH("/",N1259))</f>
        <v>rock</v>
      </c>
      <c r="S1259" s="21">
        <f>(((J1259/60)/60)/24)+DATE(1970,1,1)+(-5/24)</f>
        <v>40586.877199074072</v>
      </c>
      <c r="T1259" s="21">
        <f>(((I1259/60)/60)/24)+DATE(1970,1,1)+(-5/24)</f>
        <v>40635.835532407407</v>
      </c>
    </row>
    <row r="1260" spans="1:20" ht="75" hidden="1" x14ac:dyDescent="0.25">
      <c r="A1260" s="13">
        <v>1258</v>
      </c>
      <c r="B1260" s="3" t="s">
        <v>1259</v>
      </c>
      <c r="C1260" s="3" t="s">
        <v>5368</v>
      </c>
      <c r="D1260" s="2">
        <v>12000</v>
      </c>
      <c r="E1260" s="11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8275</v>
      </c>
      <c r="O1260" s="9">
        <f>E1260/D1260</f>
        <v>2.1314633333333335</v>
      </c>
      <c r="P1260" s="10">
        <f>IF(E1260=0,0,E1260/L1260)</f>
        <v>38.175462686567165</v>
      </c>
      <c r="Q1260" s="2" t="str">
        <f>LEFT(N1260,SEARCH("/",N1260,1)-1)</f>
        <v>music</v>
      </c>
      <c r="R1260" s="2" t="str">
        <f>RIGHT(N1260,LEN(N1260)-SEARCH("/",N1260))</f>
        <v>rock</v>
      </c>
      <c r="S1260" s="21">
        <f>(((J1260/60)/60)/24)+DATE(1970,1,1)+(-5/24)</f>
        <v>41487.402916666666</v>
      </c>
      <c r="T1260" s="21">
        <f>(((I1260/60)/60)/24)+DATE(1970,1,1)+(-5/24)</f>
        <v>41517.402916666666</v>
      </c>
    </row>
    <row r="1261" spans="1:20" ht="60" hidden="1" x14ac:dyDescent="0.25">
      <c r="A1261" s="13">
        <v>1259</v>
      </c>
      <c r="B1261" s="3" t="s">
        <v>1260</v>
      </c>
      <c r="C1261" s="3" t="s">
        <v>5369</v>
      </c>
      <c r="D1261" s="2">
        <v>2500</v>
      </c>
      <c r="E1261" s="11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8275</v>
      </c>
      <c r="O1261" s="9">
        <f>E1261/D1261</f>
        <v>1.0424</v>
      </c>
      <c r="P1261" s="10">
        <f>IF(E1261=0,0,E1261/L1261)</f>
        <v>27.145833333333332</v>
      </c>
      <c r="Q1261" s="2" t="str">
        <f>LEFT(N1261,SEARCH("/",N1261,1)-1)</f>
        <v>music</v>
      </c>
      <c r="R1261" s="2" t="str">
        <f>RIGHT(N1261,LEN(N1261)-SEARCH("/",N1261))</f>
        <v>rock</v>
      </c>
      <c r="S1261" s="21">
        <f>(((J1261/60)/60)/24)+DATE(1970,1,1)+(-5/24)</f>
        <v>41766.762314814812</v>
      </c>
      <c r="T1261" s="21">
        <f>(((I1261/60)/60)/24)+DATE(1970,1,1)+(-5/24)</f>
        <v>41798.957638888889</v>
      </c>
    </row>
    <row r="1262" spans="1:20" ht="90" hidden="1" x14ac:dyDescent="0.25">
      <c r="A1262" s="13">
        <v>1260</v>
      </c>
      <c r="B1262" s="3" t="s">
        <v>1261</v>
      </c>
      <c r="C1262" s="3" t="s">
        <v>5370</v>
      </c>
      <c r="D1262" s="2">
        <v>3300</v>
      </c>
      <c r="E1262" s="11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8275</v>
      </c>
      <c r="O1262" s="9">
        <f>E1262/D1262</f>
        <v>1.1366666666666667</v>
      </c>
      <c r="P1262" s="10">
        <f>IF(E1262=0,0,E1262/L1262)</f>
        <v>50.689189189189186</v>
      </c>
      <c r="Q1262" s="2" t="str">
        <f>LEFT(N1262,SEARCH("/",N1262,1)-1)</f>
        <v>music</v>
      </c>
      <c r="R1262" s="2" t="str">
        <f>RIGHT(N1262,LEN(N1262)-SEARCH("/",N1262))</f>
        <v>rock</v>
      </c>
      <c r="S1262" s="21">
        <f>(((J1262/60)/60)/24)+DATE(1970,1,1)+(-5/24)</f>
        <v>41666.63449074074</v>
      </c>
      <c r="T1262" s="21">
        <f>(((I1262/60)/60)/24)+DATE(1970,1,1)+(-5/24)</f>
        <v>41696.63449074074</v>
      </c>
    </row>
    <row r="1263" spans="1:20" ht="75" hidden="1" x14ac:dyDescent="0.25">
      <c r="A1263" s="13">
        <v>1261</v>
      </c>
      <c r="B1263" s="3" t="s">
        <v>1262</v>
      </c>
      <c r="C1263" s="3" t="s">
        <v>5371</v>
      </c>
      <c r="D1263" s="2">
        <v>2000</v>
      </c>
      <c r="E1263" s="11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8275</v>
      </c>
      <c r="O1263" s="9">
        <f>E1263/D1263</f>
        <v>1.0125</v>
      </c>
      <c r="P1263" s="10">
        <f>IF(E1263=0,0,E1263/L1263)</f>
        <v>38.942307692307693</v>
      </c>
      <c r="Q1263" s="2" t="str">
        <f>LEFT(N1263,SEARCH("/",N1263,1)-1)</f>
        <v>music</v>
      </c>
      <c r="R1263" s="2" t="str">
        <f>RIGHT(N1263,LEN(N1263)-SEARCH("/",N1263))</f>
        <v>rock</v>
      </c>
      <c r="S1263" s="21">
        <f>(((J1263/60)/60)/24)+DATE(1970,1,1)+(-5/24)</f>
        <v>41638.134571759256</v>
      </c>
      <c r="T1263" s="21">
        <f>(((I1263/60)/60)/24)+DATE(1970,1,1)+(-5/24)</f>
        <v>41668.134571759256</v>
      </c>
    </row>
    <row r="1264" spans="1:20" ht="75" hidden="1" x14ac:dyDescent="0.25">
      <c r="A1264" s="13">
        <v>1262</v>
      </c>
      <c r="B1264" s="3" t="s">
        <v>1263</v>
      </c>
      <c r="C1264" s="3" t="s">
        <v>5372</v>
      </c>
      <c r="D1264" s="2">
        <v>6500</v>
      </c>
      <c r="E1264" s="11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8275</v>
      </c>
      <c r="O1264" s="9">
        <f>E1264/D1264</f>
        <v>1.2541538461538462</v>
      </c>
      <c r="P1264" s="10">
        <f>IF(E1264=0,0,E1264/L1264)</f>
        <v>77.638095238095232</v>
      </c>
      <c r="Q1264" s="2" t="str">
        <f>LEFT(N1264,SEARCH("/",N1264,1)-1)</f>
        <v>music</v>
      </c>
      <c r="R1264" s="2" t="str">
        <f>RIGHT(N1264,LEN(N1264)-SEARCH("/",N1264))</f>
        <v>rock</v>
      </c>
      <c r="S1264" s="21">
        <f>(((J1264/60)/60)/24)+DATE(1970,1,1)+(-5/24)</f>
        <v>41656.554305555554</v>
      </c>
      <c r="T1264" s="21">
        <f>(((I1264/60)/60)/24)+DATE(1970,1,1)+(-5/24)</f>
        <v>41686.554305555554</v>
      </c>
    </row>
    <row r="1265" spans="1:20" ht="60" hidden="1" x14ac:dyDescent="0.25">
      <c r="A1265" s="13">
        <v>1263</v>
      </c>
      <c r="B1265" s="3" t="s">
        <v>1264</v>
      </c>
      <c r="C1265" s="3" t="s">
        <v>5373</v>
      </c>
      <c r="D1265" s="2">
        <v>1500</v>
      </c>
      <c r="E1265" s="11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8275</v>
      </c>
      <c r="O1265" s="9">
        <f>E1265/D1265</f>
        <v>1.19</v>
      </c>
      <c r="P1265" s="10">
        <f>IF(E1265=0,0,E1265/L1265)</f>
        <v>43.536585365853661</v>
      </c>
      <c r="Q1265" s="2" t="str">
        <f>LEFT(N1265,SEARCH("/",N1265,1)-1)</f>
        <v>music</v>
      </c>
      <c r="R1265" s="2" t="str">
        <f>RIGHT(N1265,LEN(N1265)-SEARCH("/",N1265))</f>
        <v>rock</v>
      </c>
      <c r="S1265" s="21">
        <f>(((J1265/60)/60)/24)+DATE(1970,1,1)+(-5/24)</f>
        <v>41691.875810185185</v>
      </c>
      <c r="T1265" s="21">
        <f>(((I1265/60)/60)/24)+DATE(1970,1,1)+(-5/24)</f>
        <v>41726.833333333328</v>
      </c>
    </row>
    <row r="1266" spans="1:20" ht="90" hidden="1" x14ac:dyDescent="0.25">
      <c r="A1266" s="13">
        <v>1264</v>
      </c>
      <c r="B1266" s="3" t="s">
        <v>1265</v>
      </c>
      <c r="C1266" s="3" t="s">
        <v>5374</v>
      </c>
      <c r="D1266" s="2">
        <v>650</v>
      </c>
      <c r="E1266" s="11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8275</v>
      </c>
      <c r="O1266" s="9">
        <f>E1266/D1266</f>
        <v>1.6646153846153846</v>
      </c>
      <c r="P1266" s="10">
        <f>IF(E1266=0,0,E1266/L1266)</f>
        <v>31.823529411764707</v>
      </c>
      <c r="Q1266" s="2" t="str">
        <f>LEFT(N1266,SEARCH("/",N1266,1)-1)</f>
        <v>music</v>
      </c>
      <c r="R1266" s="2" t="str">
        <f>RIGHT(N1266,LEN(N1266)-SEARCH("/",N1266))</f>
        <v>rock</v>
      </c>
      <c r="S1266" s="21">
        <f>(((J1266/60)/60)/24)+DATE(1970,1,1)+(-5/24)</f>
        <v>41547.454664351848</v>
      </c>
      <c r="T1266" s="21">
        <f>(((I1266/60)/60)/24)+DATE(1970,1,1)+(-5/24)</f>
        <v>41576.454664351848</v>
      </c>
    </row>
    <row r="1267" spans="1:20" ht="105" hidden="1" x14ac:dyDescent="0.25">
      <c r="A1267" s="13">
        <v>1265</v>
      </c>
      <c r="B1267" s="3" t="s">
        <v>1266</v>
      </c>
      <c r="C1267" s="3" t="s">
        <v>5375</v>
      </c>
      <c r="D1267" s="2">
        <v>3500</v>
      </c>
      <c r="E1267" s="11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8275</v>
      </c>
      <c r="O1267" s="9">
        <f>E1267/D1267</f>
        <v>1.1914771428571429</v>
      </c>
      <c r="P1267" s="10">
        <f>IF(E1267=0,0,E1267/L1267)</f>
        <v>63.184393939393942</v>
      </c>
      <c r="Q1267" s="2" t="str">
        <f>LEFT(N1267,SEARCH("/",N1267,1)-1)</f>
        <v>music</v>
      </c>
      <c r="R1267" s="2" t="str">
        <f>RIGHT(N1267,LEN(N1267)-SEARCH("/",N1267))</f>
        <v>rock</v>
      </c>
      <c r="S1267" s="21">
        <f>(((J1267/60)/60)/24)+DATE(1970,1,1)+(-5/24)</f>
        <v>40465.446932870364</v>
      </c>
      <c r="T1267" s="21">
        <f>(((I1267/60)/60)/24)+DATE(1970,1,1)+(-5/24)</f>
        <v>40512.446932870364</v>
      </c>
    </row>
    <row r="1268" spans="1:20" ht="60" hidden="1" x14ac:dyDescent="0.25">
      <c r="A1268" s="13">
        <v>1266</v>
      </c>
      <c r="B1268" s="3" t="s">
        <v>1267</v>
      </c>
      <c r="C1268" s="3" t="s">
        <v>5376</v>
      </c>
      <c r="D1268" s="2">
        <v>9500</v>
      </c>
      <c r="E1268" s="11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8275</v>
      </c>
      <c r="O1268" s="9">
        <f>E1268/D1268</f>
        <v>1.0047368421052632</v>
      </c>
      <c r="P1268" s="10">
        <f>IF(E1268=0,0,E1268/L1268)</f>
        <v>190.9</v>
      </c>
      <c r="Q1268" s="2" t="str">
        <f>LEFT(N1268,SEARCH("/",N1268,1)-1)</f>
        <v>music</v>
      </c>
      <c r="R1268" s="2" t="str">
        <f>RIGHT(N1268,LEN(N1268)-SEARCH("/",N1268))</f>
        <v>rock</v>
      </c>
      <c r="S1268" s="21">
        <f>(((J1268/60)/60)/24)+DATE(1970,1,1)+(-5/24)</f>
        <v>41620.668344907404</v>
      </c>
      <c r="T1268" s="21">
        <f>(((I1268/60)/60)/24)+DATE(1970,1,1)+(-5/24)</f>
        <v>41650.668344907404</v>
      </c>
    </row>
    <row r="1269" spans="1:20" ht="90" hidden="1" x14ac:dyDescent="0.25">
      <c r="A1269" s="13">
        <v>1267</v>
      </c>
      <c r="B1269" s="3" t="s">
        <v>1268</v>
      </c>
      <c r="C1269" s="3" t="s">
        <v>5377</v>
      </c>
      <c r="D1269" s="2">
        <v>22000</v>
      </c>
      <c r="E1269" s="11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8275</v>
      </c>
      <c r="O1269" s="9">
        <f>E1269/D1269</f>
        <v>1.018</v>
      </c>
      <c r="P1269" s="10">
        <f>IF(E1269=0,0,E1269/L1269)</f>
        <v>140.85534591194968</v>
      </c>
      <c r="Q1269" s="2" t="str">
        <f>LEFT(N1269,SEARCH("/",N1269,1)-1)</f>
        <v>music</v>
      </c>
      <c r="R1269" s="2" t="str">
        <f>RIGHT(N1269,LEN(N1269)-SEARCH("/",N1269))</f>
        <v>rock</v>
      </c>
      <c r="S1269" s="21">
        <f>(((J1269/60)/60)/24)+DATE(1970,1,1)+(-5/24)</f>
        <v>41449.376828703702</v>
      </c>
      <c r="T1269" s="21">
        <f>(((I1269/60)/60)/24)+DATE(1970,1,1)+(-5/24)</f>
        <v>41479.376828703702</v>
      </c>
    </row>
    <row r="1270" spans="1:20" ht="75" hidden="1" x14ac:dyDescent="0.25">
      <c r="A1270" s="13">
        <v>1268</v>
      </c>
      <c r="B1270" s="3" t="s">
        <v>1269</v>
      </c>
      <c r="C1270" s="3" t="s">
        <v>5378</v>
      </c>
      <c r="D1270" s="2">
        <v>12000</v>
      </c>
      <c r="E1270" s="11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8275</v>
      </c>
      <c r="O1270" s="9">
        <f>E1270/D1270</f>
        <v>1.1666666666666667</v>
      </c>
      <c r="P1270" s="10">
        <f>IF(E1270=0,0,E1270/L1270)</f>
        <v>76.92307692307692</v>
      </c>
      <c r="Q1270" s="2" t="str">
        <f>LEFT(N1270,SEARCH("/",N1270,1)-1)</f>
        <v>music</v>
      </c>
      <c r="R1270" s="2" t="str">
        <f>RIGHT(N1270,LEN(N1270)-SEARCH("/",N1270))</f>
        <v>rock</v>
      </c>
      <c r="S1270" s="21">
        <f>(((J1270/60)/60)/24)+DATE(1970,1,1)+(-5/24)</f>
        <v>41507.637118055551</v>
      </c>
      <c r="T1270" s="21">
        <f>(((I1270/60)/60)/24)+DATE(1970,1,1)+(-5/24)</f>
        <v>41537.637118055551</v>
      </c>
    </row>
    <row r="1271" spans="1:20" ht="105" hidden="1" x14ac:dyDescent="0.25">
      <c r="A1271" s="13">
        <v>1269</v>
      </c>
      <c r="B1271" s="3" t="s">
        <v>1270</v>
      </c>
      <c r="C1271" s="3" t="s">
        <v>5379</v>
      </c>
      <c r="D1271" s="2">
        <v>18800</v>
      </c>
      <c r="E1271" s="11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8275</v>
      </c>
      <c r="O1271" s="9">
        <f>E1271/D1271</f>
        <v>1.0864893617021276</v>
      </c>
      <c r="P1271" s="10">
        <f>IF(E1271=0,0,E1271/L1271)</f>
        <v>99.15533980582525</v>
      </c>
      <c r="Q1271" s="2" t="str">
        <f>LEFT(N1271,SEARCH("/",N1271,1)-1)</f>
        <v>music</v>
      </c>
      <c r="R1271" s="2" t="str">
        <f>RIGHT(N1271,LEN(N1271)-SEARCH("/",N1271))</f>
        <v>rock</v>
      </c>
      <c r="S1271" s="21">
        <f>(((J1271/60)/60)/24)+DATE(1970,1,1)+(-5/24)</f>
        <v>42445.614722222213</v>
      </c>
      <c r="T1271" s="21">
        <f>(((I1271/60)/60)/24)+DATE(1970,1,1)+(-5/24)</f>
        <v>42475.791666666664</v>
      </c>
    </row>
    <row r="1272" spans="1:20" ht="75" hidden="1" x14ac:dyDescent="0.25">
      <c r="A1272" s="13">
        <v>1270</v>
      </c>
      <c r="B1272" s="3" t="s">
        <v>1271</v>
      </c>
      <c r="C1272" s="3" t="s">
        <v>5380</v>
      </c>
      <c r="D1272" s="2">
        <v>10000</v>
      </c>
      <c r="E1272" s="11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8275</v>
      </c>
      <c r="O1272" s="9">
        <f>E1272/D1272</f>
        <v>1.1472</v>
      </c>
      <c r="P1272" s="10">
        <f>IF(E1272=0,0,E1272/L1272)</f>
        <v>67.881656804733723</v>
      </c>
      <c r="Q1272" s="2" t="str">
        <f>LEFT(N1272,SEARCH("/",N1272,1)-1)</f>
        <v>music</v>
      </c>
      <c r="R1272" s="2" t="str">
        <f>RIGHT(N1272,LEN(N1272)-SEARCH("/",N1272))</f>
        <v>rock</v>
      </c>
      <c r="S1272" s="21">
        <f>(((J1272/60)/60)/24)+DATE(1970,1,1)+(-5/24)</f>
        <v>40933.648634259262</v>
      </c>
      <c r="T1272" s="21">
        <f>(((I1272/60)/60)/24)+DATE(1970,1,1)+(-5/24)</f>
        <v>40993.60696759259</v>
      </c>
    </row>
    <row r="1273" spans="1:20" ht="90" hidden="1" x14ac:dyDescent="0.25">
      <c r="A1273" s="13">
        <v>1271</v>
      </c>
      <c r="B1273" s="3" t="s">
        <v>1272</v>
      </c>
      <c r="C1273" s="3" t="s">
        <v>5381</v>
      </c>
      <c r="D1273" s="2">
        <v>7500</v>
      </c>
      <c r="E1273" s="11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8275</v>
      </c>
      <c r="O1273" s="9">
        <f>E1273/D1273</f>
        <v>1.018</v>
      </c>
      <c r="P1273" s="10">
        <f>IF(E1273=0,0,E1273/L1273)</f>
        <v>246.29032258064515</v>
      </c>
      <c r="Q1273" s="2" t="str">
        <f>LEFT(N1273,SEARCH("/",N1273,1)-1)</f>
        <v>music</v>
      </c>
      <c r="R1273" s="2" t="str">
        <f>RIGHT(N1273,LEN(N1273)-SEARCH("/",N1273))</f>
        <v>rock</v>
      </c>
      <c r="S1273" s="21">
        <f>(((J1273/60)/60)/24)+DATE(1970,1,1)+(-5/24)</f>
        <v>41561.475219907406</v>
      </c>
      <c r="T1273" s="21">
        <f>(((I1273/60)/60)/24)+DATE(1970,1,1)+(-5/24)</f>
        <v>41591.516886574071</v>
      </c>
    </row>
    <row r="1274" spans="1:20" ht="105" hidden="1" x14ac:dyDescent="0.25">
      <c r="A1274" s="13">
        <v>1272</v>
      </c>
      <c r="B1274" s="3" t="s">
        <v>1273</v>
      </c>
      <c r="C1274" s="3" t="s">
        <v>5382</v>
      </c>
      <c r="D1274" s="2">
        <v>5000</v>
      </c>
      <c r="E1274" s="11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8275</v>
      </c>
      <c r="O1274" s="9">
        <f>E1274/D1274</f>
        <v>1.06</v>
      </c>
      <c r="P1274" s="10">
        <f>IF(E1274=0,0,E1274/L1274)</f>
        <v>189.28571428571428</v>
      </c>
      <c r="Q1274" s="2" t="str">
        <f>LEFT(N1274,SEARCH("/",N1274,1)-1)</f>
        <v>music</v>
      </c>
      <c r="R1274" s="2" t="str">
        <f>RIGHT(N1274,LEN(N1274)-SEARCH("/",N1274))</f>
        <v>rock</v>
      </c>
      <c r="S1274" s="21">
        <f>(((J1274/60)/60)/24)+DATE(1970,1,1)+(-5/24)</f>
        <v>40274.536793981482</v>
      </c>
      <c r="T1274" s="21">
        <f>(((I1274/60)/60)/24)+DATE(1970,1,1)+(-5/24)</f>
        <v>40343.958333333328</v>
      </c>
    </row>
    <row r="1275" spans="1:20" ht="75" hidden="1" x14ac:dyDescent="0.25">
      <c r="A1275" s="13">
        <v>1273</v>
      </c>
      <c r="B1275" s="3" t="s">
        <v>1274</v>
      </c>
      <c r="C1275" s="3" t="s">
        <v>5383</v>
      </c>
      <c r="D1275" s="2">
        <v>4000</v>
      </c>
      <c r="E1275" s="11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8275</v>
      </c>
      <c r="O1275" s="9">
        <f>E1275/D1275</f>
        <v>1.0349999999999999</v>
      </c>
      <c r="P1275" s="10">
        <f>IF(E1275=0,0,E1275/L1275)</f>
        <v>76.666666666666671</v>
      </c>
      <c r="Q1275" s="2" t="str">
        <f>LEFT(N1275,SEARCH("/",N1275,1)-1)</f>
        <v>music</v>
      </c>
      <c r="R1275" s="2" t="str">
        <f>RIGHT(N1275,LEN(N1275)-SEARCH("/",N1275))</f>
        <v>rock</v>
      </c>
      <c r="S1275" s="21">
        <f>(((J1275/60)/60)/24)+DATE(1970,1,1)+(-5/24)</f>
        <v>41852.521886574068</v>
      </c>
      <c r="T1275" s="21">
        <f>(((I1275/60)/60)/24)+DATE(1970,1,1)+(-5/24)</f>
        <v>41882.521886574068</v>
      </c>
    </row>
    <row r="1276" spans="1:20" ht="90" hidden="1" x14ac:dyDescent="0.25">
      <c r="A1276" s="13">
        <v>1274</v>
      </c>
      <c r="B1276" s="3" t="s">
        <v>1275</v>
      </c>
      <c r="C1276" s="3" t="s">
        <v>5384</v>
      </c>
      <c r="D1276" s="2">
        <v>25000</v>
      </c>
      <c r="E1276" s="11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8275</v>
      </c>
      <c r="O1276" s="9">
        <f>E1276/D1276</f>
        <v>1.5497535999999998</v>
      </c>
      <c r="P1276" s="10">
        <f>IF(E1276=0,0,E1276/L1276)</f>
        <v>82.963254817987149</v>
      </c>
      <c r="Q1276" s="2" t="str">
        <f>LEFT(N1276,SEARCH("/",N1276,1)-1)</f>
        <v>music</v>
      </c>
      <c r="R1276" s="2" t="str">
        <f>RIGHT(N1276,LEN(N1276)-SEARCH("/",N1276))</f>
        <v>rock</v>
      </c>
      <c r="S1276" s="21">
        <f>(((J1276/60)/60)/24)+DATE(1970,1,1)+(-5/24)</f>
        <v>41116.481770833328</v>
      </c>
      <c r="T1276" s="21">
        <f>(((I1276/60)/60)/24)+DATE(1970,1,1)+(-5/24)</f>
        <v>41151.481770833328</v>
      </c>
    </row>
    <row r="1277" spans="1:20" ht="75" hidden="1" x14ac:dyDescent="0.25">
      <c r="A1277" s="13">
        <v>1275</v>
      </c>
      <c r="B1277" s="3" t="s">
        <v>1276</v>
      </c>
      <c r="C1277" s="3" t="s">
        <v>5385</v>
      </c>
      <c r="D1277" s="2">
        <v>15000</v>
      </c>
      <c r="E1277" s="11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8275</v>
      </c>
      <c r="O1277" s="9">
        <f>E1277/D1277</f>
        <v>1.6214066666666667</v>
      </c>
      <c r="P1277" s="10">
        <f>IF(E1277=0,0,E1277/L1277)</f>
        <v>62.522107969151669</v>
      </c>
      <c r="Q1277" s="2" t="str">
        <f>LEFT(N1277,SEARCH("/",N1277,1)-1)</f>
        <v>music</v>
      </c>
      <c r="R1277" s="2" t="str">
        <f>RIGHT(N1277,LEN(N1277)-SEARCH("/",N1277))</f>
        <v>rock</v>
      </c>
      <c r="S1277" s="21">
        <f>(((J1277/60)/60)/24)+DATE(1970,1,1)+(-5/24)</f>
        <v>41458.659571759257</v>
      </c>
      <c r="T1277" s="21">
        <f>(((I1277/60)/60)/24)+DATE(1970,1,1)+(-5/24)</f>
        <v>41493.659571759257</v>
      </c>
    </row>
    <row r="1278" spans="1:20" ht="60" hidden="1" x14ac:dyDescent="0.25">
      <c r="A1278" s="13">
        <v>1276</v>
      </c>
      <c r="B1278" s="3" t="s">
        <v>1277</v>
      </c>
      <c r="C1278" s="3" t="s">
        <v>5386</v>
      </c>
      <c r="D1278" s="2">
        <v>3000</v>
      </c>
      <c r="E1278" s="11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8275</v>
      </c>
      <c r="O1278" s="9">
        <f>E1278/D1278</f>
        <v>1.0442100000000001</v>
      </c>
      <c r="P1278" s="10">
        <f>IF(E1278=0,0,E1278/L1278)</f>
        <v>46.06808823529412</v>
      </c>
      <c r="Q1278" s="2" t="str">
        <f>LEFT(N1278,SEARCH("/",N1278,1)-1)</f>
        <v>music</v>
      </c>
      <c r="R1278" s="2" t="str">
        <f>RIGHT(N1278,LEN(N1278)-SEARCH("/",N1278))</f>
        <v>rock</v>
      </c>
      <c r="S1278" s="21">
        <f>(((J1278/60)/60)/24)+DATE(1970,1,1)+(-5/24)</f>
        <v>40007.49591435185</v>
      </c>
      <c r="T1278" s="21">
        <f>(((I1278/60)/60)/24)+DATE(1970,1,1)+(-5/24)</f>
        <v>40056.958333333328</v>
      </c>
    </row>
    <row r="1279" spans="1:20" ht="90" hidden="1" x14ac:dyDescent="0.25">
      <c r="A1279" s="13">
        <v>1277</v>
      </c>
      <c r="B1279" s="3" t="s">
        <v>1278</v>
      </c>
      <c r="C1279" s="3" t="s">
        <v>5387</v>
      </c>
      <c r="D1279" s="2">
        <v>15000</v>
      </c>
      <c r="E1279" s="11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8275</v>
      </c>
      <c r="O1279" s="9">
        <f>E1279/D1279</f>
        <v>1.0612433333333333</v>
      </c>
      <c r="P1279" s="10">
        <f>IF(E1279=0,0,E1279/L1279)</f>
        <v>38.543946731234868</v>
      </c>
      <c r="Q1279" s="2" t="str">
        <f>LEFT(N1279,SEARCH("/",N1279,1)-1)</f>
        <v>music</v>
      </c>
      <c r="R1279" s="2" t="str">
        <f>RIGHT(N1279,LEN(N1279)-SEARCH("/",N1279))</f>
        <v>rock</v>
      </c>
      <c r="S1279" s="21">
        <f>(((J1279/60)/60)/24)+DATE(1970,1,1)+(-5/24)</f>
        <v>41121.35355324074</v>
      </c>
      <c r="T1279" s="21">
        <f>(((I1279/60)/60)/24)+DATE(1970,1,1)+(-5/24)</f>
        <v>41156.35355324074</v>
      </c>
    </row>
    <row r="1280" spans="1:20" ht="90" hidden="1" x14ac:dyDescent="0.25">
      <c r="A1280" s="13">
        <v>1278</v>
      </c>
      <c r="B1280" s="3" t="s">
        <v>1279</v>
      </c>
      <c r="C1280" s="3" t="s">
        <v>5388</v>
      </c>
      <c r="D1280" s="2">
        <v>6500</v>
      </c>
      <c r="E1280" s="11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8275</v>
      </c>
      <c r="O1280" s="9">
        <f>E1280/D1280</f>
        <v>1.5493846153846154</v>
      </c>
      <c r="P1280" s="10">
        <f>IF(E1280=0,0,E1280/L1280)</f>
        <v>53.005263157894738</v>
      </c>
      <c r="Q1280" s="2" t="str">
        <f>LEFT(N1280,SEARCH("/",N1280,1)-1)</f>
        <v>music</v>
      </c>
      <c r="R1280" s="2" t="str">
        <f>RIGHT(N1280,LEN(N1280)-SEARCH("/",N1280))</f>
        <v>rock</v>
      </c>
      <c r="S1280" s="21">
        <f>(((J1280/60)/60)/24)+DATE(1970,1,1)+(-5/24)</f>
        <v>41786.346828703703</v>
      </c>
      <c r="T1280" s="21">
        <f>(((I1280/60)/60)/24)+DATE(1970,1,1)+(-5/24)</f>
        <v>41814.875</v>
      </c>
    </row>
    <row r="1281" spans="1:20" ht="90" hidden="1" x14ac:dyDescent="0.25">
      <c r="A1281" s="13">
        <v>1279</v>
      </c>
      <c r="B1281" s="3" t="s">
        <v>1280</v>
      </c>
      <c r="C1281" s="3" t="s">
        <v>5389</v>
      </c>
      <c r="D1281" s="2">
        <v>12516</v>
      </c>
      <c r="E1281" s="11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8275</v>
      </c>
      <c r="O1281" s="9">
        <f>E1281/D1281</f>
        <v>1.1077157238734421</v>
      </c>
      <c r="P1281" s="10">
        <f>IF(E1281=0,0,E1281/L1281)</f>
        <v>73.355396825396824</v>
      </c>
      <c r="Q1281" s="2" t="str">
        <f>LEFT(N1281,SEARCH("/",N1281,1)-1)</f>
        <v>music</v>
      </c>
      <c r="R1281" s="2" t="str">
        <f>RIGHT(N1281,LEN(N1281)-SEARCH("/",N1281))</f>
        <v>rock</v>
      </c>
      <c r="S1281" s="21">
        <f>(((J1281/60)/60)/24)+DATE(1970,1,1)+(-5/24)</f>
        <v>41681.890856481477</v>
      </c>
      <c r="T1281" s="21">
        <f>(((I1281/60)/60)/24)+DATE(1970,1,1)+(-5/24)</f>
        <v>41721.849189814813</v>
      </c>
    </row>
    <row r="1282" spans="1:20" ht="90" hidden="1" x14ac:dyDescent="0.25">
      <c r="A1282" s="13">
        <v>1280</v>
      </c>
      <c r="B1282" s="3" t="s">
        <v>1281</v>
      </c>
      <c r="C1282" s="3" t="s">
        <v>5390</v>
      </c>
      <c r="D1282" s="2">
        <v>15000</v>
      </c>
      <c r="E1282" s="11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8275</v>
      </c>
      <c r="O1282" s="9">
        <f>E1282/D1282</f>
        <v>1.1091186666666666</v>
      </c>
      <c r="P1282" s="10">
        <f>IF(E1282=0,0,E1282/L1282)</f>
        <v>127.97523076923076</v>
      </c>
      <c r="Q1282" s="2" t="str">
        <f>LEFT(N1282,SEARCH("/",N1282,1)-1)</f>
        <v>music</v>
      </c>
      <c r="R1282" s="2" t="str">
        <f>RIGHT(N1282,LEN(N1282)-SEARCH("/",N1282))</f>
        <v>rock</v>
      </c>
      <c r="S1282" s="21">
        <f>(((J1282/60)/60)/24)+DATE(1970,1,1)+(-5/24)</f>
        <v>40513.54923611111</v>
      </c>
      <c r="T1282" s="21">
        <f>(((I1282/60)/60)/24)+DATE(1970,1,1)+(-5/24)</f>
        <v>40603.54923611111</v>
      </c>
    </row>
    <row r="1283" spans="1:20" ht="90" hidden="1" x14ac:dyDescent="0.25">
      <c r="A1283" s="13">
        <v>1281</v>
      </c>
      <c r="B1283" s="3" t="s">
        <v>1282</v>
      </c>
      <c r="C1283" s="3" t="s">
        <v>5391</v>
      </c>
      <c r="D1283" s="2">
        <v>7000</v>
      </c>
      <c r="E1283" s="11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8275</v>
      </c>
      <c r="O1283" s="9">
        <f>E1283/D1283</f>
        <v>1.1071428571428572</v>
      </c>
      <c r="P1283" s="10">
        <f>IF(E1283=0,0,E1283/L1283)</f>
        <v>104.72972972972973</v>
      </c>
      <c r="Q1283" s="2" t="str">
        <f>LEFT(N1283,SEARCH("/",N1283,1)-1)</f>
        <v>music</v>
      </c>
      <c r="R1283" s="2" t="str">
        <f>RIGHT(N1283,LEN(N1283)-SEARCH("/",N1283))</f>
        <v>rock</v>
      </c>
      <c r="S1283" s="21">
        <f>(((J1283/60)/60)/24)+DATE(1970,1,1)+(-5/24)</f>
        <v>41463.535138888888</v>
      </c>
      <c r="T1283" s="21">
        <f>(((I1283/60)/60)/24)+DATE(1970,1,1)+(-5/24)</f>
        <v>41483.535138888888</v>
      </c>
    </row>
    <row r="1284" spans="1:20" ht="90" hidden="1" x14ac:dyDescent="0.25">
      <c r="A1284" s="13">
        <v>1282</v>
      </c>
      <c r="B1284" s="3" t="s">
        <v>1283</v>
      </c>
      <c r="C1284" s="3" t="s">
        <v>5392</v>
      </c>
      <c r="D1284" s="2">
        <v>15000</v>
      </c>
      <c r="E1284" s="11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8275</v>
      </c>
      <c r="O1284" s="9">
        <f>E1284/D1284</f>
        <v>1.2361333333333333</v>
      </c>
      <c r="P1284" s="10">
        <f>IF(E1284=0,0,E1284/L1284)</f>
        <v>67.671532846715323</v>
      </c>
      <c r="Q1284" s="2" t="str">
        <f>LEFT(N1284,SEARCH("/",N1284,1)-1)</f>
        <v>music</v>
      </c>
      <c r="R1284" s="2" t="str">
        <f>RIGHT(N1284,LEN(N1284)-SEARCH("/",N1284))</f>
        <v>rock</v>
      </c>
      <c r="S1284" s="21">
        <f>(((J1284/60)/60)/24)+DATE(1970,1,1)+(-5/24)</f>
        <v>41586.266840277778</v>
      </c>
      <c r="T1284" s="21">
        <f>(((I1284/60)/60)/24)+DATE(1970,1,1)+(-5/24)</f>
        <v>41616.999305555553</v>
      </c>
    </row>
    <row r="1285" spans="1:20" ht="75" hidden="1" x14ac:dyDescent="0.25">
      <c r="A1285" s="13">
        <v>1283</v>
      </c>
      <c r="B1285" s="3" t="s">
        <v>1284</v>
      </c>
      <c r="C1285" s="3" t="s">
        <v>5393</v>
      </c>
      <c r="D1285" s="2">
        <v>1000</v>
      </c>
      <c r="E1285" s="11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8275</v>
      </c>
      <c r="O1285" s="9">
        <f>E1285/D1285</f>
        <v>2.1105</v>
      </c>
      <c r="P1285" s="10">
        <f>IF(E1285=0,0,E1285/L1285)</f>
        <v>95.931818181818187</v>
      </c>
      <c r="Q1285" s="2" t="str">
        <f>LEFT(N1285,SEARCH("/",N1285,1)-1)</f>
        <v>music</v>
      </c>
      <c r="R1285" s="2" t="str">
        <f>RIGHT(N1285,LEN(N1285)-SEARCH("/",N1285))</f>
        <v>rock</v>
      </c>
      <c r="S1285" s="21">
        <f>(((J1285/60)/60)/24)+DATE(1970,1,1)+(-5/24)</f>
        <v>41320.50913194444</v>
      </c>
      <c r="T1285" s="21">
        <f>(((I1285/60)/60)/24)+DATE(1970,1,1)+(-5/24)</f>
        <v>41343.958333333328</v>
      </c>
    </row>
    <row r="1286" spans="1:20" ht="90" hidden="1" x14ac:dyDescent="0.25">
      <c r="A1286" s="13">
        <v>3188</v>
      </c>
      <c r="B1286" s="3" t="s">
        <v>3188</v>
      </c>
      <c r="C1286" s="3" t="s">
        <v>7298</v>
      </c>
      <c r="D1286" s="2">
        <v>200</v>
      </c>
      <c r="E1286" s="11">
        <v>130</v>
      </c>
      <c r="F1286" s="2" t="s">
        <v>8220</v>
      </c>
      <c r="G1286" s="2" t="s">
        <v>8224</v>
      </c>
      <c r="H1286" s="2" t="s">
        <v>8246</v>
      </c>
      <c r="I1286" s="2">
        <v>1433930302</v>
      </c>
      <c r="J1286" s="2">
        <v>1432115902</v>
      </c>
      <c r="K1286" s="2" t="b">
        <v>0</v>
      </c>
      <c r="L1286" s="2">
        <v>9</v>
      </c>
      <c r="M1286" s="2" t="b">
        <v>0</v>
      </c>
      <c r="N1286" s="2" t="s">
        <v>8304</v>
      </c>
      <c r="O1286" s="9">
        <f>E1286/D1286</f>
        <v>0.65</v>
      </c>
      <c r="P1286" s="10">
        <f>IF(E1286=0,0,E1286/L1286)</f>
        <v>14.444444444444445</v>
      </c>
      <c r="Q1286" s="2" t="str">
        <f>LEFT(N1286,SEARCH("/",N1286,1)-1)</f>
        <v>theater</v>
      </c>
      <c r="R1286" s="2" t="str">
        <f>RIGHT(N1286,LEN(N1286)-SEARCH("/",N1286))</f>
        <v>musical</v>
      </c>
      <c r="S1286" s="21">
        <f>(((J1286/60)/60)/24)+DATE(1970,1,1)+(-5/24)</f>
        <v>42144.207199074073</v>
      </c>
      <c r="T1286" s="21">
        <f>(((I1286/60)/60)/24)+DATE(1970,1,1)+(-5/24)</f>
        <v>42165.207199074073</v>
      </c>
    </row>
    <row r="1287" spans="1:20" ht="105" hidden="1" x14ac:dyDescent="0.25">
      <c r="A1287" s="13">
        <v>3189</v>
      </c>
      <c r="B1287" s="3" t="s">
        <v>3189</v>
      </c>
      <c r="C1287" s="3" t="s">
        <v>7299</v>
      </c>
      <c r="D1287" s="2">
        <v>55000</v>
      </c>
      <c r="E1287" s="11">
        <v>6780</v>
      </c>
      <c r="F1287" s="2" t="s">
        <v>8220</v>
      </c>
      <c r="G1287" s="2" t="s">
        <v>8234</v>
      </c>
      <c r="H1287" s="2" t="s">
        <v>8254</v>
      </c>
      <c r="I1287" s="2">
        <v>1432455532</v>
      </c>
      <c r="J1287" s="2">
        <v>1429863532</v>
      </c>
      <c r="K1287" s="2" t="b">
        <v>0</v>
      </c>
      <c r="L1287" s="2">
        <v>19</v>
      </c>
      <c r="M1287" s="2" t="b">
        <v>0</v>
      </c>
      <c r="N1287" s="2" t="s">
        <v>8304</v>
      </c>
      <c r="O1287" s="9">
        <f>E1287/D1287</f>
        <v>0.12327272727272727</v>
      </c>
      <c r="P1287" s="10">
        <f>IF(E1287=0,0,E1287/L1287)</f>
        <v>356.84210526315792</v>
      </c>
      <c r="Q1287" s="2" t="str">
        <f>LEFT(N1287,SEARCH("/",N1287,1)-1)</f>
        <v>theater</v>
      </c>
      <c r="R1287" s="2" t="str">
        <f>RIGHT(N1287,LEN(N1287)-SEARCH("/",N1287))</f>
        <v>musical</v>
      </c>
      <c r="S1287" s="21">
        <f>(((J1287/60)/60)/24)+DATE(1970,1,1)+(-5/24)</f>
        <v>42118.138101851851</v>
      </c>
      <c r="T1287" s="21">
        <f>(((I1287/60)/60)/24)+DATE(1970,1,1)+(-5/24)</f>
        <v>42148.138101851851</v>
      </c>
    </row>
    <row r="1288" spans="1:20" ht="75" hidden="1" x14ac:dyDescent="0.25">
      <c r="A1288" s="13">
        <v>3190</v>
      </c>
      <c r="B1288" s="3" t="s">
        <v>3190</v>
      </c>
      <c r="C1288" s="3" t="s">
        <v>7300</v>
      </c>
      <c r="D1288" s="2">
        <v>4000</v>
      </c>
      <c r="E1288" s="11">
        <v>0</v>
      </c>
      <c r="F1288" s="2" t="s">
        <v>8220</v>
      </c>
      <c r="G1288" s="2" t="s">
        <v>8228</v>
      </c>
      <c r="H1288" s="2" t="s">
        <v>8250</v>
      </c>
      <c r="I1288" s="2">
        <v>1481258275</v>
      </c>
      <c r="J1288" s="2">
        <v>1478662675</v>
      </c>
      <c r="K1288" s="2" t="b">
        <v>0</v>
      </c>
      <c r="L1288" s="2">
        <v>0</v>
      </c>
      <c r="M1288" s="2" t="b">
        <v>0</v>
      </c>
      <c r="N1288" s="2" t="s">
        <v>8304</v>
      </c>
      <c r="O1288" s="9">
        <f>E1288/D1288</f>
        <v>0</v>
      </c>
      <c r="P1288" s="10">
        <f>IF(E1288=0,0,E1288/L1288)</f>
        <v>0</v>
      </c>
      <c r="Q1288" s="2" t="str">
        <f>LEFT(N1288,SEARCH("/",N1288,1)-1)</f>
        <v>theater</v>
      </c>
      <c r="R1288" s="2" t="str">
        <f>RIGHT(N1288,LEN(N1288)-SEARCH("/",N1288))</f>
        <v>musical</v>
      </c>
      <c r="S1288" s="21">
        <f>(((J1288/60)/60)/24)+DATE(1970,1,1)+(-5/24)</f>
        <v>42682.942997685182</v>
      </c>
      <c r="T1288" s="21">
        <f>(((I1288/60)/60)/24)+DATE(1970,1,1)+(-5/24)</f>
        <v>42712.984664351847</v>
      </c>
    </row>
    <row r="1289" spans="1:20" ht="90" hidden="1" x14ac:dyDescent="0.25">
      <c r="A1289" s="13">
        <v>3191</v>
      </c>
      <c r="B1289" s="3" t="s">
        <v>3191</v>
      </c>
      <c r="C1289" s="3" t="s">
        <v>7301</v>
      </c>
      <c r="D1289" s="2">
        <v>3750</v>
      </c>
      <c r="E1289" s="11">
        <v>151</v>
      </c>
      <c r="F1289" s="2" t="s">
        <v>8220</v>
      </c>
      <c r="G1289" s="2" t="s">
        <v>8223</v>
      </c>
      <c r="H1289" s="2" t="s">
        <v>8245</v>
      </c>
      <c r="I1289" s="2">
        <v>1471370869</v>
      </c>
      <c r="J1289" s="2">
        <v>1466186869</v>
      </c>
      <c r="K1289" s="2" t="b">
        <v>0</v>
      </c>
      <c r="L1289" s="2">
        <v>4</v>
      </c>
      <c r="M1289" s="2" t="b">
        <v>0</v>
      </c>
      <c r="N1289" s="2" t="s">
        <v>8304</v>
      </c>
      <c r="O1289" s="9">
        <f>E1289/D1289</f>
        <v>4.0266666666666666E-2</v>
      </c>
      <c r="P1289" s="10">
        <f>IF(E1289=0,0,E1289/L1289)</f>
        <v>37.75</v>
      </c>
      <c r="Q1289" s="2" t="str">
        <f>LEFT(N1289,SEARCH("/",N1289,1)-1)</f>
        <v>theater</v>
      </c>
      <c r="R1289" s="2" t="str">
        <f>RIGHT(N1289,LEN(N1289)-SEARCH("/",N1289))</f>
        <v>musical</v>
      </c>
      <c r="S1289" s="21">
        <f>(((J1289/60)/60)/24)+DATE(1970,1,1)+(-5/24)</f>
        <v>42538.547094907401</v>
      </c>
      <c r="T1289" s="21">
        <f>(((I1289/60)/60)/24)+DATE(1970,1,1)+(-5/24)</f>
        <v>42598.547094907401</v>
      </c>
    </row>
    <row r="1290" spans="1:20" ht="90" hidden="1" x14ac:dyDescent="0.25">
      <c r="A1290" s="13">
        <v>3192</v>
      </c>
      <c r="B1290" s="3" t="s">
        <v>3192</v>
      </c>
      <c r="C1290" s="3" t="s">
        <v>7302</v>
      </c>
      <c r="D1290" s="2">
        <v>10000</v>
      </c>
      <c r="E1290" s="11">
        <v>102</v>
      </c>
      <c r="F1290" s="2" t="s">
        <v>8220</v>
      </c>
      <c r="G1290" s="2" t="s">
        <v>8224</v>
      </c>
      <c r="H1290" s="2" t="s">
        <v>8246</v>
      </c>
      <c r="I1290" s="2">
        <v>1425160800</v>
      </c>
      <c r="J1290" s="2">
        <v>1421274859</v>
      </c>
      <c r="K1290" s="2" t="b">
        <v>0</v>
      </c>
      <c r="L1290" s="2">
        <v>8</v>
      </c>
      <c r="M1290" s="2" t="b">
        <v>0</v>
      </c>
      <c r="N1290" s="2" t="s">
        <v>8304</v>
      </c>
      <c r="O1290" s="9">
        <f>E1290/D1290</f>
        <v>1.0200000000000001E-2</v>
      </c>
      <c r="P1290" s="10">
        <f>IF(E1290=0,0,E1290/L1290)</f>
        <v>12.75</v>
      </c>
      <c r="Q1290" s="2" t="str">
        <f>LEFT(N1290,SEARCH("/",N1290,1)-1)</f>
        <v>theater</v>
      </c>
      <c r="R1290" s="2" t="str">
        <f>RIGHT(N1290,LEN(N1290)-SEARCH("/",N1290))</f>
        <v>musical</v>
      </c>
      <c r="S1290" s="21">
        <f>(((J1290/60)/60)/24)+DATE(1970,1,1)+(-5/24)</f>
        <v>42018.732164351844</v>
      </c>
      <c r="T1290" s="21">
        <f>(((I1290/60)/60)/24)+DATE(1970,1,1)+(-5/24)</f>
        <v>42063.708333333336</v>
      </c>
    </row>
    <row r="1291" spans="1:20" ht="90" hidden="1" x14ac:dyDescent="0.25">
      <c r="A1291" s="13">
        <v>3193</v>
      </c>
      <c r="B1291" s="3" t="s">
        <v>3193</v>
      </c>
      <c r="C1291" s="3" t="s">
        <v>7303</v>
      </c>
      <c r="D1291" s="2">
        <v>5000</v>
      </c>
      <c r="E1291" s="11">
        <v>587</v>
      </c>
      <c r="F1291" s="2" t="s">
        <v>8220</v>
      </c>
      <c r="G1291" s="2" t="s">
        <v>8224</v>
      </c>
      <c r="H1291" s="2" t="s">
        <v>8246</v>
      </c>
      <c r="I1291" s="2">
        <v>1424474056</v>
      </c>
      <c r="J1291" s="2">
        <v>1420586056</v>
      </c>
      <c r="K1291" s="2" t="b">
        <v>0</v>
      </c>
      <c r="L1291" s="2">
        <v>24</v>
      </c>
      <c r="M1291" s="2" t="b">
        <v>0</v>
      </c>
      <c r="N1291" s="2" t="s">
        <v>8304</v>
      </c>
      <c r="O1291" s="9">
        <f>E1291/D1291</f>
        <v>0.1174</v>
      </c>
      <c r="P1291" s="10">
        <f>IF(E1291=0,0,E1291/L1291)</f>
        <v>24.458333333333332</v>
      </c>
      <c r="Q1291" s="2" t="str">
        <f>LEFT(N1291,SEARCH("/",N1291,1)-1)</f>
        <v>theater</v>
      </c>
      <c r="R1291" s="2" t="str">
        <f>RIGHT(N1291,LEN(N1291)-SEARCH("/",N1291))</f>
        <v>musical</v>
      </c>
      <c r="S1291" s="21">
        <f>(((J1291/60)/60)/24)+DATE(1970,1,1)+(-5/24)</f>
        <v>42010.759907407402</v>
      </c>
      <c r="T1291" s="21">
        <f>(((I1291/60)/60)/24)+DATE(1970,1,1)+(-5/24)</f>
        <v>42055.759907407402</v>
      </c>
    </row>
    <row r="1292" spans="1:20" ht="90" hidden="1" x14ac:dyDescent="0.25">
      <c r="A1292" s="13">
        <v>3194</v>
      </c>
      <c r="B1292" s="3" t="s">
        <v>3194</v>
      </c>
      <c r="C1292" s="3" t="s">
        <v>7304</v>
      </c>
      <c r="D1292" s="2">
        <v>11000</v>
      </c>
      <c r="E1292" s="11">
        <v>0</v>
      </c>
      <c r="F1292" s="2" t="s">
        <v>8220</v>
      </c>
      <c r="G1292" s="2" t="s">
        <v>8223</v>
      </c>
      <c r="H1292" s="2" t="s">
        <v>8245</v>
      </c>
      <c r="I1292" s="2">
        <v>1437960598</v>
      </c>
      <c r="J1292" s="2">
        <v>1435368598</v>
      </c>
      <c r="K1292" s="2" t="b">
        <v>0</v>
      </c>
      <c r="L1292" s="2">
        <v>0</v>
      </c>
      <c r="M1292" s="2" t="b">
        <v>0</v>
      </c>
      <c r="N1292" s="2" t="s">
        <v>8304</v>
      </c>
      <c r="O1292" s="9">
        <f>E1292/D1292</f>
        <v>0</v>
      </c>
      <c r="P1292" s="10">
        <f>IF(E1292=0,0,E1292/L1292)</f>
        <v>0</v>
      </c>
      <c r="Q1292" s="2" t="str">
        <f>LEFT(N1292,SEARCH("/",N1292,1)-1)</f>
        <v>theater</v>
      </c>
      <c r="R1292" s="2" t="str">
        <f>RIGHT(N1292,LEN(N1292)-SEARCH("/",N1292))</f>
        <v>musical</v>
      </c>
      <c r="S1292" s="21">
        <f>(((J1292/60)/60)/24)+DATE(1970,1,1)+(-5/24)</f>
        <v>42181.854143518511</v>
      </c>
      <c r="T1292" s="21">
        <f>(((I1292/60)/60)/24)+DATE(1970,1,1)+(-5/24)</f>
        <v>42211.854143518511</v>
      </c>
    </row>
    <row r="1293" spans="1:20" ht="105" hidden="1" x14ac:dyDescent="0.25">
      <c r="A1293" s="13">
        <v>3195</v>
      </c>
      <c r="B1293" s="3" t="s">
        <v>3195</v>
      </c>
      <c r="C1293" s="3" t="s">
        <v>7305</v>
      </c>
      <c r="D1293" s="2">
        <v>3500</v>
      </c>
      <c r="E1293" s="11">
        <v>2070</v>
      </c>
      <c r="F1293" s="2" t="s">
        <v>8220</v>
      </c>
      <c r="G1293" s="2" t="s">
        <v>8223</v>
      </c>
      <c r="H1293" s="2" t="s">
        <v>8245</v>
      </c>
      <c r="I1293" s="2">
        <v>1423750542</v>
      </c>
      <c r="J1293" s="2">
        <v>1421158542</v>
      </c>
      <c r="K1293" s="2" t="b">
        <v>0</v>
      </c>
      <c r="L1293" s="2">
        <v>39</v>
      </c>
      <c r="M1293" s="2" t="b">
        <v>0</v>
      </c>
      <c r="N1293" s="2" t="s">
        <v>8304</v>
      </c>
      <c r="O1293" s="9">
        <f>E1293/D1293</f>
        <v>0.59142857142857141</v>
      </c>
      <c r="P1293" s="10">
        <f>IF(E1293=0,0,E1293/L1293)</f>
        <v>53.07692307692308</v>
      </c>
      <c r="Q1293" s="2" t="str">
        <f>LEFT(N1293,SEARCH("/",N1293,1)-1)</f>
        <v>theater</v>
      </c>
      <c r="R1293" s="2" t="str">
        <f>RIGHT(N1293,LEN(N1293)-SEARCH("/",N1293))</f>
        <v>musical</v>
      </c>
      <c r="S1293" s="21">
        <f>(((J1293/60)/60)/24)+DATE(1970,1,1)+(-5/24)</f>
        <v>42017.385902777773</v>
      </c>
      <c r="T1293" s="21">
        <f>(((I1293/60)/60)/24)+DATE(1970,1,1)+(-5/24)</f>
        <v>42047.385902777773</v>
      </c>
    </row>
    <row r="1294" spans="1:20" ht="90" hidden="1" x14ac:dyDescent="0.25">
      <c r="A1294" s="13">
        <v>3196</v>
      </c>
      <c r="B1294" s="3" t="s">
        <v>3196</v>
      </c>
      <c r="C1294" s="3" t="s">
        <v>7306</v>
      </c>
      <c r="D1294" s="2">
        <v>3000000</v>
      </c>
      <c r="E1294" s="11">
        <v>1800</v>
      </c>
      <c r="F1294" s="2" t="s">
        <v>8220</v>
      </c>
      <c r="G1294" s="2" t="s">
        <v>8223</v>
      </c>
      <c r="H1294" s="2" t="s">
        <v>8245</v>
      </c>
      <c r="I1294" s="2">
        <v>1438437600</v>
      </c>
      <c r="J1294" s="2">
        <v>1433254875</v>
      </c>
      <c r="K1294" s="2" t="b">
        <v>0</v>
      </c>
      <c r="L1294" s="2">
        <v>6</v>
      </c>
      <c r="M1294" s="2" t="b">
        <v>0</v>
      </c>
      <c r="N1294" s="2" t="s">
        <v>8304</v>
      </c>
      <c r="O1294" s="9">
        <f>E1294/D1294</f>
        <v>5.9999999999999995E-4</v>
      </c>
      <c r="P1294" s="10">
        <f>IF(E1294=0,0,E1294/L1294)</f>
        <v>300</v>
      </c>
      <c r="Q1294" s="2" t="str">
        <f>LEFT(N1294,SEARCH("/",N1294,1)-1)</f>
        <v>theater</v>
      </c>
      <c r="R1294" s="2" t="str">
        <f>RIGHT(N1294,LEN(N1294)-SEARCH("/",N1294))</f>
        <v>musical</v>
      </c>
      <c r="S1294" s="21">
        <f>(((J1294/60)/60)/24)+DATE(1970,1,1)+(-5/24)</f>
        <v>42157.389756944445</v>
      </c>
      <c r="T1294" s="21">
        <f>(((I1294/60)/60)/24)+DATE(1970,1,1)+(-5/24)</f>
        <v>42217.374999999993</v>
      </c>
    </row>
    <row r="1295" spans="1:20" ht="75" hidden="1" x14ac:dyDescent="0.25">
      <c r="A1295" s="13">
        <v>3197</v>
      </c>
      <c r="B1295" s="3" t="s">
        <v>3197</v>
      </c>
      <c r="C1295" s="3" t="s">
        <v>7307</v>
      </c>
      <c r="D1295" s="2">
        <v>10000</v>
      </c>
      <c r="E1295" s="11">
        <v>1145</v>
      </c>
      <c r="F1295" s="2" t="s">
        <v>8220</v>
      </c>
      <c r="G1295" s="2" t="s">
        <v>8233</v>
      </c>
      <c r="H1295" s="2" t="s">
        <v>8253</v>
      </c>
      <c r="I1295" s="2">
        <v>1423050618</v>
      </c>
      <c r="J1295" s="2">
        <v>1420458618</v>
      </c>
      <c r="K1295" s="2" t="b">
        <v>0</v>
      </c>
      <c r="L1295" s="2">
        <v>4</v>
      </c>
      <c r="M1295" s="2" t="b">
        <v>0</v>
      </c>
      <c r="N1295" s="2" t="s">
        <v>8304</v>
      </c>
      <c r="O1295" s="9">
        <f>E1295/D1295</f>
        <v>0.1145</v>
      </c>
      <c r="P1295" s="10">
        <f>IF(E1295=0,0,E1295/L1295)</f>
        <v>286.25</v>
      </c>
      <c r="Q1295" s="2" t="str">
        <f>LEFT(N1295,SEARCH("/",N1295,1)-1)</f>
        <v>theater</v>
      </c>
      <c r="R1295" s="2" t="str">
        <f>RIGHT(N1295,LEN(N1295)-SEARCH("/",N1295))</f>
        <v>musical</v>
      </c>
      <c r="S1295" s="21">
        <f>(((J1295/60)/60)/24)+DATE(1970,1,1)+(-5/24)</f>
        <v>42009.28493055555</v>
      </c>
      <c r="T1295" s="21">
        <f>(((I1295/60)/60)/24)+DATE(1970,1,1)+(-5/24)</f>
        <v>42039.28493055555</v>
      </c>
    </row>
    <row r="1296" spans="1:20" ht="105" hidden="1" x14ac:dyDescent="0.25">
      <c r="A1296" s="13">
        <v>3198</v>
      </c>
      <c r="B1296" s="3" t="s">
        <v>3198</v>
      </c>
      <c r="C1296" s="3" t="s">
        <v>7308</v>
      </c>
      <c r="D1296" s="2">
        <v>30000</v>
      </c>
      <c r="E1296" s="11">
        <v>110</v>
      </c>
      <c r="F1296" s="2" t="s">
        <v>8220</v>
      </c>
      <c r="G1296" s="2" t="s">
        <v>8231</v>
      </c>
      <c r="H1296" s="2" t="s">
        <v>8252</v>
      </c>
      <c r="I1296" s="2">
        <v>1424081477</v>
      </c>
      <c r="J1296" s="2">
        <v>1420798277</v>
      </c>
      <c r="K1296" s="2" t="b">
        <v>0</v>
      </c>
      <c r="L1296" s="2">
        <v>3</v>
      </c>
      <c r="M1296" s="2" t="b">
        <v>0</v>
      </c>
      <c r="N1296" s="2" t="s">
        <v>8304</v>
      </c>
      <c r="O1296" s="9">
        <f>E1296/D1296</f>
        <v>3.6666666666666666E-3</v>
      </c>
      <c r="P1296" s="10">
        <f>IF(E1296=0,0,E1296/L1296)</f>
        <v>36.666666666666664</v>
      </c>
      <c r="Q1296" s="2" t="str">
        <f>LEFT(N1296,SEARCH("/",N1296,1)-1)</f>
        <v>theater</v>
      </c>
      <c r="R1296" s="2" t="str">
        <f>RIGHT(N1296,LEN(N1296)-SEARCH("/",N1296))</f>
        <v>musical</v>
      </c>
      <c r="S1296" s="21">
        <f>(((J1296/60)/60)/24)+DATE(1970,1,1)+(-5/24)</f>
        <v>42013.216168981475</v>
      </c>
      <c r="T1296" s="21">
        <f>(((I1296/60)/60)/24)+DATE(1970,1,1)+(-5/24)</f>
        <v>42051.216168981475</v>
      </c>
    </row>
    <row r="1297" spans="1:20" ht="75" hidden="1" x14ac:dyDescent="0.25">
      <c r="A1297" s="13">
        <v>3199</v>
      </c>
      <c r="B1297" s="3" t="s">
        <v>3199</v>
      </c>
      <c r="C1297" s="3" t="s">
        <v>7309</v>
      </c>
      <c r="D1297" s="2">
        <v>5000</v>
      </c>
      <c r="E1297" s="11">
        <v>2608</v>
      </c>
      <c r="F1297" s="2" t="s">
        <v>8220</v>
      </c>
      <c r="G1297" s="2" t="s">
        <v>8223</v>
      </c>
      <c r="H1297" s="2" t="s">
        <v>8245</v>
      </c>
      <c r="I1297" s="2">
        <v>1410037200</v>
      </c>
      <c r="J1297" s="2">
        <v>1407435418</v>
      </c>
      <c r="K1297" s="2" t="b">
        <v>0</v>
      </c>
      <c r="L1297" s="2">
        <v>53</v>
      </c>
      <c r="M1297" s="2" t="b">
        <v>0</v>
      </c>
      <c r="N1297" s="2" t="s">
        <v>8304</v>
      </c>
      <c r="O1297" s="9">
        <f>E1297/D1297</f>
        <v>0.52159999999999995</v>
      </c>
      <c r="P1297" s="10">
        <f>IF(E1297=0,0,E1297/L1297)</f>
        <v>49.20754716981132</v>
      </c>
      <c r="Q1297" s="2" t="str">
        <f>LEFT(N1297,SEARCH("/",N1297,1)-1)</f>
        <v>theater</v>
      </c>
      <c r="R1297" s="2" t="str">
        <f>RIGHT(N1297,LEN(N1297)-SEARCH("/",N1297))</f>
        <v>musical</v>
      </c>
      <c r="S1297" s="21">
        <f>(((J1297/60)/60)/24)+DATE(1970,1,1)+(-5/24)</f>
        <v>41858.553449074068</v>
      </c>
      <c r="T1297" s="21">
        <f>(((I1297/60)/60)/24)+DATE(1970,1,1)+(-5/24)</f>
        <v>41888.666666666664</v>
      </c>
    </row>
    <row r="1298" spans="1:20" ht="90" hidden="1" x14ac:dyDescent="0.25">
      <c r="A1298" s="13">
        <v>3200</v>
      </c>
      <c r="B1298" s="3" t="s">
        <v>3200</v>
      </c>
      <c r="C1298" s="3" t="s">
        <v>7310</v>
      </c>
      <c r="D1298" s="2">
        <v>50000</v>
      </c>
      <c r="E1298" s="11">
        <v>1</v>
      </c>
      <c r="F1298" s="2" t="s">
        <v>8220</v>
      </c>
      <c r="G1298" s="2" t="s">
        <v>8223</v>
      </c>
      <c r="H1298" s="2" t="s">
        <v>8245</v>
      </c>
      <c r="I1298" s="2">
        <v>1461994440</v>
      </c>
      <c r="J1298" s="2">
        <v>1459410101</v>
      </c>
      <c r="K1298" s="2" t="b">
        <v>0</v>
      </c>
      <c r="L1298" s="2">
        <v>1</v>
      </c>
      <c r="M1298" s="2" t="b">
        <v>0</v>
      </c>
      <c r="N1298" s="2" t="s">
        <v>8304</v>
      </c>
      <c r="O1298" s="9">
        <f>E1298/D1298</f>
        <v>2.0000000000000002E-5</v>
      </c>
      <c r="P1298" s="10">
        <f>IF(E1298=0,0,E1298/L1298)</f>
        <v>1</v>
      </c>
      <c r="Q1298" s="2" t="str">
        <f>LEFT(N1298,SEARCH("/",N1298,1)-1)</f>
        <v>theater</v>
      </c>
      <c r="R1298" s="2" t="str">
        <f>RIGHT(N1298,LEN(N1298)-SEARCH("/",N1298))</f>
        <v>musical</v>
      </c>
      <c r="S1298" s="21">
        <f>(((J1298/60)/60)/24)+DATE(1970,1,1)+(-5/24)</f>
        <v>42460.112280092588</v>
      </c>
      <c r="T1298" s="21">
        <f>(((I1298/60)/60)/24)+DATE(1970,1,1)+(-5/24)</f>
        <v>42490.023611111108</v>
      </c>
    </row>
    <row r="1299" spans="1:20" ht="90" hidden="1" x14ac:dyDescent="0.25">
      <c r="A1299" s="13">
        <v>3201</v>
      </c>
      <c r="B1299" s="3" t="s">
        <v>3201</v>
      </c>
      <c r="C1299" s="3" t="s">
        <v>7311</v>
      </c>
      <c r="D1299" s="2">
        <v>2000</v>
      </c>
      <c r="E1299" s="11">
        <v>25</v>
      </c>
      <c r="F1299" s="2" t="s">
        <v>8220</v>
      </c>
      <c r="G1299" s="2" t="s">
        <v>8224</v>
      </c>
      <c r="H1299" s="2" t="s">
        <v>8246</v>
      </c>
      <c r="I1299" s="2">
        <v>1409509477</v>
      </c>
      <c r="J1299" s="2">
        <v>1407695077</v>
      </c>
      <c r="K1299" s="2" t="b">
        <v>0</v>
      </c>
      <c r="L1299" s="2">
        <v>2</v>
      </c>
      <c r="M1299" s="2" t="b">
        <v>0</v>
      </c>
      <c r="N1299" s="2" t="s">
        <v>8304</v>
      </c>
      <c r="O1299" s="9">
        <f>E1299/D1299</f>
        <v>1.2500000000000001E-2</v>
      </c>
      <c r="P1299" s="10">
        <f>IF(E1299=0,0,E1299/L1299)</f>
        <v>12.5</v>
      </c>
      <c r="Q1299" s="2" t="str">
        <f>LEFT(N1299,SEARCH("/",N1299,1)-1)</f>
        <v>theater</v>
      </c>
      <c r="R1299" s="2" t="str">
        <f>RIGHT(N1299,LEN(N1299)-SEARCH("/",N1299))</f>
        <v>musical</v>
      </c>
      <c r="S1299" s="21">
        <f>(((J1299/60)/60)/24)+DATE(1970,1,1)+(-5/24)</f>
        <v>41861.558761574073</v>
      </c>
      <c r="T1299" s="21">
        <f>(((I1299/60)/60)/24)+DATE(1970,1,1)+(-5/24)</f>
        <v>41882.558761574073</v>
      </c>
    </row>
    <row r="1300" spans="1:20" ht="90" hidden="1" x14ac:dyDescent="0.25">
      <c r="A1300" s="13">
        <v>3202</v>
      </c>
      <c r="B1300" s="3" t="s">
        <v>3202</v>
      </c>
      <c r="C1300" s="3" t="s">
        <v>7312</v>
      </c>
      <c r="D1300" s="2">
        <v>5000</v>
      </c>
      <c r="E1300" s="11">
        <v>2726</v>
      </c>
      <c r="F1300" s="2" t="s">
        <v>8220</v>
      </c>
      <c r="G1300" s="2" t="s">
        <v>8223</v>
      </c>
      <c r="H1300" s="2" t="s">
        <v>8245</v>
      </c>
      <c r="I1300" s="2">
        <v>1450072740</v>
      </c>
      <c r="J1300" s="2">
        <v>1445027346</v>
      </c>
      <c r="K1300" s="2" t="b">
        <v>0</v>
      </c>
      <c r="L1300" s="2">
        <v>25</v>
      </c>
      <c r="M1300" s="2" t="b">
        <v>0</v>
      </c>
      <c r="N1300" s="2" t="s">
        <v>8304</v>
      </c>
      <c r="O1300" s="9">
        <f>E1300/D1300</f>
        <v>0.54520000000000002</v>
      </c>
      <c r="P1300" s="10">
        <f>IF(E1300=0,0,E1300/L1300)</f>
        <v>109.04</v>
      </c>
      <c r="Q1300" s="2" t="str">
        <f>LEFT(N1300,SEARCH("/",N1300,1)-1)</f>
        <v>theater</v>
      </c>
      <c r="R1300" s="2" t="str">
        <f>RIGHT(N1300,LEN(N1300)-SEARCH("/",N1300))</f>
        <v>musical</v>
      </c>
      <c r="S1300" s="21">
        <f>(((J1300/60)/60)/24)+DATE(1970,1,1)+(-5/24)</f>
        <v>42293.645208333335</v>
      </c>
      <c r="T1300" s="21">
        <f>(((I1300/60)/60)/24)+DATE(1970,1,1)+(-5/24)</f>
        <v>42352.040972222218</v>
      </c>
    </row>
    <row r="1301" spans="1:20" ht="75" hidden="1" x14ac:dyDescent="0.25">
      <c r="A1301" s="13">
        <v>3203</v>
      </c>
      <c r="B1301" s="3" t="s">
        <v>3203</v>
      </c>
      <c r="C1301" s="3" t="s">
        <v>7313</v>
      </c>
      <c r="D1301" s="2">
        <v>1000</v>
      </c>
      <c r="E1301" s="11">
        <v>250</v>
      </c>
      <c r="F1301" s="2" t="s">
        <v>8220</v>
      </c>
      <c r="G1301" s="2" t="s">
        <v>8223</v>
      </c>
      <c r="H1301" s="2" t="s">
        <v>8245</v>
      </c>
      <c r="I1301" s="2">
        <v>1443224622</v>
      </c>
      <c r="J1301" s="2">
        <v>1440632622</v>
      </c>
      <c r="K1301" s="2" t="b">
        <v>0</v>
      </c>
      <c r="L1301" s="2">
        <v>6</v>
      </c>
      <c r="M1301" s="2" t="b">
        <v>0</v>
      </c>
      <c r="N1301" s="2" t="s">
        <v>8304</v>
      </c>
      <c r="O1301" s="9">
        <f>E1301/D1301</f>
        <v>0.25</v>
      </c>
      <c r="P1301" s="10">
        <f>IF(E1301=0,0,E1301/L1301)</f>
        <v>41.666666666666664</v>
      </c>
      <c r="Q1301" s="2" t="str">
        <f>LEFT(N1301,SEARCH("/",N1301,1)-1)</f>
        <v>theater</v>
      </c>
      <c r="R1301" s="2" t="str">
        <f>RIGHT(N1301,LEN(N1301)-SEARCH("/",N1301))</f>
        <v>musical</v>
      </c>
      <c r="S1301" s="21">
        <f>(((J1301/60)/60)/24)+DATE(1970,1,1)+(-5/24)</f>
        <v>42242.780347222222</v>
      </c>
      <c r="T1301" s="21">
        <f>(((I1301/60)/60)/24)+DATE(1970,1,1)+(-5/24)</f>
        <v>42272.780347222222</v>
      </c>
    </row>
    <row r="1302" spans="1:20" ht="90" hidden="1" x14ac:dyDescent="0.25">
      <c r="A1302" s="13">
        <v>3204</v>
      </c>
      <c r="B1302" s="3" t="s">
        <v>3204</v>
      </c>
      <c r="C1302" s="3" t="s">
        <v>7314</v>
      </c>
      <c r="D1302" s="2">
        <v>500</v>
      </c>
      <c r="E1302" s="11">
        <v>0</v>
      </c>
      <c r="F1302" s="2" t="s">
        <v>8220</v>
      </c>
      <c r="G1302" s="2" t="s">
        <v>8223</v>
      </c>
      <c r="H1302" s="2" t="s">
        <v>8245</v>
      </c>
      <c r="I1302" s="2">
        <v>1437149640</v>
      </c>
      <c r="J1302" s="2">
        <v>1434558479</v>
      </c>
      <c r="K1302" s="2" t="b">
        <v>0</v>
      </c>
      <c r="L1302" s="2">
        <v>0</v>
      </c>
      <c r="M1302" s="2" t="b">
        <v>0</v>
      </c>
      <c r="N1302" s="2" t="s">
        <v>8304</v>
      </c>
      <c r="O1302" s="9">
        <f>E1302/D1302</f>
        <v>0</v>
      </c>
      <c r="P1302" s="10">
        <f>IF(E1302=0,0,E1302/L1302)</f>
        <v>0</v>
      </c>
      <c r="Q1302" s="2" t="str">
        <f>LEFT(N1302,SEARCH("/",N1302,1)-1)</f>
        <v>theater</v>
      </c>
      <c r="R1302" s="2" t="str">
        <f>RIGHT(N1302,LEN(N1302)-SEARCH("/",N1302))</f>
        <v>musical</v>
      </c>
      <c r="S1302" s="21">
        <f>(((J1302/60)/60)/24)+DATE(1970,1,1)+(-5/24)</f>
        <v>42172.477766203701</v>
      </c>
      <c r="T1302" s="21">
        <f>(((I1302/60)/60)/24)+DATE(1970,1,1)+(-5/24)</f>
        <v>42202.468055555553</v>
      </c>
    </row>
    <row r="1303" spans="1:20" ht="90" hidden="1" x14ac:dyDescent="0.25">
      <c r="A1303" s="13">
        <v>3205</v>
      </c>
      <c r="B1303" s="3" t="s">
        <v>3205</v>
      </c>
      <c r="C1303" s="3" t="s">
        <v>7315</v>
      </c>
      <c r="D1303" s="2">
        <v>8000</v>
      </c>
      <c r="E1303" s="11">
        <v>273</v>
      </c>
      <c r="F1303" s="2" t="s">
        <v>8220</v>
      </c>
      <c r="G1303" s="2" t="s">
        <v>8224</v>
      </c>
      <c r="H1303" s="2" t="s">
        <v>8246</v>
      </c>
      <c r="I1303" s="2">
        <v>1430470772</v>
      </c>
      <c r="J1303" s="2">
        <v>1427878772</v>
      </c>
      <c r="K1303" s="2" t="b">
        <v>0</v>
      </c>
      <c r="L1303" s="2">
        <v>12</v>
      </c>
      <c r="M1303" s="2" t="b">
        <v>0</v>
      </c>
      <c r="N1303" s="2" t="s">
        <v>8304</v>
      </c>
      <c r="O1303" s="9">
        <f>E1303/D1303</f>
        <v>3.4125000000000003E-2</v>
      </c>
      <c r="P1303" s="10">
        <f>IF(E1303=0,0,E1303/L1303)</f>
        <v>22.75</v>
      </c>
      <c r="Q1303" s="2" t="str">
        <f>LEFT(N1303,SEARCH("/",N1303,1)-1)</f>
        <v>theater</v>
      </c>
      <c r="R1303" s="2" t="str">
        <f>RIGHT(N1303,LEN(N1303)-SEARCH("/",N1303))</f>
        <v>musical</v>
      </c>
      <c r="S1303" s="21">
        <f>(((J1303/60)/60)/24)+DATE(1970,1,1)+(-5/24)</f>
        <v>42095.166342592587</v>
      </c>
      <c r="T1303" s="21">
        <f>(((I1303/60)/60)/24)+DATE(1970,1,1)+(-5/24)</f>
        <v>42125.166342592587</v>
      </c>
    </row>
    <row r="1304" spans="1:20" ht="90" hidden="1" x14ac:dyDescent="0.25">
      <c r="A1304" s="13">
        <v>3206</v>
      </c>
      <c r="B1304" s="3" t="s">
        <v>3206</v>
      </c>
      <c r="C1304" s="3" t="s">
        <v>7316</v>
      </c>
      <c r="D1304" s="2">
        <v>5000</v>
      </c>
      <c r="E1304" s="11">
        <v>0</v>
      </c>
      <c r="F1304" s="2" t="s">
        <v>8220</v>
      </c>
      <c r="G1304" s="2" t="s">
        <v>8223</v>
      </c>
      <c r="H1304" s="2" t="s">
        <v>8245</v>
      </c>
      <c r="I1304" s="2">
        <v>1442644651</v>
      </c>
      <c r="J1304" s="2">
        <v>1440052651</v>
      </c>
      <c r="K1304" s="2" t="b">
        <v>0</v>
      </c>
      <c r="L1304" s="2">
        <v>0</v>
      </c>
      <c r="M1304" s="2" t="b">
        <v>0</v>
      </c>
      <c r="N1304" s="2" t="s">
        <v>8304</v>
      </c>
      <c r="O1304" s="9">
        <f>E1304/D1304</f>
        <v>0</v>
      </c>
      <c r="P1304" s="10">
        <f>IF(E1304=0,0,E1304/L1304)</f>
        <v>0</v>
      </c>
      <c r="Q1304" s="2" t="str">
        <f>LEFT(N1304,SEARCH("/",N1304,1)-1)</f>
        <v>theater</v>
      </c>
      <c r="R1304" s="2" t="str">
        <f>RIGHT(N1304,LEN(N1304)-SEARCH("/",N1304))</f>
        <v>musical</v>
      </c>
      <c r="S1304" s="21">
        <f>(((J1304/60)/60)/24)+DATE(1970,1,1)+(-5/24)</f>
        <v>42236.067719907405</v>
      </c>
      <c r="T1304" s="21">
        <f>(((I1304/60)/60)/24)+DATE(1970,1,1)+(-5/24)</f>
        <v>42266.067719907405</v>
      </c>
    </row>
    <row r="1305" spans="1:20" ht="90" hidden="1" x14ac:dyDescent="0.25">
      <c r="A1305" s="13">
        <v>3207</v>
      </c>
      <c r="B1305" s="3" t="s">
        <v>3207</v>
      </c>
      <c r="C1305" s="3" t="s">
        <v>7317</v>
      </c>
      <c r="D1305" s="2">
        <v>5500</v>
      </c>
      <c r="E1305" s="11">
        <v>2550</v>
      </c>
      <c r="F1305" s="2" t="s">
        <v>8220</v>
      </c>
      <c r="G1305" s="2" t="s">
        <v>8223</v>
      </c>
      <c r="H1305" s="2" t="s">
        <v>8245</v>
      </c>
      <c r="I1305" s="2">
        <v>1429767607</v>
      </c>
      <c r="J1305" s="2">
        <v>1424587207</v>
      </c>
      <c r="K1305" s="2" t="b">
        <v>0</v>
      </c>
      <c r="L1305" s="2">
        <v>36</v>
      </c>
      <c r="M1305" s="2" t="b">
        <v>0</v>
      </c>
      <c r="N1305" s="2" t="s">
        <v>8304</v>
      </c>
      <c r="O1305" s="9">
        <f>E1305/D1305</f>
        <v>0.46363636363636362</v>
      </c>
      <c r="P1305" s="10">
        <f>IF(E1305=0,0,E1305/L1305)</f>
        <v>70.833333333333329</v>
      </c>
      <c r="Q1305" s="2" t="str">
        <f>LEFT(N1305,SEARCH("/",N1305,1)-1)</f>
        <v>theater</v>
      </c>
      <c r="R1305" s="2" t="str">
        <f>RIGHT(N1305,LEN(N1305)-SEARCH("/",N1305))</f>
        <v>musical</v>
      </c>
      <c r="S1305" s="21">
        <f>(((J1305/60)/60)/24)+DATE(1970,1,1)+(-5/24)</f>
        <v>42057.069525462961</v>
      </c>
      <c r="T1305" s="21">
        <f>(((I1305/60)/60)/24)+DATE(1970,1,1)+(-5/24)</f>
        <v>42117.027858796289</v>
      </c>
    </row>
    <row r="1306" spans="1:20" ht="90" hidden="1" x14ac:dyDescent="0.25">
      <c r="A1306" s="13">
        <v>1304</v>
      </c>
      <c r="B1306" s="3" t="s">
        <v>1305</v>
      </c>
      <c r="C1306" s="3" t="s">
        <v>5414</v>
      </c>
      <c r="D1306" s="2">
        <v>40000</v>
      </c>
      <c r="E1306" s="11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8272</v>
      </c>
      <c r="O1306" s="9">
        <f>E1306/D1306</f>
        <v>0.39627499999999999</v>
      </c>
      <c r="P1306" s="10">
        <f>IF(E1306=0,0,E1306/L1306)</f>
        <v>152.41346153846155</v>
      </c>
      <c r="Q1306" s="2" t="str">
        <f>LEFT(N1306,SEARCH("/",N1306,1)-1)</f>
        <v>technology</v>
      </c>
      <c r="R1306" s="2" t="str">
        <f>RIGHT(N1306,LEN(N1306)-SEARCH("/",N1306))</f>
        <v>wearables</v>
      </c>
      <c r="S1306" s="21">
        <f>(((J1306/60)/60)/24)+DATE(1970,1,1)+(-5/24)</f>
        <v>42746.986168981479</v>
      </c>
      <c r="T1306" s="21">
        <f>(((I1306/60)/60)/24)+DATE(1970,1,1)+(-5/24)</f>
        <v>42806.944502314807</v>
      </c>
    </row>
    <row r="1307" spans="1:20" ht="90" hidden="1" x14ac:dyDescent="0.25">
      <c r="A1307" s="13">
        <v>1305</v>
      </c>
      <c r="B1307" s="3" t="s">
        <v>1306</v>
      </c>
      <c r="C1307" s="3" t="s">
        <v>5415</v>
      </c>
      <c r="D1307" s="2">
        <v>30000</v>
      </c>
      <c r="E1307" s="11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8272</v>
      </c>
      <c r="O1307" s="9">
        <f>E1307/D1307</f>
        <v>0.25976666666666665</v>
      </c>
      <c r="P1307" s="10">
        <f>IF(E1307=0,0,E1307/L1307)</f>
        <v>90.616279069767444</v>
      </c>
      <c r="Q1307" s="2" t="str">
        <f>LEFT(N1307,SEARCH("/",N1307,1)-1)</f>
        <v>technology</v>
      </c>
      <c r="R1307" s="2" t="str">
        <f>RIGHT(N1307,LEN(N1307)-SEARCH("/",N1307))</f>
        <v>wearables</v>
      </c>
      <c r="S1307" s="21">
        <f>(((J1307/60)/60)/24)+DATE(1970,1,1)+(-5/24)</f>
        <v>42543.457268518519</v>
      </c>
      <c r="T1307" s="21">
        <f>(((I1307/60)/60)/24)+DATE(1970,1,1)+(-5/24)</f>
        <v>42572.520833333336</v>
      </c>
    </row>
    <row r="1308" spans="1:20" ht="120" hidden="1" x14ac:dyDescent="0.25">
      <c r="A1308" s="13">
        <v>1306</v>
      </c>
      <c r="B1308" s="3" t="s">
        <v>1307</v>
      </c>
      <c r="C1308" s="3" t="s">
        <v>5416</v>
      </c>
      <c r="D1308" s="2">
        <v>110000</v>
      </c>
      <c r="E1308" s="11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8272</v>
      </c>
      <c r="O1308" s="9">
        <f>E1308/D1308</f>
        <v>0.65246363636363636</v>
      </c>
      <c r="P1308" s="10">
        <f>IF(E1308=0,0,E1308/L1308)</f>
        <v>201.60393258426967</v>
      </c>
      <c r="Q1308" s="2" t="str">
        <f>LEFT(N1308,SEARCH("/",N1308,1)-1)</f>
        <v>technology</v>
      </c>
      <c r="R1308" s="2" t="str">
        <f>RIGHT(N1308,LEN(N1308)-SEARCH("/",N1308))</f>
        <v>wearables</v>
      </c>
      <c r="S1308" s="21">
        <f>(((J1308/60)/60)/24)+DATE(1970,1,1)+(-5/24)</f>
        <v>41947.249236111107</v>
      </c>
      <c r="T1308" s="21">
        <f>(((I1308/60)/60)/24)+DATE(1970,1,1)+(-5/24)</f>
        <v>41977.249236111107</v>
      </c>
    </row>
    <row r="1309" spans="1:20" ht="60" hidden="1" x14ac:dyDescent="0.25">
      <c r="A1309" s="13">
        <v>1307</v>
      </c>
      <c r="B1309" s="3" t="s">
        <v>1308</v>
      </c>
      <c r="C1309" s="3" t="s">
        <v>5417</v>
      </c>
      <c r="D1309" s="2">
        <v>50000</v>
      </c>
      <c r="E1309" s="11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8272</v>
      </c>
      <c r="O1309" s="9">
        <f>E1309/D1309</f>
        <v>0.11514000000000001</v>
      </c>
      <c r="P1309" s="10">
        <f>IF(E1309=0,0,E1309/L1309)</f>
        <v>127.93333333333334</v>
      </c>
      <c r="Q1309" s="2" t="str">
        <f>LEFT(N1309,SEARCH("/",N1309,1)-1)</f>
        <v>technology</v>
      </c>
      <c r="R1309" s="2" t="str">
        <f>RIGHT(N1309,LEN(N1309)-SEARCH("/",N1309))</f>
        <v>wearables</v>
      </c>
      <c r="S1309" s="21">
        <f>(((J1309/60)/60)/24)+DATE(1970,1,1)+(-5/24)</f>
        <v>42387.294895833329</v>
      </c>
      <c r="T1309" s="21">
        <f>(((I1309/60)/60)/24)+DATE(1970,1,1)+(-5/24)</f>
        <v>42417.294895833329</v>
      </c>
    </row>
    <row r="1310" spans="1:20" ht="45" hidden="1" x14ac:dyDescent="0.25">
      <c r="A1310" s="13">
        <v>1308</v>
      </c>
      <c r="B1310" s="3" t="s">
        <v>1309</v>
      </c>
      <c r="C1310" s="3" t="s">
        <v>5418</v>
      </c>
      <c r="D1310" s="2">
        <v>10000</v>
      </c>
      <c r="E1310" s="11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8272</v>
      </c>
      <c r="O1310" s="9">
        <f>E1310/D1310</f>
        <v>0.11360000000000001</v>
      </c>
      <c r="P1310" s="10">
        <f>IF(E1310=0,0,E1310/L1310)</f>
        <v>29.894736842105264</v>
      </c>
      <c r="Q1310" s="2" t="str">
        <f>LEFT(N1310,SEARCH("/",N1310,1)-1)</f>
        <v>technology</v>
      </c>
      <c r="R1310" s="2" t="str">
        <f>RIGHT(N1310,LEN(N1310)-SEARCH("/",N1310))</f>
        <v>wearables</v>
      </c>
      <c r="S1310" s="21">
        <f>(((J1310/60)/60)/24)+DATE(1970,1,1)+(-5/24)</f>
        <v>42611.405231481483</v>
      </c>
      <c r="T1310" s="21">
        <f>(((I1310/60)/60)/24)+DATE(1970,1,1)+(-5/24)</f>
        <v>42651.405231481483</v>
      </c>
    </row>
    <row r="1311" spans="1:20" ht="75" hidden="1" x14ac:dyDescent="0.25">
      <c r="A1311" s="13">
        <v>1309</v>
      </c>
      <c r="B1311" s="3" t="s">
        <v>1310</v>
      </c>
      <c r="C1311" s="3" t="s">
        <v>5419</v>
      </c>
      <c r="D1311" s="2">
        <v>11500</v>
      </c>
      <c r="E1311" s="11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8272</v>
      </c>
      <c r="O1311" s="9">
        <f>E1311/D1311</f>
        <v>1.1199130434782609</v>
      </c>
      <c r="P1311" s="10">
        <f>IF(E1311=0,0,E1311/L1311)</f>
        <v>367.97142857142859</v>
      </c>
      <c r="Q1311" s="2" t="str">
        <f>LEFT(N1311,SEARCH("/",N1311,1)-1)</f>
        <v>technology</v>
      </c>
      <c r="R1311" s="2" t="str">
        <f>RIGHT(N1311,LEN(N1311)-SEARCH("/",N1311))</f>
        <v>wearables</v>
      </c>
      <c r="S1311" s="21">
        <f>(((J1311/60)/60)/24)+DATE(1970,1,1)+(-5/24)</f>
        <v>42257.674398148149</v>
      </c>
      <c r="T1311" s="21">
        <f>(((I1311/60)/60)/24)+DATE(1970,1,1)+(-5/24)</f>
        <v>42292.674398148149</v>
      </c>
    </row>
    <row r="1312" spans="1:20" ht="75" hidden="1" x14ac:dyDescent="0.25">
      <c r="A1312" s="13">
        <v>1310</v>
      </c>
      <c r="B1312" s="3" t="s">
        <v>1311</v>
      </c>
      <c r="C1312" s="3" t="s">
        <v>5420</v>
      </c>
      <c r="D1312" s="2">
        <v>20000</v>
      </c>
      <c r="E1312" s="11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8272</v>
      </c>
      <c r="O1312" s="9">
        <f>E1312/D1312</f>
        <v>0.155</v>
      </c>
      <c r="P1312" s="10">
        <f>IF(E1312=0,0,E1312/L1312)</f>
        <v>129.16666666666666</v>
      </c>
      <c r="Q1312" s="2" t="str">
        <f>LEFT(N1312,SEARCH("/",N1312,1)-1)</f>
        <v>technology</v>
      </c>
      <c r="R1312" s="2" t="str">
        <f>RIGHT(N1312,LEN(N1312)-SEARCH("/",N1312))</f>
        <v>wearables</v>
      </c>
      <c r="S1312" s="21">
        <f>(((J1312/60)/60)/24)+DATE(1970,1,1)+(-5/24)</f>
        <v>42556.458912037029</v>
      </c>
      <c r="T1312" s="21">
        <f>(((I1312/60)/60)/24)+DATE(1970,1,1)+(-5/24)</f>
        <v>42601.458912037029</v>
      </c>
    </row>
    <row r="1313" spans="1:20" ht="105" hidden="1" x14ac:dyDescent="0.25">
      <c r="A1313" s="13">
        <v>1311</v>
      </c>
      <c r="B1313" s="3" t="s">
        <v>1312</v>
      </c>
      <c r="C1313" s="3" t="s">
        <v>5421</v>
      </c>
      <c r="D1313" s="2">
        <v>250000</v>
      </c>
      <c r="E1313" s="11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8272</v>
      </c>
      <c r="O1313" s="9">
        <f>E1313/D1313</f>
        <v>0.32028000000000001</v>
      </c>
      <c r="P1313" s="10">
        <f>IF(E1313=0,0,E1313/L1313)</f>
        <v>800.7</v>
      </c>
      <c r="Q1313" s="2" t="str">
        <f>LEFT(N1313,SEARCH("/",N1313,1)-1)</f>
        <v>technology</v>
      </c>
      <c r="R1313" s="2" t="str">
        <f>RIGHT(N1313,LEN(N1313)-SEARCH("/",N1313))</f>
        <v>wearables</v>
      </c>
      <c r="S1313" s="21">
        <f>(((J1313/60)/60)/24)+DATE(1970,1,1)+(-5/24)</f>
        <v>42669.593969907401</v>
      </c>
      <c r="T1313" s="21">
        <f>(((I1313/60)/60)/24)+DATE(1970,1,1)+(-5/24)</f>
        <v>42704.635636574072</v>
      </c>
    </row>
    <row r="1314" spans="1:20" ht="75" hidden="1" x14ac:dyDescent="0.25">
      <c r="A1314" s="13">
        <v>1312</v>
      </c>
      <c r="B1314" s="3" t="s">
        <v>1313</v>
      </c>
      <c r="C1314" s="3" t="s">
        <v>5422</v>
      </c>
      <c r="D1314" s="2">
        <v>4600</v>
      </c>
      <c r="E1314" s="11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8272</v>
      </c>
      <c r="O1314" s="9">
        <f>E1314/D1314</f>
        <v>6.0869565217391303E-3</v>
      </c>
      <c r="P1314" s="10">
        <f>IF(E1314=0,0,E1314/L1314)</f>
        <v>28</v>
      </c>
      <c r="Q1314" s="2" t="str">
        <f>LEFT(N1314,SEARCH("/",N1314,1)-1)</f>
        <v>technology</v>
      </c>
      <c r="R1314" s="2" t="str">
        <f>RIGHT(N1314,LEN(N1314)-SEARCH("/",N1314))</f>
        <v>wearables</v>
      </c>
      <c r="S1314" s="21">
        <f>(((J1314/60)/60)/24)+DATE(1970,1,1)+(-5/24)</f>
        <v>42082.494467592587</v>
      </c>
      <c r="T1314" s="21">
        <f>(((I1314/60)/60)/24)+DATE(1970,1,1)+(-5/24)</f>
        <v>42112.494467592587</v>
      </c>
    </row>
    <row r="1315" spans="1:20" ht="90" hidden="1" x14ac:dyDescent="0.25">
      <c r="A1315" s="13">
        <v>1313</v>
      </c>
      <c r="B1315" s="3" t="s">
        <v>1314</v>
      </c>
      <c r="C1315" s="3" t="s">
        <v>5423</v>
      </c>
      <c r="D1315" s="2">
        <v>40000</v>
      </c>
      <c r="E1315" s="11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8272</v>
      </c>
      <c r="O1315" s="9">
        <f>E1315/D1315</f>
        <v>0.31114999999999998</v>
      </c>
      <c r="P1315" s="10">
        <f>IF(E1315=0,0,E1315/L1315)</f>
        <v>102.01639344262296</v>
      </c>
      <c r="Q1315" s="2" t="str">
        <f>LEFT(N1315,SEARCH("/",N1315,1)-1)</f>
        <v>technology</v>
      </c>
      <c r="R1315" s="2" t="str">
        <f>RIGHT(N1315,LEN(N1315)-SEARCH("/",N1315))</f>
        <v>wearables</v>
      </c>
      <c r="S1315" s="21">
        <f>(((J1315/60)/60)/24)+DATE(1970,1,1)+(-5/24)</f>
        <v>42402.50131944444</v>
      </c>
      <c r="T1315" s="21">
        <f>(((I1315/60)/60)/24)+DATE(1970,1,1)+(-5/24)</f>
        <v>42432.50131944444</v>
      </c>
    </row>
    <row r="1316" spans="1:20" ht="90" hidden="1" x14ac:dyDescent="0.25">
      <c r="A1316" s="13">
        <v>1314</v>
      </c>
      <c r="B1316" s="3" t="s">
        <v>1315</v>
      </c>
      <c r="C1316" s="3" t="s">
        <v>5424</v>
      </c>
      <c r="D1316" s="2">
        <v>180000</v>
      </c>
      <c r="E1316" s="11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8272</v>
      </c>
      <c r="O1316" s="9">
        <f>E1316/D1316</f>
        <v>1.1266666666666666E-2</v>
      </c>
      <c r="P1316" s="10">
        <f>IF(E1316=0,0,E1316/L1316)</f>
        <v>184.36363636363637</v>
      </c>
      <c r="Q1316" s="2" t="str">
        <f>LEFT(N1316,SEARCH("/",N1316,1)-1)</f>
        <v>technology</v>
      </c>
      <c r="R1316" s="2" t="str">
        <f>RIGHT(N1316,LEN(N1316)-SEARCH("/",N1316))</f>
        <v>wearables</v>
      </c>
      <c r="S1316" s="21">
        <f>(((J1316/60)/60)/24)+DATE(1970,1,1)+(-5/24)</f>
        <v>42604.461342592585</v>
      </c>
      <c r="T1316" s="21">
        <f>(((I1316/60)/60)/24)+DATE(1970,1,1)+(-5/24)</f>
        <v>42664.461342592585</v>
      </c>
    </row>
    <row r="1317" spans="1:20" ht="60" hidden="1" x14ac:dyDescent="0.25">
      <c r="A1317" s="13">
        <v>1315</v>
      </c>
      <c r="B1317" s="3" t="s">
        <v>1316</v>
      </c>
      <c r="C1317" s="3" t="s">
        <v>5425</v>
      </c>
      <c r="D1317" s="2">
        <v>100000</v>
      </c>
      <c r="E1317" s="11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8272</v>
      </c>
      <c r="O1317" s="9">
        <f>E1317/D1317</f>
        <v>0.40404000000000001</v>
      </c>
      <c r="P1317" s="10">
        <f>IF(E1317=0,0,E1317/L1317)</f>
        <v>162.91935483870967</v>
      </c>
      <c r="Q1317" s="2" t="str">
        <f>LEFT(N1317,SEARCH("/",N1317,1)-1)</f>
        <v>technology</v>
      </c>
      <c r="R1317" s="2" t="str">
        <f>RIGHT(N1317,LEN(N1317)-SEARCH("/",N1317))</f>
        <v>wearables</v>
      </c>
      <c r="S1317" s="21">
        <f>(((J1317/60)/60)/24)+DATE(1970,1,1)+(-5/24)</f>
        <v>42278.289907407401</v>
      </c>
      <c r="T1317" s="21">
        <f>(((I1317/60)/60)/24)+DATE(1970,1,1)+(-5/24)</f>
        <v>42313.833333333336</v>
      </c>
    </row>
    <row r="1318" spans="1:20" ht="90" hidden="1" x14ac:dyDescent="0.25">
      <c r="A1318" s="13">
        <v>1316</v>
      </c>
      <c r="B1318" s="3" t="s">
        <v>1317</v>
      </c>
      <c r="C1318" s="3" t="s">
        <v>5426</v>
      </c>
      <c r="D1318" s="2">
        <v>75000</v>
      </c>
      <c r="E1318" s="11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8272</v>
      </c>
      <c r="O1318" s="9">
        <f>E1318/D1318</f>
        <v>1.3333333333333333E-5</v>
      </c>
      <c r="P1318" s="10">
        <f>IF(E1318=0,0,E1318/L1318)</f>
        <v>1</v>
      </c>
      <c r="Q1318" s="2" t="str">
        <f>LEFT(N1318,SEARCH("/",N1318,1)-1)</f>
        <v>technology</v>
      </c>
      <c r="R1318" s="2" t="str">
        <f>RIGHT(N1318,LEN(N1318)-SEARCH("/",N1318))</f>
        <v>wearables</v>
      </c>
      <c r="S1318" s="21">
        <f>(((J1318/60)/60)/24)+DATE(1970,1,1)+(-5/24)</f>
        <v>42393.753576388881</v>
      </c>
      <c r="T1318" s="21">
        <f>(((I1318/60)/60)/24)+DATE(1970,1,1)+(-5/24)</f>
        <v>42428.753576388881</v>
      </c>
    </row>
    <row r="1319" spans="1:20" ht="105" hidden="1" x14ac:dyDescent="0.25">
      <c r="A1319" s="13">
        <v>1317</v>
      </c>
      <c r="B1319" s="3" t="s">
        <v>1318</v>
      </c>
      <c r="C1319" s="3" t="s">
        <v>5427</v>
      </c>
      <c r="D1319" s="2">
        <v>200000</v>
      </c>
      <c r="E1319" s="11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8272</v>
      </c>
      <c r="O1319" s="9">
        <f>E1319/D1319</f>
        <v>5.7334999999999997E-2</v>
      </c>
      <c r="P1319" s="10">
        <f>IF(E1319=0,0,E1319/L1319)</f>
        <v>603.52631578947364</v>
      </c>
      <c r="Q1319" s="2" t="str">
        <f>LEFT(N1319,SEARCH("/",N1319,1)-1)</f>
        <v>technology</v>
      </c>
      <c r="R1319" s="2" t="str">
        <f>RIGHT(N1319,LEN(N1319)-SEARCH("/",N1319))</f>
        <v>wearables</v>
      </c>
      <c r="S1319" s="21">
        <f>(((J1319/60)/60)/24)+DATE(1970,1,1)+(-5/24)</f>
        <v>42520.027152777773</v>
      </c>
      <c r="T1319" s="21">
        <f>(((I1319/60)/60)/24)+DATE(1970,1,1)+(-5/24)</f>
        <v>42572.374999999993</v>
      </c>
    </row>
    <row r="1320" spans="1:20" ht="75" hidden="1" x14ac:dyDescent="0.25">
      <c r="A1320" s="13">
        <v>1318</v>
      </c>
      <c r="B1320" s="3" t="s">
        <v>1319</v>
      </c>
      <c r="C1320" s="3" t="s">
        <v>5428</v>
      </c>
      <c r="D1320" s="2">
        <v>40000</v>
      </c>
      <c r="E1320" s="11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8272</v>
      </c>
      <c r="O1320" s="9">
        <f>E1320/D1320</f>
        <v>0.15325</v>
      </c>
      <c r="P1320" s="10">
        <f>IF(E1320=0,0,E1320/L1320)</f>
        <v>45.407407407407405</v>
      </c>
      <c r="Q1320" s="2" t="str">
        <f>LEFT(N1320,SEARCH("/",N1320,1)-1)</f>
        <v>technology</v>
      </c>
      <c r="R1320" s="2" t="str">
        <f>RIGHT(N1320,LEN(N1320)-SEARCH("/",N1320))</f>
        <v>wearables</v>
      </c>
      <c r="S1320" s="21">
        <f>(((J1320/60)/60)/24)+DATE(1970,1,1)+(-5/24)</f>
        <v>41984.835324074076</v>
      </c>
      <c r="T1320" s="21">
        <f>(((I1320/60)/60)/24)+DATE(1970,1,1)+(-5/24)</f>
        <v>42014.835324074076</v>
      </c>
    </row>
    <row r="1321" spans="1:20" ht="90" hidden="1" x14ac:dyDescent="0.25">
      <c r="A1321" s="13">
        <v>1319</v>
      </c>
      <c r="B1321" s="3" t="s">
        <v>1320</v>
      </c>
      <c r="C1321" s="3" t="s">
        <v>5429</v>
      </c>
      <c r="D1321" s="2">
        <v>5800</v>
      </c>
      <c r="E1321" s="11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8272</v>
      </c>
      <c r="O1321" s="9">
        <f>E1321/D1321</f>
        <v>0.15103448275862069</v>
      </c>
      <c r="P1321" s="10">
        <f>IF(E1321=0,0,E1321/L1321)</f>
        <v>97.333333333333329</v>
      </c>
      <c r="Q1321" s="2" t="str">
        <f>LEFT(N1321,SEARCH("/",N1321,1)-1)</f>
        <v>technology</v>
      </c>
      <c r="R1321" s="2" t="str">
        <f>RIGHT(N1321,LEN(N1321)-SEARCH("/",N1321))</f>
        <v>wearables</v>
      </c>
      <c r="S1321" s="21">
        <f>(((J1321/60)/60)/24)+DATE(1970,1,1)+(-5/24)</f>
        <v>41816.603761574072</v>
      </c>
      <c r="T1321" s="21">
        <f>(((I1321/60)/60)/24)+DATE(1970,1,1)+(-5/24)</f>
        <v>41831.458333333328</v>
      </c>
    </row>
    <row r="1322" spans="1:20" ht="90" hidden="1" x14ac:dyDescent="0.25">
      <c r="A1322" s="13">
        <v>1320</v>
      </c>
      <c r="B1322" s="3" t="s">
        <v>1321</v>
      </c>
      <c r="C1322" s="3" t="s">
        <v>5430</v>
      </c>
      <c r="D1322" s="2">
        <v>100000</v>
      </c>
      <c r="E1322" s="11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8272</v>
      </c>
      <c r="O1322" s="9">
        <f>E1322/D1322</f>
        <v>5.0299999999999997E-3</v>
      </c>
      <c r="P1322" s="10">
        <f>IF(E1322=0,0,E1322/L1322)</f>
        <v>167.66666666666666</v>
      </c>
      <c r="Q1322" s="2" t="str">
        <f>LEFT(N1322,SEARCH("/",N1322,1)-1)</f>
        <v>technology</v>
      </c>
      <c r="R1322" s="2" t="str">
        <f>RIGHT(N1322,LEN(N1322)-SEARCH("/",N1322))</f>
        <v>wearables</v>
      </c>
      <c r="S1322" s="21">
        <f>(((J1322/60)/60)/24)+DATE(1970,1,1)+(-5/24)</f>
        <v>42705.482013888883</v>
      </c>
      <c r="T1322" s="21">
        <f>(((I1322/60)/60)/24)+DATE(1970,1,1)+(-5/24)</f>
        <v>42734.749999999993</v>
      </c>
    </row>
    <row r="1323" spans="1:20" ht="105" hidden="1" x14ac:dyDescent="0.25">
      <c r="A1323" s="13">
        <v>1321</v>
      </c>
      <c r="B1323" s="3" t="s">
        <v>1322</v>
      </c>
      <c r="C1323" s="3" t="s">
        <v>5431</v>
      </c>
      <c r="D1323" s="2">
        <v>462000</v>
      </c>
      <c r="E1323" s="11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8272</v>
      </c>
      <c r="O1323" s="9">
        <f>E1323/D1323</f>
        <v>1.3028138528138528E-2</v>
      </c>
      <c r="P1323" s="10">
        <f>IF(E1323=0,0,E1323/L1323)</f>
        <v>859.85714285714289</v>
      </c>
      <c r="Q1323" s="2" t="str">
        <f>LEFT(N1323,SEARCH("/",N1323,1)-1)</f>
        <v>technology</v>
      </c>
      <c r="R1323" s="2" t="str">
        <f>RIGHT(N1323,LEN(N1323)-SEARCH("/",N1323))</f>
        <v>wearables</v>
      </c>
      <c r="S1323" s="21">
        <f>(((J1323/60)/60)/24)+DATE(1970,1,1)+(-5/24)</f>
        <v>42697.540937499994</v>
      </c>
      <c r="T1323" s="21">
        <f>(((I1323/60)/60)/24)+DATE(1970,1,1)+(-5/24)</f>
        <v>42727.540937499994</v>
      </c>
    </row>
    <row r="1324" spans="1:20" ht="90" hidden="1" x14ac:dyDescent="0.25">
      <c r="A1324" s="13">
        <v>1322</v>
      </c>
      <c r="B1324" s="3" t="s">
        <v>1323</v>
      </c>
      <c r="C1324" s="3" t="s">
        <v>5432</v>
      </c>
      <c r="D1324" s="2">
        <v>35000</v>
      </c>
      <c r="E1324" s="11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8272</v>
      </c>
      <c r="O1324" s="9">
        <f>E1324/D1324</f>
        <v>3.0285714285714286E-3</v>
      </c>
      <c r="P1324" s="10">
        <f>IF(E1324=0,0,E1324/L1324)</f>
        <v>26.5</v>
      </c>
      <c r="Q1324" s="2" t="str">
        <f>LEFT(N1324,SEARCH("/",N1324,1)-1)</f>
        <v>technology</v>
      </c>
      <c r="R1324" s="2" t="str">
        <f>RIGHT(N1324,LEN(N1324)-SEARCH("/",N1324))</f>
        <v>wearables</v>
      </c>
      <c r="S1324" s="21">
        <f>(((J1324/60)/60)/24)+DATE(1970,1,1)+(-5/24)</f>
        <v>42115.448206018518</v>
      </c>
      <c r="T1324" s="21">
        <f>(((I1324/60)/60)/24)+DATE(1970,1,1)+(-5/24)</f>
        <v>42145.448206018518</v>
      </c>
    </row>
    <row r="1325" spans="1:20" ht="90" hidden="1" x14ac:dyDescent="0.25">
      <c r="A1325" s="13">
        <v>1323</v>
      </c>
      <c r="B1325" s="3" t="s">
        <v>1324</v>
      </c>
      <c r="C1325" s="3" t="s">
        <v>5433</v>
      </c>
      <c r="D1325" s="2">
        <v>15000</v>
      </c>
      <c r="E1325" s="11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8272</v>
      </c>
      <c r="O1325" s="9">
        <f>E1325/D1325</f>
        <v>8.8800000000000004E-2</v>
      </c>
      <c r="P1325" s="10">
        <f>IF(E1325=0,0,E1325/L1325)</f>
        <v>30.272727272727273</v>
      </c>
      <c r="Q1325" s="2" t="str">
        <f>LEFT(N1325,SEARCH("/",N1325,1)-1)</f>
        <v>technology</v>
      </c>
      <c r="R1325" s="2" t="str">
        <f>RIGHT(N1325,LEN(N1325)-SEARCH("/",N1325))</f>
        <v>wearables</v>
      </c>
      <c r="S1325" s="21">
        <f>(((J1325/60)/60)/24)+DATE(1970,1,1)+(-5/24)</f>
        <v>42451.490115740737</v>
      </c>
      <c r="T1325" s="21">
        <f>(((I1325/60)/60)/24)+DATE(1970,1,1)+(-5/24)</f>
        <v>42486.079861111109</v>
      </c>
    </row>
    <row r="1326" spans="1:20" ht="90" hidden="1" x14ac:dyDescent="0.25">
      <c r="A1326" s="13">
        <v>1324</v>
      </c>
      <c r="B1326" s="3" t="s">
        <v>1325</v>
      </c>
      <c r="C1326" s="3" t="s">
        <v>5434</v>
      </c>
      <c r="D1326" s="2">
        <v>50000</v>
      </c>
      <c r="E1326" s="11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8272</v>
      </c>
      <c r="O1326" s="9">
        <f>E1326/D1326</f>
        <v>9.8400000000000001E-2</v>
      </c>
      <c r="P1326" s="10">
        <f>IF(E1326=0,0,E1326/L1326)</f>
        <v>54.666666666666664</v>
      </c>
      <c r="Q1326" s="2" t="str">
        <f>LEFT(N1326,SEARCH("/",N1326,1)-1)</f>
        <v>technology</v>
      </c>
      <c r="R1326" s="2" t="str">
        <f>RIGHT(N1326,LEN(N1326)-SEARCH("/",N1326))</f>
        <v>wearables</v>
      </c>
      <c r="S1326" s="21">
        <f>(((J1326/60)/60)/24)+DATE(1970,1,1)+(-5/24)</f>
        <v>42626.425370370365</v>
      </c>
      <c r="T1326" s="21">
        <f>(((I1326/60)/60)/24)+DATE(1970,1,1)+(-5/24)</f>
        <v>42656.425370370365</v>
      </c>
    </row>
    <row r="1327" spans="1:20" ht="90" hidden="1" x14ac:dyDescent="0.25">
      <c r="A1327" s="13">
        <v>1325</v>
      </c>
      <c r="B1327" s="3" t="s">
        <v>1326</v>
      </c>
      <c r="C1327" s="3" t="s">
        <v>5435</v>
      </c>
      <c r="D1327" s="2">
        <v>20000</v>
      </c>
      <c r="E1327" s="11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8272</v>
      </c>
      <c r="O1327" s="9">
        <f>E1327/D1327</f>
        <v>2.4299999999999999E-2</v>
      </c>
      <c r="P1327" s="10">
        <f>IF(E1327=0,0,E1327/L1327)</f>
        <v>60.75</v>
      </c>
      <c r="Q1327" s="2" t="str">
        <f>LEFT(N1327,SEARCH("/",N1327,1)-1)</f>
        <v>technology</v>
      </c>
      <c r="R1327" s="2" t="str">
        <f>RIGHT(N1327,LEN(N1327)-SEARCH("/",N1327))</f>
        <v>wearables</v>
      </c>
      <c r="S1327" s="21">
        <f>(((J1327/60)/60)/24)+DATE(1970,1,1)+(-5/24)</f>
        <v>42703.877719907403</v>
      </c>
      <c r="T1327" s="21">
        <f>(((I1327/60)/60)/24)+DATE(1970,1,1)+(-5/24)</f>
        <v>42733.877719907403</v>
      </c>
    </row>
    <row r="1328" spans="1:20" ht="90" hidden="1" x14ac:dyDescent="0.25">
      <c r="A1328" s="13">
        <v>1326</v>
      </c>
      <c r="B1328" s="3" t="s">
        <v>1327</v>
      </c>
      <c r="C1328" s="3" t="s">
        <v>5436</v>
      </c>
      <c r="D1328" s="2">
        <v>100000</v>
      </c>
      <c r="E1328" s="11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8272</v>
      </c>
      <c r="O1328" s="9">
        <f>E1328/D1328</f>
        <v>1.1299999999999999E-2</v>
      </c>
      <c r="P1328" s="10">
        <f>IF(E1328=0,0,E1328/L1328)</f>
        <v>102.72727272727273</v>
      </c>
      <c r="Q1328" s="2" t="str">
        <f>LEFT(N1328,SEARCH("/",N1328,1)-1)</f>
        <v>technology</v>
      </c>
      <c r="R1328" s="2" t="str">
        <f>RIGHT(N1328,LEN(N1328)-SEARCH("/",N1328))</f>
        <v>wearables</v>
      </c>
      <c r="S1328" s="21">
        <f>(((J1328/60)/60)/24)+DATE(1970,1,1)+(-5/24)</f>
        <v>41974.583657407398</v>
      </c>
      <c r="T1328" s="21">
        <f>(((I1328/60)/60)/24)+DATE(1970,1,1)+(-5/24)</f>
        <v>42019.583657407398</v>
      </c>
    </row>
    <row r="1329" spans="1:20" ht="90" hidden="1" x14ac:dyDescent="0.25">
      <c r="A1329" s="13">
        <v>1327</v>
      </c>
      <c r="B1329" s="3" t="s">
        <v>1328</v>
      </c>
      <c r="C1329" s="3" t="s">
        <v>5437</v>
      </c>
      <c r="D1329" s="2">
        <v>48000</v>
      </c>
      <c r="E1329" s="11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8272</v>
      </c>
      <c r="O1329" s="9">
        <f>E1329/D1329</f>
        <v>3.5520833333333335E-2</v>
      </c>
      <c r="P1329" s="10">
        <f>IF(E1329=0,0,E1329/L1329)</f>
        <v>41.585365853658537</v>
      </c>
      <c r="Q1329" s="2" t="str">
        <f>LEFT(N1329,SEARCH("/",N1329,1)-1)</f>
        <v>technology</v>
      </c>
      <c r="R1329" s="2" t="str">
        <f>RIGHT(N1329,LEN(N1329)-SEARCH("/",N1329))</f>
        <v>wearables</v>
      </c>
      <c r="S1329" s="21">
        <f>(((J1329/60)/60)/24)+DATE(1970,1,1)+(-5/24)</f>
        <v>42123.470312500001</v>
      </c>
      <c r="T1329" s="21">
        <f>(((I1329/60)/60)/24)+DATE(1970,1,1)+(-5/24)</f>
        <v>42153.470312500001</v>
      </c>
    </row>
    <row r="1330" spans="1:20" ht="90" hidden="1" x14ac:dyDescent="0.25">
      <c r="A1330" s="13">
        <v>1328</v>
      </c>
      <c r="B1330" s="3" t="s">
        <v>1329</v>
      </c>
      <c r="C1330" s="3" t="s">
        <v>5438</v>
      </c>
      <c r="D1330" s="2">
        <v>75000</v>
      </c>
      <c r="E1330" s="11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8272</v>
      </c>
      <c r="O1330" s="9">
        <f>E1330/D1330</f>
        <v>2.3306666666666667E-2</v>
      </c>
      <c r="P1330" s="10">
        <f>IF(E1330=0,0,E1330/L1330)</f>
        <v>116.53333333333333</v>
      </c>
      <c r="Q1330" s="2" t="str">
        <f>LEFT(N1330,SEARCH("/",N1330,1)-1)</f>
        <v>technology</v>
      </c>
      <c r="R1330" s="2" t="str">
        <f>RIGHT(N1330,LEN(N1330)-SEARCH("/",N1330))</f>
        <v>wearables</v>
      </c>
      <c r="S1330" s="21">
        <f>(((J1330/60)/60)/24)+DATE(1970,1,1)+(-5/24)</f>
        <v>42612.434421296297</v>
      </c>
      <c r="T1330" s="21">
        <f>(((I1330/60)/60)/24)+DATE(1970,1,1)+(-5/24)</f>
        <v>42657.434421296297</v>
      </c>
    </row>
    <row r="1331" spans="1:20" ht="90" hidden="1" x14ac:dyDescent="0.25">
      <c r="A1331" s="13">
        <v>1329</v>
      </c>
      <c r="B1331" s="3" t="s">
        <v>1330</v>
      </c>
      <c r="C1331" s="3" t="s">
        <v>5439</v>
      </c>
      <c r="D1331" s="2">
        <v>50000</v>
      </c>
      <c r="E1331" s="11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8272</v>
      </c>
      <c r="O1331" s="9">
        <f>E1331/D1331</f>
        <v>8.1600000000000006E-3</v>
      </c>
      <c r="P1331" s="10">
        <f>IF(E1331=0,0,E1331/L1331)</f>
        <v>45.333333333333336</v>
      </c>
      <c r="Q1331" s="2" t="str">
        <f>LEFT(N1331,SEARCH("/",N1331,1)-1)</f>
        <v>technology</v>
      </c>
      <c r="R1331" s="2" t="str">
        <f>RIGHT(N1331,LEN(N1331)-SEARCH("/",N1331))</f>
        <v>wearables</v>
      </c>
      <c r="S1331" s="21">
        <f>(((J1331/60)/60)/24)+DATE(1970,1,1)+(-5/24)</f>
        <v>41935.013252314813</v>
      </c>
      <c r="T1331" s="21">
        <f>(((I1331/60)/60)/24)+DATE(1970,1,1)+(-5/24)</f>
        <v>41975.054918981477</v>
      </c>
    </row>
    <row r="1332" spans="1:20" ht="75" hidden="1" x14ac:dyDescent="0.25">
      <c r="A1332" s="13">
        <v>1330</v>
      </c>
      <c r="B1332" s="3" t="s">
        <v>1331</v>
      </c>
      <c r="C1332" s="3" t="s">
        <v>5440</v>
      </c>
      <c r="D1332" s="2">
        <v>35000</v>
      </c>
      <c r="E1332" s="11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8272</v>
      </c>
      <c r="O1332" s="9">
        <f>E1332/D1332</f>
        <v>0.22494285714285714</v>
      </c>
      <c r="P1332" s="10">
        <f>IF(E1332=0,0,E1332/L1332)</f>
        <v>157.46</v>
      </c>
      <c r="Q1332" s="2" t="str">
        <f>LEFT(N1332,SEARCH("/",N1332,1)-1)</f>
        <v>technology</v>
      </c>
      <c r="R1332" s="2" t="str">
        <f>RIGHT(N1332,LEN(N1332)-SEARCH("/",N1332))</f>
        <v>wearables</v>
      </c>
      <c r="S1332" s="21">
        <f>(((J1332/60)/60)/24)+DATE(1970,1,1)+(-5/24)</f>
        <v>42522.068391203698</v>
      </c>
      <c r="T1332" s="21">
        <f>(((I1332/60)/60)/24)+DATE(1970,1,1)+(-5/24)</f>
        <v>42552.958333333336</v>
      </c>
    </row>
    <row r="1333" spans="1:20" ht="90" hidden="1" x14ac:dyDescent="0.25">
      <c r="A1333" s="13">
        <v>1331</v>
      </c>
      <c r="B1333" s="3" t="s">
        <v>1332</v>
      </c>
      <c r="C1333" s="3" t="s">
        <v>5441</v>
      </c>
      <c r="D1333" s="2">
        <v>250000</v>
      </c>
      <c r="E1333" s="11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8272</v>
      </c>
      <c r="O1333" s="9">
        <f>E1333/D1333</f>
        <v>1.3668E-2</v>
      </c>
      <c r="P1333" s="10">
        <f>IF(E1333=0,0,E1333/L1333)</f>
        <v>100.5</v>
      </c>
      <c r="Q1333" s="2" t="str">
        <f>LEFT(N1333,SEARCH("/",N1333,1)-1)</f>
        <v>technology</v>
      </c>
      <c r="R1333" s="2" t="str">
        <f>RIGHT(N1333,LEN(N1333)-SEARCH("/",N1333))</f>
        <v>wearables</v>
      </c>
      <c r="S1333" s="21">
        <f>(((J1333/60)/60)/24)+DATE(1970,1,1)+(-5/24)</f>
        <v>42569.295763888884</v>
      </c>
      <c r="T1333" s="21">
        <f>(((I1333/60)/60)/24)+DATE(1970,1,1)+(-5/24)</f>
        <v>42599.295763888884</v>
      </c>
    </row>
    <row r="1334" spans="1:20" ht="90" hidden="1" x14ac:dyDescent="0.25">
      <c r="A1334" s="13">
        <v>1332</v>
      </c>
      <c r="B1334" s="3" t="s">
        <v>1333</v>
      </c>
      <c r="C1334" s="3" t="s">
        <v>5442</v>
      </c>
      <c r="D1334" s="2">
        <v>10115</v>
      </c>
      <c r="E1334" s="11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8272</v>
      </c>
      <c r="O1334" s="9">
        <f>E1334/D1334</f>
        <v>0</v>
      </c>
      <c r="P1334" s="10">
        <f>IF(E1334=0,0,E1334/L1334)</f>
        <v>0</v>
      </c>
      <c r="Q1334" s="2" t="str">
        <f>LEFT(N1334,SEARCH("/",N1334,1)-1)</f>
        <v>technology</v>
      </c>
      <c r="R1334" s="2" t="str">
        <f>RIGHT(N1334,LEN(N1334)-SEARCH("/",N1334))</f>
        <v>wearables</v>
      </c>
      <c r="S1334" s="21">
        <f>(((J1334/60)/60)/24)+DATE(1970,1,1)+(-5/24)</f>
        <v>42731.851944444446</v>
      </c>
      <c r="T1334" s="21">
        <f>(((I1334/60)/60)/24)+DATE(1970,1,1)+(-5/24)</f>
        <v>42761.851944444446</v>
      </c>
    </row>
    <row r="1335" spans="1:20" ht="90" hidden="1" x14ac:dyDescent="0.25">
      <c r="A1335" s="13">
        <v>1333</v>
      </c>
      <c r="B1335" s="3" t="s">
        <v>1334</v>
      </c>
      <c r="C1335" s="3" t="s">
        <v>5443</v>
      </c>
      <c r="D1335" s="2">
        <v>2500</v>
      </c>
      <c r="E1335" s="11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8272</v>
      </c>
      <c r="O1335" s="9">
        <f>E1335/D1335</f>
        <v>0</v>
      </c>
      <c r="P1335" s="10">
        <f>IF(E1335=0,0,E1335/L1335)</f>
        <v>0</v>
      </c>
      <c r="Q1335" s="2" t="str">
        <f>LEFT(N1335,SEARCH("/",N1335,1)-1)</f>
        <v>technology</v>
      </c>
      <c r="R1335" s="2" t="str">
        <f>RIGHT(N1335,LEN(N1335)-SEARCH("/",N1335))</f>
        <v>wearables</v>
      </c>
      <c r="S1335" s="21">
        <f>(((J1335/60)/60)/24)+DATE(1970,1,1)+(-5/24)</f>
        <v>41805.8984375</v>
      </c>
      <c r="T1335" s="21">
        <f>(((I1335/60)/60)/24)+DATE(1970,1,1)+(-5/24)</f>
        <v>41835.8984375</v>
      </c>
    </row>
    <row r="1336" spans="1:20" ht="75" hidden="1" x14ac:dyDescent="0.25">
      <c r="A1336" s="13">
        <v>1334</v>
      </c>
      <c r="B1336" s="3" t="s">
        <v>1335</v>
      </c>
      <c r="C1336" s="3" t="s">
        <v>5444</v>
      </c>
      <c r="D1336" s="2">
        <v>133000</v>
      </c>
      <c r="E1336" s="11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8272</v>
      </c>
      <c r="O1336" s="9">
        <f>E1336/D1336</f>
        <v>0.10754135338345865</v>
      </c>
      <c r="P1336" s="10">
        <f>IF(E1336=0,0,E1336/L1336)</f>
        <v>51.822463768115945</v>
      </c>
      <c r="Q1336" s="2" t="str">
        <f>LEFT(N1336,SEARCH("/",N1336,1)-1)</f>
        <v>technology</v>
      </c>
      <c r="R1336" s="2" t="str">
        <f>RIGHT(N1336,LEN(N1336)-SEARCH("/",N1336))</f>
        <v>wearables</v>
      </c>
      <c r="S1336" s="21">
        <f>(((J1336/60)/60)/24)+DATE(1970,1,1)+(-5/24)</f>
        <v>42410.565821759257</v>
      </c>
      <c r="T1336" s="21">
        <f>(((I1336/60)/60)/24)+DATE(1970,1,1)+(-5/24)</f>
        <v>42440.565821759257</v>
      </c>
    </row>
    <row r="1337" spans="1:20" ht="90" hidden="1" x14ac:dyDescent="0.25">
      <c r="A1337" s="13">
        <v>1335</v>
      </c>
      <c r="B1337" s="3" t="s">
        <v>1336</v>
      </c>
      <c r="C1337" s="3" t="s">
        <v>5445</v>
      </c>
      <c r="D1337" s="2">
        <v>25000</v>
      </c>
      <c r="E1337" s="11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8272</v>
      </c>
      <c r="O1337" s="9">
        <f>E1337/D1337</f>
        <v>0.1976</v>
      </c>
      <c r="P1337" s="10">
        <f>IF(E1337=0,0,E1337/L1337)</f>
        <v>308.75</v>
      </c>
      <c r="Q1337" s="2" t="str">
        <f>LEFT(N1337,SEARCH("/",N1337,1)-1)</f>
        <v>technology</v>
      </c>
      <c r="R1337" s="2" t="str">
        <f>RIGHT(N1337,LEN(N1337)-SEARCH("/",N1337))</f>
        <v>wearables</v>
      </c>
      <c r="S1337" s="21">
        <f>(((J1337/60)/60)/24)+DATE(1970,1,1)+(-5/24)</f>
        <v>42313.728032407402</v>
      </c>
      <c r="T1337" s="21">
        <f>(((I1337/60)/60)/24)+DATE(1970,1,1)+(-5/24)</f>
        <v>42343.728032407402</v>
      </c>
    </row>
    <row r="1338" spans="1:20" ht="105" hidden="1" x14ac:dyDescent="0.25">
      <c r="A1338" s="13">
        <v>1336</v>
      </c>
      <c r="B1338" s="3" t="s">
        <v>1337</v>
      </c>
      <c r="C1338" s="3" t="s">
        <v>5446</v>
      </c>
      <c r="D1338" s="2">
        <v>100000</v>
      </c>
      <c r="E1338" s="11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8272</v>
      </c>
      <c r="O1338" s="9">
        <f>E1338/D1338</f>
        <v>0.84946999999999995</v>
      </c>
      <c r="P1338" s="10">
        <f>IF(E1338=0,0,E1338/L1338)</f>
        <v>379.22767857142856</v>
      </c>
      <c r="Q1338" s="2" t="str">
        <f>LEFT(N1338,SEARCH("/",N1338,1)-1)</f>
        <v>technology</v>
      </c>
      <c r="R1338" s="2" t="str">
        <f>RIGHT(N1338,LEN(N1338)-SEARCH("/",N1338))</f>
        <v>wearables</v>
      </c>
      <c r="S1338" s="21">
        <f>(((J1338/60)/60)/24)+DATE(1970,1,1)+(-5/24)</f>
        <v>41955.655416666668</v>
      </c>
      <c r="T1338" s="21">
        <f>(((I1338/60)/60)/24)+DATE(1970,1,1)+(-5/24)</f>
        <v>41990.655416666668</v>
      </c>
    </row>
    <row r="1339" spans="1:20" ht="105" hidden="1" x14ac:dyDescent="0.25">
      <c r="A1339" s="13">
        <v>1337</v>
      </c>
      <c r="B1339" s="3" t="s">
        <v>1338</v>
      </c>
      <c r="C1339" s="3" t="s">
        <v>5447</v>
      </c>
      <c r="D1339" s="2">
        <v>50000</v>
      </c>
      <c r="E1339" s="11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8272</v>
      </c>
      <c r="O1339" s="9">
        <f>E1339/D1339</f>
        <v>0.49381999999999998</v>
      </c>
      <c r="P1339" s="10">
        <f>IF(E1339=0,0,E1339/L1339)</f>
        <v>176.36428571428573</v>
      </c>
      <c r="Q1339" s="2" t="str">
        <f>LEFT(N1339,SEARCH("/",N1339,1)-1)</f>
        <v>technology</v>
      </c>
      <c r="R1339" s="2" t="str">
        <f>RIGHT(N1339,LEN(N1339)-SEARCH("/",N1339))</f>
        <v>wearables</v>
      </c>
      <c r="S1339" s="21">
        <f>(((J1339/60)/60)/24)+DATE(1970,1,1)+(-5/24)</f>
        <v>42767.368969907409</v>
      </c>
      <c r="T1339" s="21">
        <f>(((I1339/60)/60)/24)+DATE(1970,1,1)+(-5/24)</f>
        <v>42797.368969907409</v>
      </c>
    </row>
    <row r="1340" spans="1:20" ht="90" hidden="1" x14ac:dyDescent="0.25">
      <c r="A1340" s="13">
        <v>1338</v>
      </c>
      <c r="B1340" s="3" t="s">
        <v>1339</v>
      </c>
      <c r="C1340" s="3" t="s">
        <v>5448</v>
      </c>
      <c r="D1340" s="2">
        <v>30000</v>
      </c>
      <c r="E1340" s="11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8272</v>
      </c>
      <c r="O1340" s="9">
        <f>E1340/D1340</f>
        <v>3.3033333333333331E-2</v>
      </c>
      <c r="P1340" s="10">
        <f>IF(E1340=0,0,E1340/L1340)</f>
        <v>66.066666666666663</v>
      </c>
      <c r="Q1340" s="2" t="str">
        <f>LEFT(N1340,SEARCH("/",N1340,1)-1)</f>
        <v>technology</v>
      </c>
      <c r="R1340" s="2" t="str">
        <f>RIGHT(N1340,LEN(N1340)-SEARCH("/",N1340))</f>
        <v>wearables</v>
      </c>
      <c r="S1340" s="21">
        <f>(((J1340/60)/60)/24)+DATE(1970,1,1)+(-5/24)</f>
        <v>42188.595289351848</v>
      </c>
      <c r="T1340" s="21">
        <f>(((I1340/60)/60)/24)+DATE(1970,1,1)+(-5/24)</f>
        <v>42218.595289351848</v>
      </c>
    </row>
    <row r="1341" spans="1:20" ht="45" hidden="1" x14ac:dyDescent="0.25">
      <c r="A1341" s="13">
        <v>1339</v>
      </c>
      <c r="B1341" s="3" t="s">
        <v>1340</v>
      </c>
      <c r="C1341" s="3" t="s">
        <v>5449</v>
      </c>
      <c r="D1341" s="2">
        <v>50000</v>
      </c>
      <c r="E1341" s="11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8272</v>
      </c>
      <c r="O1341" s="9">
        <f>E1341/D1341</f>
        <v>6.6339999999999996E-2</v>
      </c>
      <c r="P1341" s="10">
        <f>IF(E1341=0,0,E1341/L1341)</f>
        <v>89.648648648648646</v>
      </c>
      <c r="Q1341" s="2" t="str">
        <f>LEFT(N1341,SEARCH("/",N1341,1)-1)</f>
        <v>technology</v>
      </c>
      <c r="R1341" s="2" t="str">
        <f>RIGHT(N1341,LEN(N1341)-SEARCH("/",N1341))</f>
        <v>wearables</v>
      </c>
      <c r="S1341" s="21">
        <f>(((J1341/60)/60)/24)+DATE(1970,1,1)+(-5/24)</f>
        <v>41936.438831018517</v>
      </c>
      <c r="T1341" s="21">
        <f>(((I1341/60)/60)/24)+DATE(1970,1,1)+(-5/24)</f>
        <v>41981.480497685181</v>
      </c>
    </row>
    <row r="1342" spans="1:20" ht="75" hidden="1" x14ac:dyDescent="0.25">
      <c r="A1342" s="13">
        <v>1340</v>
      </c>
      <c r="B1342" s="3" t="s">
        <v>1341</v>
      </c>
      <c r="C1342" s="3" t="s">
        <v>5450</v>
      </c>
      <c r="D1342" s="2">
        <v>1680</v>
      </c>
      <c r="E1342" s="11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8272</v>
      </c>
      <c r="O1342" s="9">
        <f>E1342/D1342</f>
        <v>0</v>
      </c>
      <c r="P1342" s="10">
        <f>IF(E1342=0,0,E1342/L1342)</f>
        <v>0</v>
      </c>
      <c r="Q1342" s="2" t="str">
        <f>LEFT(N1342,SEARCH("/",N1342,1)-1)</f>
        <v>technology</v>
      </c>
      <c r="R1342" s="2" t="str">
        <f>RIGHT(N1342,LEN(N1342)-SEARCH("/",N1342))</f>
        <v>wearables</v>
      </c>
      <c r="S1342" s="21">
        <f>(((J1342/60)/60)/24)+DATE(1970,1,1)+(-5/24)</f>
        <v>41836.387187499997</v>
      </c>
      <c r="T1342" s="21">
        <f>(((I1342/60)/60)/24)+DATE(1970,1,1)+(-5/24)</f>
        <v>41866.387187499997</v>
      </c>
    </row>
    <row r="1343" spans="1:20" ht="105" hidden="1" x14ac:dyDescent="0.25">
      <c r="A1343" s="13">
        <v>1341</v>
      </c>
      <c r="B1343" s="3" t="s">
        <v>1342</v>
      </c>
      <c r="C1343" s="3" t="s">
        <v>5451</v>
      </c>
      <c r="D1343" s="2">
        <v>25000</v>
      </c>
      <c r="E1343" s="11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8272</v>
      </c>
      <c r="O1343" s="9">
        <f>E1343/D1343</f>
        <v>0.7036</v>
      </c>
      <c r="P1343" s="10">
        <f>IF(E1343=0,0,E1343/L1343)</f>
        <v>382.39130434782606</v>
      </c>
      <c r="Q1343" s="2" t="str">
        <f>LEFT(N1343,SEARCH("/",N1343,1)-1)</f>
        <v>technology</v>
      </c>
      <c r="R1343" s="2" t="str">
        <f>RIGHT(N1343,LEN(N1343)-SEARCH("/",N1343))</f>
        <v>wearables</v>
      </c>
      <c r="S1343" s="21">
        <f>(((J1343/60)/60)/24)+DATE(1970,1,1)+(-5/24)</f>
        <v>42612.415706018517</v>
      </c>
      <c r="T1343" s="21">
        <f>(((I1343/60)/60)/24)+DATE(1970,1,1)+(-5/24)</f>
        <v>42644.415706018517</v>
      </c>
    </row>
    <row r="1344" spans="1:20" ht="105" hidden="1" x14ac:dyDescent="0.25">
      <c r="A1344" s="13">
        <v>1342</v>
      </c>
      <c r="B1344" s="3" t="s">
        <v>1343</v>
      </c>
      <c r="C1344" s="3" t="s">
        <v>5452</v>
      </c>
      <c r="D1344" s="2">
        <v>50000</v>
      </c>
      <c r="E1344" s="11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8272</v>
      </c>
      <c r="O1344" s="9">
        <f>E1344/D1344</f>
        <v>2E-3</v>
      </c>
      <c r="P1344" s="10">
        <f>IF(E1344=0,0,E1344/L1344)</f>
        <v>100</v>
      </c>
      <c r="Q1344" s="2" t="str">
        <f>LEFT(N1344,SEARCH("/",N1344,1)-1)</f>
        <v>technology</v>
      </c>
      <c r="R1344" s="2" t="str">
        <f>RIGHT(N1344,LEN(N1344)-SEARCH("/",N1344))</f>
        <v>wearables</v>
      </c>
      <c r="S1344" s="21">
        <f>(((J1344/60)/60)/24)+DATE(1970,1,1)+(-5/24)</f>
        <v>42172.608090277768</v>
      </c>
      <c r="T1344" s="21">
        <f>(((I1344/60)/60)/24)+DATE(1970,1,1)+(-5/24)</f>
        <v>42202.608090277768</v>
      </c>
    </row>
    <row r="1345" spans="1:20" ht="105" hidden="1" x14ac:dyDescent="0.25">
      <c r="A1345" s="13">
        <v>1343</v>
      </c>
      <c r="B1345" s="3" t="s">
        <v>1344</v>
      </c>
      <c r="C1345" s="3" t="s">
        <v>5453</v>
      </c>
      <c r="D1345" s="2">
        <v>50000</v>
      </c>
      <c r="E1345" s="11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8272</v>
      </c>
      <c r="O1345" s="9">
        <f>E1345/D1345</f>
        <v>1.02298</v>
      </c>
      <c r="P1345" s="10">
        <f>IF(E1345=0,0,E1345/L1345)</f>
        <v>158.35603715170279</v>
      </c>
      <c r="Q1345" s="2" t="str">
        <f>LEFT(N1345,SEARCH("/",N1345,1)-1)</f>
        <v>technology</v>
      </c>
      <c r="R1345" s="2" t="str">
        <f>RIGHT(N1345,LEN(N1345)-SEARCH("/",N1345))</f>
        <v>wearables</v>
      </c>
      <c r="S1345" s="21">
        <f>(((J1345/60)/60)/24)+DATE(1970,1,1)+(-5/24)</f>
        <v>42542.318090277775</v>
      </c>
      <c r="T1345" s="21">
        <f>(((I1345/60)/60)/24)+DATE(1970,1,1)+(-5/24)</f>
        <v>42600.957638888889</v>
      </c>
    </row>
    <row r="1346" spans="1:20" ht="90" hidden="1" x14ac:dyDescent="0.25">
      <c r="A1346" s="13">
        <v>1344</v>
      </c>
      <c r="B1346" s="3" t="s">
        <v>1345</v>
      </c>
      <c r="C1346" s="3" t="s">
        <v>5454</v>
      </c>
      <c r="D1346" s="2">
        <v>1500</v>
      </c>
      <c r="E1346" s="11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8273</v>
      </c>
      <c r="O1346" s="9">
        <f>E1346/D1346</f>
        <v>3.7773333333333334</v>
      </c>
      <c r="P1346" s="10">
        <f>IF(E1346=0,0,E1346/L1346)</f>
        <v>40.762589928057551</v>
      </c>
      <c r="Q1346" s="2" t="str">
        <f>LEFT(N1346,SEARCH("/",N1346,1)-1)</f>
        <v>publishing</v>
      </c>
      <c r="R1346" s="2" t="str">
        <f>RIGHT(N1346,LEN(N1346)-SEARCH("/",N1346))</f>
        <v>nonfiction</v>
      </c>
      <c r="S1346" s="21">
        <f>(((J1346/60)/60)/24)+DATE(1970,1,1)+(-5/24)</f>
        <v>42522.581469907404</v>
      </c>
      <c r="T1346" s="21">
        <f>(((I1346/60)/60)/24)+DATE(1970,1,1)+(-5/24)</f>
        <v>42551.581469907404</v>
      </c>
    </row>
    <row r="1347" spans="1:20" ht="90" hidden="1" x14ac:dyDescent="0.25">
      <c r="A1347" s="13">
        <v>1345</v>
      </c>
      <c r="B1347" s="3" t="s">
        <v>1346</v>
      </c>
      <c r="C1347" s="3" t="s">
        <v>5455</v>
      </c>
      <c r="D1347" s="2">
        <v>300</v>
      </c>
      <c r="E1347" s="11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8273</v>
      </c>
      <c r="O1347" s="9">
        <f>E1347/D1347</f>
        <v>1.25</v>
      </c>
      <c r="P1347" s="10">
        <f>IF(E1347=0,0,E1347/L1347)</f>
        <v>53.571428571428569</v>
      </c>
      <c r="Q1347" s="2" t="str">
        <f>LEFT(N1347,SEARCH("/",N1347,1)-1)</f>
        <v>publishing</v>
      </c>
      <c r="R1347" s="2" t="str">
        <f>RIGHT(N1347,LEN(N1347)-SEARCH("/",N1347))</f>
        <v>nonfiction</v>
      </c>
      <c r="S1347" s="21">
        <f>(((J1347/60)/60)/24)+DATE(1970,1,1)+(-5/24)</f>
        <v>41799.606006944443</v>
      </c>
      <c r="T1347" s="21">
        <f>(((I1347/60)/60)/24)+DATE(1970,1,1)+(-5/24)</f>
        <v>41834.606006944443</v>
      </c>
    </row>
    <row r="1348" spans="1:20" ht="90" hidden="1" x14ac:dyDescent="0.25">
      <c r="A1348" s="13">
        <v>1346</v>
      </c>
      <c r="B1348" s="3" t="s">
        <v>1347</v>
      </c>
      <c r="C1348" s="3" t="s">
        <v>5456</v>
      </c>
      <c r="D1348" s="2">
        <v>4900</v>
      </c>
      <c r="E1348" s="11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8273</v>
      </c>
      <c r="O1348" s="9">
        <f>E1348/D1348</f>
        <v>1.473265306122449</v>
      </c>
      <c r="P1348" s="10">
        <f>IF(E1348=0,0,E1348/L1348)</f>
        <v>48.449664429530202</v>
      </c>
      <c r="Q1348" s="2" t="str">
        <f>LEFT(N1348,SEARCH("/",N1348,1)-1)</f>
        <v>publishing</v>
      </c>
      <c r="R1348" s="2" t="str">
        <f>RIGHT(N1348,LEN(N1348)-SEARCH("/",N1348))</f>
        <v>nonfiction</v>
      </c>
      <c r="S1348" s="21">
        <f>(((J1348/60)/60)/24)+DATE(1970,1,1)+(-5/24)</f>
        <v>41421.867488425924</v>
      </c>
      <c r="T1348" s="21">
        <f>(((I1348/60)/60)/24)+DATE(1970,1,1)+(-5/24)</f>
        <v>41451.867488425924</v>
      </c>
    </row>
    <row r="1349" spans="1:20" ht="90" hidden="1" x14ac:dyDescent="0.25">
      <c r="A1349" s="13">
        <v>1347</v>
      </c>
      <c r="B1349" s="3" t="s">
        <v>1348</v>
      </c>
      <c r="C1349" s="3" t="s">
        <v>5457</v>
      </c>
      <c r="D1349" s="2">
        <v>2500</v>
      </c>
      <c r="E1349" s="11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8273</v>
      </c>
      <c r="O1349" s="9">
        <f>E1349/D1349</f>
        <v>1.022</v>
      </c>
      <c r="P1349" s="10">
        <f>IF(E1349=0,0,E1349/L1349)</f>
        <v>82.41935483870968</v>
      </c>
      <c r="Q1349" s="2" t="str">
        <f>LEFT(N1349,SEARCH("/",N1349,1)-1)</f>
        <v>publishing</v>
      </c>
      <c r="R1349" s="2" t="str">
        <f>RIGHT(N1349,LEN(N1349)-SEARCH("/",N1349))</f>
        <v>nonfiction</v>
      </c>
      <c r="S1349" s="21">
        <f>(((J1349/60)/60)/24)+DATE(1970,1,1)+(-5/24)</f>
        <v>42040.429687499993</v>
      </c>
      <c r="T1349" s="21">
        <f>(((I1349/60)/60)/24)+DATE(1970,1,1)+(-5/24)</f>
        <v>42070.429687499993</v>
      </c>
    </row>
    <row r="1350" spans="1:20" ht="90" hidden="1" x14ac:dyDescent="0.25">
      <c r="A1350" s="13">
        <v>1348</v>
      </c>
      <c r="B1350" s="3" t="s">
        <v>1349</v>
      </c>
      <c r="C1350" s="3" t="s">
        <v>5458</v>
      </c>
      <c r="D1350" s="2">
        <v>5875</v>
      </c>
      <c r="E1350" s="11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8273</v>
      </c>
      <c r="O1350" s="9">
        <f>E1350/D1350</f>
        <v>1.018723404255319</v>
      </c>
      <c r="P1350" s="10">
        <f>IF(E1350=0,0,E1350/L1350)</f>
        <v>230.19230769230768</v>
      </c>
      <c r="Q1350" s="2" t="str">
        <f>LEFT(N1350,SEARCH("/",N1350,1)-1)</f>
        <v>publishing</v>
      </c>
      <c r="R1350" s="2" t="str">
        <f>RIGHT(N1350,LEN(N1350)-SEARCH("/",N1350))</f>
        <v>nonfiction</v>
      </c>
      <c r="S1350" s="21">
        <f>(((J1350/60)/60)/24)+DATE(1970,1,1)+(-5/24)</f>
        <v>41963.29783564814</v>
      </c>
      <c r="T1350" s="21">
        <f>(((I1350/60)/60)/24)+DATE(1970,1,1)+(-5/24)</f>
        <v>41991.29783564814</v>
      </c>
    </row>
    <row r="1351" spans="1:20" ht="90" hidden="1" x14ac:dyDescent="0.25">
      <c r="A1351" s="13">
        <v>1349</v>
      </c>
      <c r="B1351" s="3" t="s">
        <v>1350</v>
      </c>
      <c r="C1351" s="3" t="s">
        <v>5459</v>
      </c>
      <c r="D1351" s="2">
        <v>5000</v>
      </c>
      <c r="E1351" s="11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8273</v>
      </c>
      <c r="O1351" s="9">
        <f>E1351/D1351</f>
        <v>2.0419999999999998</v>
      </c>
      <c r="P1351" s="10">
        <f>IF(E1351=0,0,E1351/L1351)</f>
        <v>59.360465116279073</v>
      </c>
      <c r="Q1351" s="2" t="str">
        <f>LEFT(N1351,SEARCH("/",N1351,1)-1)</f>
        <v>publishing</v>
      </c>
      <c r="R1351" s="2" t="str">
        <f>RIGHT(N1351,LEN(N1351)-SEARCH("/",N1351))</f>
        <v>nonfiction</v>
      </c>
      <c r="S1351" s="21">
        <f>(((J1351/60)/60)/24)+DATE(1970,1,1)+(-5/24)</f>
        <v>42317.124247685184</v>
      </c>
      <c r="T1351" s="21">
        <f>(((I1351/60)/60)/24)+DATE(1970,1,1)+(-5/24)</f>
        <v>42354.082638888889</v>
      </c>
    </row>
    <row r="1352" spans="1:20" ht="90" hidden="1" x14ac:dyDescent="0.25">
      <c r="A1352" s="13">
        <v>1350</v>
      </c>
      <c r="B1352" s="3" t="s">
        <v>1351</v>
      </c>
      <c r="C1352" s="3" t="s">
        <v>5460</v>
      </c>
      <c r="D1352" s="2">
        <v>5000</v>
      </c>
      <c r="E1352" s="11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8273</v>
      </c>
      <c r="O1352" s="9">
        <f>E1352/D1352</f>
        <v>1.0405</v>
      </c>
      <c r="P1352" s="10">
        <f>IF(E1352=0,0,E1352/L1352)</f>
        <v>66.698717948717942</v>
      </c>
      <c r="Q1352" s="2" t="str">
        <f>LEFT(N1352,SEARCH("/",N1352,1)-1)</f>
        <v>publishing</v>
      </c>
      <c r="R1352" s="2" t="str">
        <f>RIGHT(N1352,LEN(N1352)-SEARCH("/",N1352))</f>
        <v>nonfiction</v>
      </c>
      <c r="S1352" s="21">
        <f>(((J1352/60)/60)/24)+DATE(1970,1,1)+(-5/24)</f>
        <v>42333.804791666662</v>
      </c>
      <c r="T1352" s="21">
        <f>(((I1352/60)/60)/24)+DATE(1970,1,1)+(-5/24)</f>
        <v>42363.804791666662</v>
      </c>
    </row>
    <row r="1353" spans="1:20" ht="60" hidden="1" x14ac:dyDescent="0.25">
      <c r="A1353" s="13">
        <v>1351</v>
      </c>
      <c r="B1353" s="3" t="s">
        <v>1352</v>
      </c>
      <c r="C1353" s="3" t="s">
        <v>5461</v>
      </c>
      <c r="D1353" s="2">
        <v>20000</v>
      </c>
      <c r="E1353" s="11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8273</v>
      </c>
      <c r="O1353" s="9">
        <f>E1353/D1353</f>
        <v>1.0126500000000001</v>
      </c>
      <c r="P1353" s="10">
        <f>IF(E1353=0,0,E1353/L1353)</f>
        <v>168.77500000000001</v>
      </c>
      <c r="Q1353" s="2" t="str">
        <f>LEFT(N1353,SEARCH("/",N1353,1)-1)</f>
        <v>publishing</v>
      </c>
      <c r="R1353" s="2" t="str">
        <f>RIGHT(N1353,LEN(N1353)-SEARCH("/",N1353))</f>
        <v>nonfiction</v>
      </c>
      <c r="S1353" s="21">
        <f>(((J1353/60)/60)/24)+DATE(1970,1,1)+(-5/24)</f>
        <v>42382.531759259255</v>
      </c>
      <c r="T1353" s="21">
        <f>(((I1353/60)/60)/24)+DATE(1970,1,1)+(-5/24)</f>
        <v>42412.531759259255</v>
      </c>
    </row>
    <row r="1354" spans="1:20" ht="105" hidden="1" x14ac:dyDescent="0.25">
      <c r="A1354" s="13">
        <v>1352</v>
      </c>
      <c r="B1354" s="3" t="s">
        <v>1353</v>
      </c>
      <c r="C1354" s="3" t="s">
        <v>5462</v>
      </c>
      <c r="D1354" s="2">
        <v>10000</v>
      </c>
      <c r="E1354" s="11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8273</v>
      </c>
      <c r="O1354" s="9">
        <f>E1354/D1354</f>
        <v>1.3613999999999999</v>
      </c>
      <c r="P1354" s="10">
        <f>IF(E1354=0,0,E1354/L1354)</f>
        <v>59.973568281938327</v>
      </c>
      <c r="Q1354" s="2" t="str">
        <f>LEFT(N1354,SEARCH("/",N1354,1)-1)</f>
        <v>publishing</v>
      </c>
      <c r="R1354" s="2" t="str">
        <f>RIGHT(N1354,LEN(N1354)-SEARCH("/",N1354))</f>
        <v>nonfiction</v>
      </c>
      <c r="S1354" s="21">
        <f>(((J1354/60)/60)/24)+DATE(1970,1,1)+(-5/24)</f>
        <v>42200.369976851849</v>
      </c>
      <c r="T1354" s="21">
        <f>(((I1354/60)/60)/24)+DATE(1970,1,1)+(-5/24)</f>
        <v>42251.957638888889</v>
      </c>
    </row>
    <row r="1355" spans="1:20" ht="75" hidden="1" x14ac:dyDescent="0.25">
      <c r="A1355" s="13">
        <v>1353</v>
      </c>
      <c r="B1355" s="3" t="s">
        <v>1354</v>
      </c>
      <c r="C1355" s="3" t="s">
        <v>5463</v>
      </c>
      <c r="D1355" s="2">
        <v>1000</v>
      </c>
      <c r="E1355" s="11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8273</v>
      </c>
      <c r="O1355" s="9">
        <f>E1355/D1355</f>
        <v>1.3360000000000001</v>
      </c>
      <c r="P1355" s="10">
        <f>IF(E1355=0,0,E1355/L1355)</f>
        <v>31.80952380952381</v>
      </c>
      <c r="Q1355" s="2" t="str">
        <f>LEFT(N1355,SEARCH("/",N1355,1)-1)</f>
        <v>publishing</v>
      </c>
      <c r="R1355" s="2" t="str">
        <f>RIGHT(N1355,LEN(N1355)-SEARCH("/",N1355))</f>
        <v>nonfiction</v>
      </c>
      <c r="S1355" s="21">
        <f>(((J1355/60)/60)/24)+DATE(1970,1,1)+(-5/24)</f>
        <v>41308.909583333334</v>
      </c>
      <c r="T1355" s="21">
        <f>(((I1355/60)/60)/24)+DATE(1970,1,1)+(-5/24)</f>
        <v>41343.791666666664</v>
      </c>
    </row>
    <row r="1356" spans="1:20" ht="90" hidden="1" x14ac:dyDescent="0.25">
      <c r="A1356" s="13">
        <v>1354</v>
      </c>
      <c r="B1356" s="3" t="s">
        <v>1355</v>
      </c>
      <c r="C1356" s="3" t="s">
        <v>5464</v>
      </c>
      <c r="D1356" s="2">
        <v>1200</v>
      </c>
      <c r="E1356" s="11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8273</v>
      </c>
      <c r="O1356" s="9">
        <f>E1356/D1356</f>
        <v>1.3025</v>
      </c>
      <c r="P1356" s="10">
        <f>IF(E1356=0,0,E1356/L1356)</f>
        <v>24.421875</v>
      </c>
      <c r="Q1356" s="2" t="str">
        <f>LEFT(N1356,SEARCH("/",N1356,1)-1)</f>
        <v>publishing</v>
      </c>
      <c r="R1356" s="2" t="str">
        <f>RIGHT(N1356,LEN(N1356)-SEARCH("/",N1356))</f>
        <v>nonfiction</v>
      </c>
      <c r="S1356" s="21">
        <f>(((J1356/60)/60)/24)+DATE(1970,1,1)+(-5/24)</f>
        <v>42502.599293981482</v>
      </c>
      <c r="T1356" s="21">
        <f>(((I1356/60)/60)/24)+DATE(1970,1,1)+(-5/24)</f>
        <v>42532.599293981482</v>
      </c>
    </row>
    <row r="1357" spans="1:20" ht="90" hidden="1" x14ac:dyDescent="0.25">
      <c r="A1357" s="13">
        <v>1355</v>
      </c>
      <c r="B1357" s="3" t="s">
        <v>1356</v>
      </c>
      <c r="C1357" s="3" t="s">
        <v>5465</v>
      </c>
      <c r="D1357" s="2">
        <v>2500</v>
      </c>
      <c r="E1357" s="11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8273</v>
      </c>
      <c r="O1357" s="9">
        <f>E1357/D1357</f>
        <v>1.2267999999999999</v>
      </c>
      <c r="P1357" s="10">
        <f>IF(E1357=0,0,E1357/L1357)</f>
        <v>25.347107438016529</v>
      </c>
      <c r="Q1357" s="2" t="str">
        <f>LEFT(N1357,SEARCH("/",N1357,1)-1)</f>
        <v>publishing</v>
      </c>
      <c r="R1357" s="2" t="str">
        <f>RIGHT(N1357,LEN(N1357)-SEARCH("/",N1357))</f>
        <v>nonfiction</v>
      </c>
      <c r="S1357" s="21">
        <f>(((J1357/60)/60)/24)+DATE(1970,1,1)+(-5/24)</f>
        <v>41213.046354166661</v>
      </c>
      <c r="T1357" s="21">
        <f>(((I1357/60)/60)/24)+DATE(1970,1,1)+(-5/24)</f>
        <v>41243.208333333328</v>
      </c>
    </row>
    <row r="1358" spans="1:20" ht="90" hidden="1" x14ac:dyDescent="0.25">
      <c r="A1358" s="13">
        <v>1356</v>
      </c>
      <c r="B1358" s="3" t="s">
        <v>1357</v>
      </c>
      <c r="C1358" s="3" t="s">
        <v>5466</v>
      </c>
      <c r="D1358" s="2">
        <v>3400</v>
      </c>
      <c r="E1358" s="11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8273</v>
      </c>
      <c r="O1358" s="9">
        <f>E1358/D1358</f>
        <v>1.8281058823529412</v>
      </c>
      <c r="P1358" s="10">
        <f>IF(E1358=0,0,E1358/L1358)</f>
        <v>71.443218390804603</v>
      </c>
      <c r="Q1358" s="2" t="str">
        <f>LEFT(N1358,SEARCH("/",N1358,1)-1)</f>
        <v>publishing</v>
      </c>
      <c r="R1358" s="2" t="str">
        <f>RIGHT(N1358,LEN(N1358)-SEARCH("/",N1358))</f>
        <v>nonfiction</v>
      </c>
      <c r="S1358" s="21">
        <f>(((J1358/60)/60)/24)+DATE(1970,1,1)+(-5/24)</f>
        <v>41429.830555555556</v>
      </c>
      <c r="T1358" s="21">
        <f>(((I1358/60)/60)/24)+DATE(1970,1,1)+(-5/24)</f>
        <v>41459.830555555556</v>
      </c>
    </row>
    <row r="1359" spans="1:20" ht="75" hidden="1" x14ac:dyDescent="0.25">
      <c r="A1359" s="13">
        <v>1357</v>
      </c>
      <c r="B1359" s="3" t="s">
        <v>1358</v>
      </c>
      <c r="C1359" s="3" t="s">
        <v>5467</v>
      </c>
      <c r="D1359" s="2">
        <v>2000</v>
      </c>
      <c r="E1359" s="11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8273</v>
      </c>
      <c r="O1359" s="9">
        <f>E1359/D1359</f>
        <v>1.2529999999999999</v>
      </c>
      <c r="P1359" s="10">
        <f>IF(E1359=0,0,E1359/L1359)</f>
        <v>38.553846153846152</v>
      </c>
      <c r="Q1359" s="2" t="str">
        <f>LEFT(N1359,SEARCH("/",N1359,1)-1)</f>
        <v>publishing</v>
      </c>
      <c r="R1359" s="2" t="str">
        <f>RIGHT(N1359,LEN(N1359)-SEARCH("/",N1359))</f>
        <v>nonfiction</v>
      </c>
      <c r="S1359" s="21">
        <f>(((J1359/60)/60)/24)+DATE(1970,1,1)+(-5/24)</f>
        <v>41304.753900462958</v>
      </c>
      <c r="T1359" s="21">
        <f>(((I1359/60)/60)/24)+DATE(1970,1,1)+(-5/24)</f>
        <v>41334.040972222218</v>
      </c>
    </row>
    <row r="1360" spans="1:20" ht="75" hidden="1" x14ac:dyDescent="0.25">
      <c r="A1360" s="13">
        <v>1358</v>
      </c>
      <c r="B1360" s="3" t="s">
        <v>1359</v>
      </c>
      <c r="C1360" s="3" t="s">
        <v>5468</v>
      </c>
      <c r="D1360" s="2">
        <v>3000</v>
      </c>
      <c r="E1360" s="11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8273</v>
      </c>
      <c r="O1360" s="9">
        <f>E1360/D1360</f>
        <v>1.1166666666666667</v>
      </c>
      <c r="P1360" s="10">
        <f>IF(E1360=0,0,E1360/L1360)</f>
        <v>68.367346938775512</v>
      </c>
      <c r="Q1360" s="2" t="str">
        <f>LEFT(N1360,SEARCH("/",N1360,1)-1)</f>
        <v>publishing</v>
      </c>
      <c r="R1360" s="2" t="str">
        <f>RIGHT(N1360,LEN(N1360)-SEARCH("/",N1360))</f>
        <v>nonfiction</v>
      </c>
      <c r="S1360" s="21">
        <f>(((J1360/60)/60)/24)+DATE(1970,1,1)+(-5/24)</f>
        <v>40689.362534722219</v>
      </c>
      <c r="T1360" s="21">
        <f>(((I1360/60)/60)/24)+DATE(1970,1,1)+(-5/24)</f>
        <v>40719.362534722219</v>
      </c>
    </row>
    <row r="1361" spans="1:20" ht="90" hidden="1" x14ac:dyDescent="0.25">
      <c r="A1361" s="13">
        <v>1359</v>
      </c>
      <c r="B1361" s="3" t="s">
        <v>1360</v>
      </c>
      <c r="C1361" s="3" t="s">
        <v>5469</v>
      </c>
      <c r="D1361" s="2">
        <v>660</v>
      </c>
      <c r="E1361" s="11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8273</v>
      </c>
      <c r="O1361" s="9">
        <f>E1361/D1361</f>
        <v>1.1575757575757575</v>
      </c>
      <c r="P1361" s="10">
        <f>IF(E1361=0,0,E1361/L1361)</f>
        <v>40.210526315789473</v>
      </c>
      <c r="Q1361" s="2" t="str">
        <f>LEFT(N1361,SEARCH("/",N1361,1)-1)</f>
        <v>publishing</v>
      </c>
      <c r="R1361" s="2" t="str">
        <f>RIGHT(N1361,LEN(N1361)-SEARCH("/",N1361))</f>
        <v>nonfiction</v>
      </c>
      <c r="S1361" s="21">
        <f>(((J1361/60)/60)/24)+DATE(1970,1,1)+(-5/24)</f>
        <v>40668.606365740736</v>
      </c>
      <c r="T1361" s="21">
        <f>(((I1361/60)/60)/24)+DATE(1970,1,1)+(-5/24)</f>
        <v>40730.606365740736</v>
      </c>
    </row>
    <row r="1362" spans="1:20" ht="60" hidden="1" x14ac:dyDescent="0.25">
      <c r="A1362" s="13">
        <v>1360</v>
      </c>
      <c r="B1362" s="3" t="s">
        <v>1361</v>
      </c>
      <c r="C1362" s="3" t="s">
        <v>5470</v>
      </c>
      <c r="D1362" s="2">
        <v>1500</v>
      </c>
      <c r="E1362" s="11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8273</v>
      </c>
      <c r="O1362" s="9">
        <f>E1362/D1362</f>
        <v>1.732</v>
      </c>
      <c r="P1362" s="10">
        <f>IF(E1362=0,0,E1362/L1362)</f>
        <v>32.074074074074076</v>
      </c>
      <c r="Q1362" s="2" t="str">
        <f>LEFT(N1362,SEARCH("/",N1362,1)-1)</f>
        <v>publishing</v>
      </c>
      <c r="R1362" s="2" t="str">
        <f>RIGHT(N1362,LEN(N1362)-SEARCH("/",N1362))</f>
        <v>nonfiction</v>
      </c>
      <c r="S1362" s="21">
        <f>(((J1362/60)/60)/24)+DATE(1970,1,1)+(-5/24)</f>
        <v>41095.692361111105</v>
      </c>
      <c r="T1362" s="21">
        <f>(((I1362/60)/60)/24)+DATE(1970,1,1)+(-5/24)</f>
        <v>41123.692361111105</v>
      </c>
    </row>
    <row r="1363" spans="1:20" ht="90" hidden="1" x14ac:dyDescent="0.25">
      <c r="A1363" s="13">
        <v>1361</v>
      </c>
      <c r="B1363" s="3" t="s">
        <v>1362</v>
      </c>
      <c r="C1363" s="3" t="s">
        <v>5471</v>
      </c>
      <c r="D1363" s="2">
        <v>6000</v>
      </c>
      <c r="E1363" s="11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8273</v>
      </c>
      <c r="O1363" s="9">
        <f>E1363/D1363</f>
        <v>1.2598333333333334</v>
      </c>
      <c r="P1363" s="10">
        <f>IF(E1363=0,0,E1363/L1363)</f>
        <v>28.632575757575758</v>
      </c>
      <c r="Q1363" s="2" t="str">
        <f>LEFT(N1363,SEARCH("/",N1363,1)-1)</f>
        <v>publishing</v>
      </c>
      <c r="R1363" s="2" t="str">
        <f>RIGHT(N1363,LEN(N1363)-SEARCH("/",N1363))</f>
        <v>nonfiction</v>
      </c>
      <c r="S1363" s="21">
        <f>(((J1363/60)/60)/24)+DATE(1970,1,1)+(-5/24)</f>
        <v>41781.508935185186</v>
      </c>
      <c r="T1363" s="21">
        <f>(((I1363/60)/60)/24)+DATE(1970,1,1)+(-5/24)</f>
        <v>41811.508935185186</v>
      </c>
    </row>
    <row r="1364" spans="1:20" ht="60" hidden="1" x14ac:dyDescent="0.25">
      <c r="A1364" s="13">
        <v>1362</v>
      </c>
      <c r="B1364" s="3" t="s">
        <v>1363</v>
      </c>
      <c r="C1364" s="3" t="s">
        <v>5472</v>
      </c>
      <c r="D1364" s="2">
        <v>1000</v>
      </c>
      <c r="E1364" s="11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8273</v>
      </c>
      <c r="O1364" s="9">
        <f>E1364/D1364</f>
        <v>1.091</v>
      </c>
      <c r="P1364" s="10">
        <f>IF(E1364=0,0,E1364/L1364)</f>
        <v>43.64</v>
      </c>
      <c r="Q1364" s="2" t="str">
        <f>LEFT(N1364,SEARCH("/",N1364,1)-1)</f>
        <v>publishing</v>
      </c>
      <c r="R1364" s="2" t="str">
        <f>RIGHT(N1364,LEN(N1364)-SEARCH("/",N1364))</f>
        <v>nonfiction</v>
      </c>
      <c r="S1364" s="21">
        <f>(((J1364/60)/60)/24)+DATE(1970,1,1)+(-5/24)</f>
        <v>41464.726053240738</v>
      </c>
      <c r="T1364" s="21">
        <f>(((I1364/60)/60)/24)+DATE(1970,1,1)+(-5/24)</f>
        <v>41524.726053240738</v>
      </c>
    </row>
    <row r="1365" spans="1:20" ht="90" hidden="1" x14ac:dyDescent="0.25">
      <c r="A1365" s="13">
        <v>1363</v>
      </c>
      <c r="B1365" s="3" t="s">
        <v>1364</v>
      </c>
      <c r="C1365" s="3" t="s">
        <v>5473</v>
      </c>
      <c r="D1365" s="2">
        <v>200</v>
      </c>
      <c r="E1365" s="11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8273</v>
      </c>
      <c r="O1365" s="9">
        <f>E1365/D1365</f>
        <v>1</v>
      </c>
      <c r="P1365" s="10">
        <f>IF(E1365=0,0,E1365/L1365)</f>
        <v>40</v>
      </c>
      <c r="Q1365" s="2" t="str">
        <f>LEFT(N1365,SEARCH("/",N1365,1)-1)</f>
        <v>publishing</v>
      </c>
      <c r="R1365" s="2" t="str">
        <f>RIGHT(N1365,LEN(N1365)-SEARCH("/",N1365))</f>
        <v>nonfiction</v>
      </c>
      <c r="S1365" s="21">
        <f>(((J1365/60)/60)/24)+DATE(1970,1,1)+(-5/24)</f>
        <v>42396.635729166665</v>
      </c>
      <c r="T1365" s="21">
        <f>(((I1365/60)/60)/24)+DATE(1970,1,1)+(-5/24)</f>
        <v>42415.124305555553</v>
      </c>
    </row>
    <row r="1366" spans="1:20" ht="105" hidden="1" x14ac:dyDescent="0.25">
      <c r="A1366" s="13">
        <v>1364</v>
      </c>
      <c r="B1366" s="3" t="s">
        <v>1365</v>
      </c>
      <c r="C1366" s="3" t="s">
        <v>5474</v>
      </c>
      <c r="D1366" s="2">
        <v>42000</v>
      </c>
      <c r="E1366" s="11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8275</v>
      </c>
      <c r="O1366" s="9">
        <f>E1366/D1366</f>
        <v>1.1864285714285714</v>
      </c>
      <c r="P1366" s="10">
        <f>IF(E1366=0,0,E1366/L1366)</f>
        <v>346.04166666666669</v>
      </c>
      <c r="Q1366" s="2" t="str">
        <f>LEFT(N1366,SEARCH("/",N1366,1)-1)</f>
        <v>music</v>
      </c>
      <c r="R1366" s="2" t="str">
        <f>RIGHT(N1366,LEN(N1366)-SEARCH("/",N1366))</f>
        <v>rock</v>
      </c>
      <c r="S1366" s="21">
        <f>(((J1366/60)/60)/24)+DATE(1970,1,1)+(-5/24)</f>
        <v>41951.487337962957</v>
      </c>
      <c r="T1366" s="21">
        <f>(((I1366/60)/60)/24)+DATE(1970,1,1)+(-5/24)</f>
        <v>42011.487337962964</v>
      </c>
    </row>
    <row r="1367" spans="1:20" ht="90" hidden="1" x14ac:dyDescent="0.25">
      <c r="A1367" s="13">
        <v>1365</v>
      </c>
      <c r="B1367" s="3" t="s">
        <v>1366</v>
      </c>
      <c r="C1367" s="3" t="s">
        <v>5475</v>
      </c>
      <c r="D1367" s="2">
        <v>7500</v>
      </c>
      <c r="E1367" s="11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8275</v>
      </c>
      <c r="O1367" s="9">
        <f>E1367/D1367</f>
        <v>1.0026666666666666</v>
      </c>
      <c r="P1367" s="10">
        <f>IF(E1367=0,0,E1367/L1367)</f>
        <v>81.739130434782609</v>
      </c>
      <c r="Q1367" s="2" t="str">
        <f>LEFT(N1367,SEARCH("/",N1367,1)-1)</f>
        <v>music</v>
      </c>
      <c r="R1367" s="2" t="str">
        <f>RIGHT(N1367,LEN(N1367)-SEARCH("/",N1367))</f>
        <v>rock</v>
      </c>
      <c r="S1367" s="21">
        <f>(((J1367/60)/60)/24)+DATE(1970,1,1)+(-5/24)</f>
        <v>42049.524907407402</v>
      </c>
      <c r="T1367" s="21">
        <f>(((I1367/60)/60)/24)+DATE(1970,1,1)+(-5/24)</f>
        <v>42079.483240740738</v>
      </c>
    </row>
    <row r="1368" spans="1:20" ht="30" hidden="1" x14ac:dyDescent="0.25">
      <c r="A1368" s="13">
        <v>1366</v>
      </c>
      <c r="B1368" s="3" t="s">
        <v>1367</v>
      </c>
      <c r="C1368" s="3" t="s">
        <v>5476</v>
      </c>
      <c r="D1368" s="2">
        <v>7500</v>
      </c>
      <c r="E1368" s="11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8275</v>
      </c>
      <c r="O1368" s="9">
        <f>E1368/D1368</f>
        <v>1.2648920000000001</v>
      </c>
      <c r="P1368" s="10">
        <f>IF(E1368=0,0,E1368/L1368)</f>
        <v>64.535306122448986</v>
      </c>
      <c r="Q1368" s="2" t="str">
        <f>LEFT(N1368,SEARCH("/",N1368,1)-1)</f>
        <v>music</v>
      </c>
      <c r="R1368" s="2" t="str">
        <f>RIGHT(N1368,LEN(N1368)-SEARCH("/",N1368))</f>
        <v>rock</v>
      </c>
      <c r="S1368" s="21">
        <f>(((J1368/60)/60)/24)+DATE(1970,1,1)+(-5/24)</f>
        <v>41924.787766203699</v>
      </c>
      <c r="T1368" s="21">
        <f>(((I1368/60)/60)/24)+DATE(1970,1,1)+(-5/24)</f>
        <v>41969.829432870371</v>
      </c>
    </row>
    <row r="1369" spans="1:20" ht="75" hidden="1" x14ac:dyDescent="0.25">
      <c r="A1369" s="13">
        <v>1367</v>
      </c>
      <c r="B1369" s="3" t="s">
        <v>1368</v>
      </c>
      <c r="C1369" s="3" t="s">
        <v>5477</v>
      </c>
      <c r="D1369" s="2">
        <v>5000</v>
      </c>
      <c r="E1369" s="11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8275</v>
      </c>
      <c r="O1369" s="9">
        <f>E1369/D1369</f>
        <v>1.1426000000000001</v>
      </c>
      <c r="P1369" s="10">
        <f>IF(E1369=0,0,E1369/L1369)</f>
        <v>63.477777777777774</v>
      </c>
      <c r="Q1369" s="2" t="str">
        <f>LEFT(N1369,SEARCH("/",N1369,1)-1)</f>
        <v>music</v>
      </c>
      <c r="R1369" s="2" t="str">
        <f>RIGHT(N1369,LEN(N1369)-SEARCH("/",N1369))</f>
        <v>rock</v>
      </c>
      <c r="S1369" s="21">
        <f>(((J1369/60)/60)/24)+DATE(1970,1,1)+(-5/24)</f>
        <v>42291.794560185182</v>
      </c>
      <c r="T1369" s="21">
        <f>(((I1369/60)/60)/24)+DATE(1970,1,1)+(-5/24)</f>
        <v>42321.836226851847</v>
      </c>
    </row>
    <row r="1370" spans="1:20" ht="90" hidden="1" x14ac:dyDescent="0.25">
      <c r="A1370" s="13">
        <v>1368</v>
      </c>
      <c r="B1370" s="3" t="s">
        <v>1369</v>
      </c>
      <c r="C1370" s="3" t="s">
        <v>5478</v>
      </c>
      <c r="D1370" s="2">
        <v>5000</v>
      </c>
      <c r="E1370" s="11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8275</v>
      </c>
      <c r="O1370" s="9">
        <f>E1370/D1370</f>
        <v>1.107</v>
      </c>
      <c r="P1370" s="10">
        <f>IF(E1370=0,0,E1370/L1370)</f>
        <v>63.620689655172413</v>
      </c>
      <c r="Q1370" s="2" t="str">
        <f>LEFT(N1370,SEARCH("/",N1370,1)-1)</f>
        <v>music</v>
      </c>
      <c r="R1370" s="2" t="str">
        <f>RIGHT(N1370,LEN(N1370)-SEARCH("/",N1370))</f>
        <v>rock</v>
      </c>
      <c r="S1370" s="21">
        <f>(((J1370/60)/60)/24)+DATE(1970,1,1)+(-5/24)</f>
        <v>42145.982569444437</v>
      </c>
      <c r="T1370" s="21">
        <f>(((I1370/60)/60)/24)+DATE(1970,1,1)+(-5/24)</f>
        <v>42169.982569444437</v>
      </c>
    </row>
    <row r="1371" spans="1:20" ht="90" hidden="1" x14ac:dyDescent="0.25">
      <c r="A1371" s="13">
        <v>1369</v>
      </c>
      <c r="B1371" s="3" t="s">
        <v>1370</v>
      </c>
      <c r="C1371" s="3" t="s">
        <v>5479</v>
      </c>
      <c r="D1371" s="2">
        <v>32360</v>
      </c>
      <c r="E1371" s="11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8275</v>
      </c>
      <c r="O1371" s="9">
        <f>E1371/D1371</f>
        <v>1.0534805315203954</v>
      </c>
      <c r="P1371" s="10">
        <f>IF(E1371=0,0,E1371/L1371)</f>
        <v>83.967068965517228</v>
      </c>
      <c r="Q1371" s="2" t="str">
        <f>LEFT(N1371,SEARCH("/",N1371,1)-1)</f>
        <v>music</v>
      </c>
      <c r="R1371" s="2" t="str">
        <f>RIGHT(N1371,LEN(N1371)-SEARCH("/",N1371))</f>
        <v>rock</v>
      </c>
      <c r="S1371" s="21">
        <f>(((J1371/60)/60)/24)+DATE(1970,1,1)+(-5/24)</f>
        <v>41710.385949074072</v>
      </c>
      <c r="T1371" s="21">
        <f>(((I1371/60)/60)/24)+DATE(1970,1,1)+(-5/24)</f>
        <v>41740.385949074072</v>
      </c>
    </row>
    <row r="1372" spans="1:20" ht="60" hidden="1" x14ac:dyDescent="0.25">
      <c r="A1372" s="13">
        <v>1370</v>
      </c>
      <c r="B1372" s="3" t="s">
        <v>1371</v>
      </c>
      <c r="C1372" s="3" t="s">
        <v>5480</v>
      </c>
      <c r="D1372" s="2">
        <v>1500</v>
      </c>
      <c r="E1372" s="11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8275</v>
      </c>
      <c r="O1372" s="9">
        <f>E1372/D1372</f>
        <v>1.0366666666666666</v>
      </c>
      <c r="P1372" s="10">
        <f>IF(E1372=0,0,E1372/L1372)</f>
        <v>77.75</v>
      </c>
      <c r="Q1372" s="2" t="str">
        <f>LEFT(N1372,SEARCH("/",N1372,1)-1)</f>
        <v>music</v>
      </c>
      <c r="R1372" s="2" t="str">
        <f>RIGHT(N1372,LEN(N1372)-SEARCH("/",N1372))</f>
        <v>rock</v>
      </c>
      <c r="S1372" s="21">
        <f>(((J1372/60)/60)/24)+DATE(1970,1,1)+(-5/24)</f>
        <v>41547.795023148145</v>
      </c>
      <c r="T1372" s="21">
        <f>(((I1372/60)/60)/24)+DATE(1970,1,1)+(-5/24)</f>
        <v>41562.795023148145</v>
      </c>
    </row>
    <row r="1373" spans="1:20" ht="90" hidden="1" x14ac:dyDescent="0.25">
      <c r="A1373" s="13">
        <v>1371</v>
      </c>
      <c r="B1373" s="3" t="s">
        <v>1372</v>
      </c>
      <c r="C1373" s="3" t="s">
        <v>5481</v>
      </c>
      <c r="D1373" s="2">
        <v>6999</v>
      </c>
      <c r="E1373" s="11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8275</v>
      </c>
      <c r="O1373" s="9">
        <f>E1373/D1373</f>
        <v>1.0708672667523933</v>
      </c>
      <c r="P1373" s="10">
        <f>IF(E1373=0,0,E1373/L1373)</f>
        <v>107.07142857142857</v>
      </c>
      <c r="Q1373" s="2" t="str">
        <f>LEFT(N1373,SEARCH("/",N1373,1)-1)</f>
        <v>music</v>
      </c>
      <c r="R1373" s="2" t="str">
        <f>RIGHT(N1373,LEN(N1373)-SEARCH("/",N1373))</f>
        <v>rock</v>
      </c>
      <c r="S1373" s="21">
        <f>(((J1373/60)/60)/24)+DATE(1970,1,1)+(-5/24)</f>
        <v>42101.550254629627</v>
      </c>
      <c r="T1373" s="21">
        <f>(((I1373/60)/60)/24)+DATE(1970,1,1)+(-5/24)</f>
        <v>42131.550254629627</v>
      </c>
    </row>
    <row r="1374" spans="1:20" ht="45" hidden="1" x14ac:dyDescent="0.25">
      <c r="A1374" s="13">
        <v>1372</v>
      </c>
      <c r="B1374" s="3" t="s">
        <v>1373</v>
      </c>
      <c r="C1374" s="3" t="s">
        <v>5482</v>
      </c>
      <c r="D1374" s="2">
        <v>500</v>
      </c>
      <c r="E1374" s="11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8275</v>
      </c>
      <c r="O1374" s="9">
        <f>E1374/D1374</f>
        <v>1.24</v>
      </c>
      <c r="P1374" s="10">
        <f>IF(E1374=0,0,E1374/L1374)</f>
        <v>38.75</v>
      </c>
      <c r="Q1374" s="2" t="str">
        <f>LEFT(N1374,SEARCH("/",N1374,1)-1)</f>
        <v>music</v>
      </c>
      <c r="R1374" s="2" t="str">
        <f>RIGHT(N1374,LEN(N1374)-SEARCH("/",N1374))</f>
        <v>rock</v>
      </c>
      <c r="S1374" s="21">
        <f>(((J1374/60)/60)/24)+DATE(1970,1,1)+(-5/24)</f>
        <v>41072.53162037037</v>
      </c>
      <c r="T1374" s="21">
        <f>(((I1374/60)/60)/24)+DATE(1970,1,1)+(-5/24)</f>
        <v>41102.53162037037</v>
      </c>
    </row>
    <row r="1375" spans="1:20" ht="60" hidden="1" x14ac:dyDescent="0.25">
      <c r="A1375" s="13">
        <v>1373</v>
      </c>
      <c r="B1375" s="3" t="s">
        <v>1374</v>
      </c>
      <c r="C1375" s="3" t="s">
        <v>5483</v>
      </c>
      <c r="D1375" s="2">
        <v>10000</v>
      </c>
      <c r="E1375" s="11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8275</v>
      </c>
      <c r="O1375" s="9">
        <f>E1375/D1375</f>
        <v>1.0501</v>
      </c>
      <c r="P1375" s="10">
        <f>IF(E1375=0,0,E1375/L1375)</f>
        <v>201.94230769230768</v>
      </c>
      <c r="Q1375" s="2" t="str">
        <f>LEFT(N1375,SEARCH("/",N1375,1)-1)</f>
        <v>music</v>
      </c>
      <c r="R1375" s="2" t="str">
        <f>RIGHT(N1375,LEN(N1375)-SEARCH("/",N1375))</f>
        <v>rock</v>
      </c>
      <c r="S1375" s="21">
        <f>(((J1375/60)/60)/24)+DATE(1970,1,1)+(-5/24)</f>
        <v>42704.743437499994</v>
      </c>
      <c r="T1375" s="21">
        <f>(((I1375/60)/60)/24)+DATE(1970,1,1)+(-5/24)</f>
        <v>42734.743437499994</v>
      </c>
    </row>
    <row r="1376" spans="1:20" ht="90" hidden="1" x14ac:dyDescent="0.25">
      <c r="A1376" s="13">
        <v>1374</v>
      </c>
      <c r="B1376" s="3" t="s">
        <v>1375</v>
      </c>
      <c r="C1376" s="3" t="s">
        <v>5484</v>
      </c>
      <c r="D1376" s="2">
        <v>1500</v>
      </c>
      <c r="E1376" s="11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8275</v>
      </c>
      <c r="O1376" s="9">
        <f>E1376/D1376</f>
        <v>1.8946666666666667</v>
      </c>
      <c r="P1376" s="10">
        <f>IF(E1376=0,0,E1376/L1376)</f>
        <v>43.060606060606062</v>
      </c>
      <c r="Q1376" s="2" t="str">
        <f>LEFT(N1376,SEARCH("/",N1376,1)-1)</f>
        <v>music</v>
      </c>
      <c r="R1376" s="2" t="str">
        <f>RIGHT(N1376,LEN(N1376)-SEARCH("/",N1376))</f>
        <v>rock</v>
      </c>
      <c r="S1376" s="21">
        <f>(((J1376/60)/60)/24)+DATE(1970,1,1)+(-5/24)</f>
        <v>42423.953564814808</v>
      </c>
      <c r="T1376" s="21">
        <f>(((I1376/60)/60)/24)+DATE(1970,1,1)+(-5/24)</f>
        <v>42453.911898148144</v>
      </c>
    </row>
    <row r="1377" spans="1:20" ht="90" hidden="1" x14ac:dyDescent="0.25">
      <c r="A1377" s="13">
        <v>1375</v>
      </c>
      <c r="B1377" s="3" t="s">
        <v>1376</v>
      </c>
      <c r="C1377" s="3" t="s">
        <v>5485</v>
      </c>
      <c r="D1377" s="2">
        <v>4000</v>
      </c>
      <c r="E1377" s="11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8275</v>
      </c>
      <c r="O1377" s="9">
        <f>E1377/D1377</f>
        <v>1.7132499999999999</v>
      </c>
      <c r="P1377" s="10">
        <f>IF(E1377=0,0,E1377/L1377)</f>
        <v>62.871559633027523</v>
      </c>
      <c r="Q1377" s="2" t="str">
        <f>LEFT(N1377,SEARCH("/",N1377,1)-1)</f>
        <v>music</v>
      </c>
      <c r="R1377" s="2" t="str">
        <f>RIGHT(N1377,LEN(N1377)-SEARCH("/",N1377))</f>
        <v>rock</v>
      </c>
      <c r="S1377" s="21">
        <f>(((J1377/60)/60)/24)+DATE(1970,1,1)+(-5/24)</f>
        <v>42719.857858796291</v>
      </c>
      <c r="T1377" s="21">
        <f>(((I1377/60)/60)/24)+DATE(1970,1,1)+(-5/24)</f>
        <v>42749.857858796291</v>
      </c>
    </row>
    <row r="1378" spans="1:20" ht="60" hidden="1" x14ac:dyDescent="0.25">
      <c r="A1378" s="13">
        <v>1376</v>
      </c>
      <c r="B1378" s="3" t="s">
        <v>1377</v>
      </c>
      <c r="C1378" s="3" t="s">
        <v>5486</v>
      </c>
      <c r="D1378" s="2">
        <v>3700</v>
      </c>
      <c r="E1378" s="11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8275</v>
      </c>
      <c r="O1378" s="9">
        <f>E1378/D1378</f>
        <v>2.5248648648648651</v>
      </c>
      <c r="P1378" s="10">
        <f>IF(E1378=0,0,E1378/L1378)</f>
        <v>55.607142857142854</v>
      </c>
      <c r="Q1378" s="2" t="str">
        <f>LEFT(N1378,SEARCH("/",N1378,1)-1)</f>
        <v>music</v>
      </c>
      <c r="R1378" s="2" t="str">
        <f>RIGHT(N1378,LEN(N1378)-SEARCH("/",N1378))</f>
        <v>rock</v>
      </c>
      <c r="S1378" s="21">
        <f>(((J1378/60)/60)/24)+DATE(1970,1,1)+(-5/24)</f>
        <v>42677.460717592585</v>
      </c>
      <c r="T1378" s="21">
        <f>(((I1378/60)/60)/24)+DATE(1970,1,1)+(-5/24)</f>
        <v>42707.502384259256</v>
      </c>
    </row>
    <row r="1379" spans="1:20" ht="90" hidden="1" x14ac:dyDescent="0.25">
      <c r="A1379" s="13">
        <v>1377</v>
      </c>
      <c r="B1379" s="3" t="s">
        <v>1378</v>
      </c>
      <c r="C1379" s="3" t="s">
        <v>5487</v>
      </c>
      <c r="D1379" s="2">
        <v>1300</v>
      </c>
      <c r="E1379" s="11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8275</v>
      </c>
      <c r="O1379" s="9">
        <f>E1379/D1379</f>
        <v>1.1615384615384616</v>
      </c>
      <c r="P1379" s="10">
        <f>IF(E1379=0,0,E1379/L1379)</f>
        <v>48.70967741935484</v>
      </c>
      <c r="Q1379" s="2" t="str">
        <f>LEFT(N1379,SEARCH("/",N1379,1)-1)</f>
        <v>music</v>
      </c>
      <c r="R1379" s="2" t="str">
        <f>RIGHT(N1379,LEN(N1379)-SEARCH("/",N1379))</f>
        <v>rock</v>
      </c>
      <c r="S1379" s="21">
        <f>(((J1379/60)/60)/24)+DATE(1970,1,1)+(-5/24)</f>
        <v>42747.01122685185</v>
      </c>
      <c r="T1379" s="21">
        <f>(((I1379/60)/60)/24)+DATE(1970,1,1)+(-5/24)</f>
        <v>42768.96597222222</v>
      </c>
    </row>
    <row r="1380" spans="1:20" ht="30" hidden="1" x14ac:dyDescent="0.25">
      <c r="A1380" s="13">
        <v>1378</v>
      </c>
      <c r="B1380" s="3" t="s">
        <v>1379</v>
      </c>
      <c r="C1380" s="3" t="s">
        <v>5488</v>
      </c>
      <c r="D1380" s="2">
        <v>2000</v>
      </c>
      <c r="E1380" s="11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8275</v>
      </c>
      <c r="O1380" s="9">
        <f>E1380/D1380</f>
        <v>2.0335000000000001</v>
      </c>
      <c r="P1380" s="10">
        <f>IF(E1380=0,0,E1380/L1380)</f>
        <v>30.578947368421051</v>
      </c>
      <c r="Q1380" s="2" t="str">
        <f>LEFT(N1380,SEARCH("/",N1380,1)-1)</f>
        <v>music</v>
      </c>
      <c r="R1380" s="2" t="str">
        <f>RIGHT(N1380,LEN(N1380)-SEARCH("/",N1380))</f>
        <v>rock</v>
      </c>
      <c r="S1380" s="21">
        <f>(((J1380/60)/60)/24)+DATE(1970,1,1)+(-5/24)</f>
        <v>42568.551041666658</v>
      </c>
      <c r="T1380" s="21">
        <f>(((I1380/60)/60)/24)+DATE(1970,1,1)+(-5/24)</f>
        <v>42583.551041666658</v>
      </c>
    </row>
    <row r="1381" spans="1:20" ht="45" hidden="1" x14ac:dyDescent="0.25">
      <c r="A1381" s="13">
        <v>1379</v>
      </c>
      <c r="B1381" s="3" t="s">
        <v>1380</v>
      </c>
      <c r="C1381" s="3" t="s">
        <v>5489</v>
      </c>
      <c r="D1381" s="2">
        <v>10000</v>
      </c>
      <c r="E1381" s="11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8275</v>
      </c>
      <c r="O1381" s="9">
        <f>E1381/D1381</f>
        <v>1.1160000000000001</v>
      </c>
      <c r="P1381" s="10">
        <f>IF(E1381=0,0,E1381/L1381)</f>
        <v>73.907284768211923</v>
      </c>
      <c r="Q1381" s="2" t="str">
        <f>LEFT(N1381,SEARCH("/",N1381,1)-1)</f>
        <v>music</v>
      </c>
      <c r="R1381" s="2" t="str">
        <f>RIGHT(N1381,LEN(N1381)-SEARCH("/",N1381))</f>
        <v>rock</v>
      </c>
      <c r="S1381" s="21">
        <f>(((J1381/60)/60)/24)+DATE(1970,1,1)+(-5/24)</f>
        <v>42130.28328703704</v>
      </c>
      <c r="T1381" s="21">
        <f>(((I1381/60)/60)/24)+DATE(1970,1,1)+(-5/24)</f>
        <v>42160.28328703704</v>
      </c>
    </row>
    <row r="1382" spans="1:20" ht="75" hidden="1" x14ac:dyDescent="0.25">
      <c r="A1382" s="13">
        <v>1380</v>
      </c>
      <c r="B1382" s="3" t="s">
        <v>1381</v>
      </c>
      <c r="C1382" s="3" t="s">
        <v>5490</v>
      </c>
      <c r="D1382" s="2">
        <v>25</v>
      </c>
      <c r="E1382" s="11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8275</v>
      </c>
      <c r="O1382" s="9">
        <f>E1382/D1382</f>
        <v>4.24</v>
      </c>
      <c r="P1382" s="10">
        <f>IF(E1382=0,0,E1382/L1382)</f>
        <v>21.2</v>
      </c>
      <c r="Q1382" s="2" t="str">
        <f>LEFT(N1382,SEARCH("/",N1382,1)-1)</f>
        <v>music</v>
      </c>
      <c r="R1382" s="2" t="str">
        <f>RIGHT(N1382,LEN(N1382)-SEARCH("/",N1382))</f>
        <v>rock</v>
      </c>
      <c r="S1382" s="21">
        <f>(((J1382/60)/60)/24)+DATE(1970,1,1)+(-5/24)</f>
        <v>42141.554467592585</v>
      </c>
      <c r="T1382" s="21">
        <f>(((I1382/60)/60)/24)+DATE(1970,1,1)+(-5/24)</f>
        <v>42163.874999999993</v>
      </c>
    </row>
    <row r="1383" spans="1:20" ht="90" hidden="1" x14ac:dyDescent="0.25">
      <c r="A1383" s="13">
        <v>1381</v>
      </c>
      <c r="B1383" s="3" t="s">
        <v>1382</v>
      </c>
      <c r="C1383" s="3" t="s">
        <v>5491</v>
      </c>
      <c r="D1383" s="2">
        <v>5000</v>
      </c>
      <c r="E1383" s="11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8275</v>
      </c>
      <c r="O1383" s="9">
        <f>E1383/D1383</f>
        <v>1.071</v>
      </c>
      <c r="P1383" s="10">
        <f>IF(E1383=0,0,E1383/L1383)</f>
        <v>73.356164383561648</v>
      </c>
      <c r="Q1383" s="2" t="str">
        <f>LEFT(N1383,SEARCH("/",N1383,1)-1)</f>
        <v>music</v>
      </c>
      <c r="R1383" s="2" t="str">
        <f>RIGHT(N1383,LEN(N1383)-SEARCH("/",N1383))</f>
        <v>rock</v>
      </c>
      <c r="S1383" s="21">
        <f>(((J1383/60)/60)/24)+DATE(1970,1,1)+(-5/24)</f>
        <v>42703.006076388883</v>
      </c>
      <c r="T1383" s="21">
        <f>(((I1383/60)/60)/24)+DATE(1970,1,1)+(-5/24)</f>
        <v>42733.006076388883</v>
      </c>
    </row>
    <row r="1384" spans="1:20" ht="75" hidden="1" x14ac:dyDescent="0.25">
      <c r="A1384" s="13">
        <v>1382</v>
      </c>
      <c r="B1384" s="3" t="s">
        <v>1383</v>
      </c>
      <c r="C1384" s="3" t="s">
        <v>5492</v>
      </c>
      <c r="D1384" s="2">
        <v>8000</v>
      </c>
      <c r="E1384" s="11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8275</v>
      </c>
      <c r="O1384" s="9">
        <f>E1384/D1384</f>
        <v>1.043625</v>
      </c>
      <c r="P1384" s="10">
        <f>IF(E1384=0,0,E1384/L1384)</f>
        <v>56.412162162162161</v>
      </c>
      <c r="Q1384" s="2" t="str">
        <f>LEFT(N1384,SEARCH("/",N1384,1)-1)</f>
        <v>music</v>
      </c>
      <c r="R1384" s="2" t="str">
        <f>RIGHT(N1384,LEN(N1384)-SEARCH("/",N1384))</f>
        <v>rock</v>
      </c>
      <c r="S1384" s="21">
        <f>(((J1384/60)/60)/24)+DATE(1970,1,1)+(-5/24)</f>
        <v>41370.591851851852</v>
      </c>
      <c r="T1384" s="21">
        <f>(((I1384/60)/60)/24)+DATE(1970,1,1)+(-5/24)</f>
        <v>41400.591851851852</v>
      </c>
    </row>
    <row r="1385" spans="1:20" ht="105" hidden="1" x14ac:dyDescent="0.25">
      <c r="A1385" s="13">
        <v>1383</v>
      </c>
      <c r="B1385" s="3" t="s">
        <v>1384</v>
      </c>
      <c r="C1385" s="3" t="s">
        <v>5493</v>
      </c>
      <c r="D1385" s="2">
        <v>2200</v>
      </c>
      <c r="E1385" s="11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8275</v>
      </c>
      <c r="O1385" s="9">
        <f>E1385/D1385</f>
        <v>2.124090909090909</v>
      </c>
      <c r="P1385" s="10">
        <f>IF(E1385=0,0,E1385/L1385)</f>
        <v>50.247311827956992</v>
      </c>
      <c r="Q1385" s="2" t="str">
        <f>LEFT(N1385,SEARCH("/",N1385,1)-1)</f>
        <v>music</v>
      </c>
      <c r="R1385" s="2" t="str">
        <f>RIGHT(N1385,LEN(N1385)-SEARCH("/",N1385))</f>
        <v>rock</v>
      </c>
      <c r="S1385" s="21">
        <f>(((J1385/60)/60)/24)+DATE(1970,1,1)+(-5/24)</f>
        <v>42706.866643518515</v>
      </c>
      <c r="T1385" s="21">
        <f>(((I1385/60)/60)/24)+DATE(1970,1,1)+(-5/24)</f>
        <v>42726.866643518515</v>
      </c>
    </row>
    <row r="1386" spans="1:20" ht="75" hidden="1" x14ac:dyDescent="0.25">
      <c r="A1386" s="13">
        <v>1384</v>
      </c>
      <c r="B1386" s="3" t="s">
        <v>1385</v>
      </c>
      <c r="C1386" s="3" t="s">
        <v>5494</v>
      </c>
      <c r="D1386" s="2">
        <v>3500</v>
      </c>
      <c r="E1386" s="11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8275</v>
      </c>
      <c r="O1386" s="9">
        <f>E1386/D1386</f>
        <v>1.2408571428571429</v>
      </c>
      <c r="P1386" s="10">
        <f>IF(E1386=0,0,E1386/L1386)</f>
        <v>68.936507936507937</v>
      </c>
      <c r="Q1386" s="2" t="str">
        <f>LEFT(N1386,SEARCH("/",N1386,1)-1)</f>
        <v>music</v>
      </c>
      <c r="R1386" s="2" t="str">
        <f>RIGHT(N1386,LEN(N1386)-SEARCH("/",N1386))</f>
        <v>rock</v>
      </c>
      <c r="S1386" s="21">
        <f>(((J1386/60)/60)/24)+DATE(1970,1,1)+(-5/24)</f>
        <v>42160.526874999996</v>
      </c>
      <c r="T1386" s="21">
        <f>(((I1386/60)/60)/24)+DATE(1970,1,1)+(-5/24)</f>
        <v>42190.526874999996</v>
      </c>
    </row>
    <row r="1387" spans="1:20" ht="90" hidden="1" x14ac:dyDescent="0.25">
      <c r="A1387" s="13">
        <v>1385</v>
      </c>
      <c r="B1387" s="3" t="s">
        <v>1386</v>
      </c>
      <c r="C1387" s="3" t="s">
        <v>5495</v>
      </c>
      <c r="D1387" s="2">
        <v>8000</v>
      </c>
      <c r="E1387" s="11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8275</v>
      </c>
      <c r="O1387" s="9">
        <f>E1387/D1387</f>
        <v>1.10406125</v>
      </c>
      <c r="P1387" s="10">
        <f>IF(E1387=0,0,E1387/L1387)</f>
        <v>65.914104477611943</v>
      </c>
      <c r="Q1387" s="2" t="str">
        <f>LEFT(N1387,SEARCH("/",N1387,1)-1)</f>
        <v>music</v>
      </c>
      <c r="R1387" s="2" t="str">
        <f>RIGHT(N1387,LEN(N1387)-SEARCH("/",N1387))</f>
        <v>rock</v>
      </c>
      <c r="S1387" s="21">
        <f>(((J1387/60)/60)/24)+DATE(1970,1,1)+(-5/24)</f>
        <v>42433.480567129627</v>
      </c>
      <c r="T1387" s="21">
        <f>(((I1387/60)/60)/24)+DATE(1970,1,1)+(-5/24)</f>
        <v>42489.299305555549</v>
      </c>
    </row>
    <row r="1388" spans="1:20" ht="60" hidden="1" x14ac:dyDescent="0.25">
      <c r="A1388" s="13">
        <v>1386</v>
      </c>
      <c r="B1388" s="3" t="s">
        <v>1387</v>
      </c>
      <c r="C1388" s="3" t="s">
        <v>5496</v>
      </c>
      <c r="D1388" s="2">
        <v>400</v>
      </c>
      <c r="E1388" s="11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8275</v>
      </c>
      <c r="O1388" s="9">
        <f>E1388/D1388</f>
        <v>2.1875</v>
      </c>
      <c r="P1388" s="10">
        <f>IF(E1388=0,0,E1388/L1388)</f>
        <v>62.5</v>
      </c>
      <c r="Q1388" s="2" t="str">
        <f>LEFT(N1388,SEARCH("/",N1388,1)-1)</f>
        <v>music</v>
      </c>
      <c r="R1388" s="2" t="str">
        <f>RIGHT(N1388,LEN(N1388)-SEARCH("/",N1388))</f>
        <v>rock</v>
      </c>
      <c r="S1388" s="21">
        <f>(((J1388/60)/60)/24)+DATE(1970,1,1)+(-5/24)</f>
        <v>42184.438530092586</v>
      </c>
      <c r="T1388" s="21">
        <f>(((I1388/60)/60)/24)+DATE(1970,1,1)+(-5/24)</f>
        <v>42214.438530092586</v>
      </c>
    </row>
    <row r="1389" spans="1:20" ht="90" hidden="1" x14ac:dyDescent="0.25">
      <c r="A1389" s="13">
        <v>1387</v>
      </c>
      <c r="B1389" s="3" t="s">
        <v>1388</v>
      </c>
      <c r="C1389" s="3" t="s">
        <v>5497</v>
      </c>
      <c r="D1389" s="2">
        <v>4000</v>
      </c>
      <c r="E1389" s="11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8275</v>
      </c>
      <c r="O1389" s="9">
        <f>E1389/D1389</f>
        <v>1.36625</v>
      </c>
      <c r="P1389" s="10">
        <f>IF(E1389=0,0,E1389/L1389)</f>
        <v>70.064102564102569</v>
      </c>
      <c r="Q1389" s="2" t="str">
        <f>LEFT(N1389,SEARCH("/",N1389,1)-1)</f>
        <v>music</v>
      </c>
      <c r="R1389" s="2" t="str">
        <f>RIGHT(N1389,LEN(N1389)-SEARCH("/",N1389))</f>
        <v>rock</v>
      </c>
      <c r="S1389" s="21">
        <f>(((J1389/60)/60)/24)+DATE(1970,1,1)+(-5/24)</f>
        <v>42126.712905092594</v>
      </c>
      <c r="T1389" s="21">
        <f>(((I1389/60)/60)/24)+DATE(1970,1,1)+(-5/24)</f>
        <v>42157.979166666664</v>
      </c>
    </row>
    <row r="1390" spans="1:20" ht="90" hidden="1" x14ac:dyDescent="0.25">
      <c r="A1390" s="13">
        <v>1388</v>
      </c>
      <c r="B1390" s="3" t="s">
        <v>1389</v>
      </c>
      <c r="C1390" s="3" t="s">
        <v>5498</v>
      </c>
      <c r="D1390" s="2">
        <v>5000</v>
      </c>
      <c r="E1390" s="11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8275</v>
      </c>
      <c r="O1390" s="9">
        <f>E1390/D1390</f>
        <v>1.348074</v>
      </c>
      <c r="P1390" s="10">
        <f>IF(E1390=0,0,E1390/L1390)</f>
        <v>60.181874999999998</v>
      </c>
      <c r="Q1390" s="2" t="str">
        <f>LEFT(N1390,SEARCH("/",N1390,1)-1)</f>
        <v>music</v>
      </c>
      <c r="R1390" s="2" t="str">
        <f>RIGHT(N1390,LEN(N1390)-SEARCH("/",N1390))</f>
        <v>rock</v>
      </c>
      <c r="S1390" s="21">
        <f>(((J1390/60)/60)/24)+DATE(1970,1,1)+(-5/24)</f>
        <v>42634.406446759262</v>
      </c>
      <c r="T1390" s="21">
        <f>(((I1390/60)/60)/24)+DATE(1970,1,1)+(-5/24)</f>
        <v>42660.468055555553</v>
      </c>
    </row>
    <row r="1391" spans="1:20" ht="60" hidden="1" x14ac:dyDescent="0.25">
      <c r="A1391" s="13">
        <v>1389</v>
      </c>
      <c r="B1391" s="3" t="s">
        <v>1390</v>
      </c>
      <c r="C1391" s="3" t="s">
        <v>5499</v>
      </c>
      <c r="D1391" s="2">
        <v>500</v>
      </c>
      <c r="E1391" s="11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8275</v>
      </c>
      <c r="O1391" s="9">
        <f>E1391/D1391</f>
        <v>1.454</v>
      </c>
      <c r="P1391" s="10">
        <f>IF(E1391=0,0,E1391/L1391)</f>
        <v>21.382352941176471</v>
      </c>
      <c r="Q1391" s="2" t="str">
        <f>LEFT(N1391,SEARCH("/",N1391,1)-1)</f>
        <v>music</v>
      </c>
      <c r="R1391" s="2" t="str">
        <f>RIGHT(N1391,LEN(N1391)-SEARCH("/",N1391))</f>
        <v>rock</v>
      </c>
      <c r="S1391" s="21">
        <f>(((J1391/60)/60)/24)+DATE(1970,1,1)+(-5/24)</f>
        <v>42565.272650462961</v>
      </c>
      <c r="T1391" s="21">
        <f>(((I1391/60)/60)/24)+DATE(1970,1,1)+(-5/24)</f>
        <v>42595.272650462961</v>
      </c>
    </row>
    <row r="1392" spans="1:20" ht="75" hidden="1" x14ac:dyDescent="0.25">
      <c r="A1392" s="13">
        <v>1390</v>
      </c>
      <c r="B1392" s="3" t="s">
        <v>1391</v>
      </c>
      <c r="C1392" s="3" t="s">
        <v>5500</v>
      </c>
      <c r="D1392" s="2">
        <v>2800</v>
      </c>
      <c r="E1392" s="11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8275</v>
      </c>
      <c r="O1392" s="9">
        <f>E1392/D1392</f>
        <v>1.0910714285714285</v>
      </c>
      <c r="P1392" s="10">
        <f>IF(E1392=0,0,E1392/L1392)</f>
        <v>160.78947368421052</v>
      </c>
      <c r="Q1392" s="2" t="str">
        <f>LEFT(N1392,SEARCH("/",N1392,1)-1)</f>
        <v>music</v>
      </c>
      <c r="R1392" s="2" t="str">
        <f>RIGHT(N1392,LEN(N1392)-SEARCH("/",N1392))</f>
        <v>rock</v>
      </c>
      <c r="S1392" s="21">
        <f>(((J1392/60)/60)/24)+DATE(1970,1,1)+(-5/24)</f>
        <v>42087.594976851848</v>
      </c>
      <c r="T1392" s="21">
        <f>(((I1392/60)/60)/24)+DATE(1970,1,1)+(-5/24)</f>
        <v>42121.508333333331</v>
      </c>
    </row>
    <row r="1393" spans="1:20" ht="75" hidden="1" x14ac:dyDescent="0.25">
      <c r="A1393" s="13">
        <v>1391</v>
      </c>
      <c r="B1393" s="3" t="s">
        <v>1392</v>
      </c>
      <c r="C1393" s="3" t="s">
        <v>5501</v>
      </c>
      <c r="D1393" s="2">
        <v>500</v>
      </c>
      <c r="E1393" s="11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8275</v>
      </c>
      <c r="O1393" s="9">
        <f>E1393/D1393</f>
        <v>1.1020000000000001</v>
      </c>
      <c r="P1393" s="10">
        <f>IF(E1393=0,0,E1393/L1393)</f>
        <v>42.384615384615387</v>
      </c>
      <c r="Q1393" s="2" t="str">
        <f>LEFT(N1393,SEARCH("/",N1393,1)-1)</f>
        <v>music</v>
      </c>
      <c r="R1393" s="2" t="str">
        <f>RIGHT(N1393,LEN(N1393)-SEARCH("/",N1393))</f>
        <v>rock</v>
      </c>
      <c r="S1393" s="21">
        <f>(((J1393/60)/60)/24)+DATE(1970,1,1)+(-5/24)</f>
        <v>42193.442337962959</v>
      </c>
      <c r="T1393" s="21">
        <f>(((I1393/60)/60)/24)+DATE(1970,1,1)+(-5/24)</f>
        <v>42237.999305555553</v>
      </c>
    </row>
    <row r="1394" spans="1:20" ht="75" hidden="1" x14ac:dyDescent="0.25">
      <c r="A1394" s="13">
        <v>1392</v>
      </c>
      <c r="B1394" s="3" t="s">
        <v>1393</v>
      </c>
      <c r="C1394" s="3" t="s">
        <v>5502</v>
      </c>
      <c r="D1394" s="2">
        <v>2500</v>
      </c>
      <c r="E1394" s="11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8275</v>
      </c>
      <c r="O1394" s="9">
        <f>E1394/D1394</f>
        <v>1.1364000000000001</v>
      </c>
      <c r="P1394" s="10">
        <f>IF(E1394=0,0,E1394/L1394)</f>
        <v>27.317307692307693</v>
      </c>
      <c r="Q1394" s="2" t="str">
        <f>LEFT(N1394,SEARCH("/",N1394,1)-1)</f>
        <v>music</v>
      </c>
      <c r="R1394" s="2" t="str">
        <f>RIGHT(N1394,LEN(N1394)-SEARCH("/",N1394))</f>
        <v>rock</v>
      </c>
      <c r="S1394" s="21">
        <f>(((J1394/60)/60)/24)+DATE(1970,1,1)+(-5/24)</f>
        <v>42400.946597222217</v>
      </c>
      <c r="T1394" s="21">
        <f>(((I1394/60)/60)/24)+DATE(1970,1,1)+(-5/24)</f>
        <v>42431.946597222217</v>
      </c>
    </row>
    <row r="1395" spans="1:20" ht="45" hidden="1" x14ac:dyDescent="0.25">
      <c r="A1395" s="13">
        <v>1393</v>
      </c>
      <c r="B1395" s="3" t="s">
        <v>1394</v>
      </c>
      <c r="C1395" s="3" t="s">
        <v>5503</v>
      </c>
      <c r="D1395" s="2">
        <v>10000</v>
      </c>
      <c r="E1395" s="11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8275</v>
      </c>
      <c r="O1395" s="9">
        <f>E1395/D1395</f>
        <v>1.0235000000000001</v>
      </c>
      <c r="P1395" s="10">
        <f>IF(E1395=0,0,E1395/L1395)</f>
        <v>196.82692307692307</v>
      </c>
      <c r="Q1395" s="2" t="str">
        <f>LEFT(N1395,SEARCH("/",N1395,1)-1)</f>
        <v>music</v>
      </c>
      <c r="R1395" s="2" t="str">
        <f>RIGHT(N1395,LEN(N1395)-SEARCH("/",N1395))</f>
        <v>rock</v>
      </c>
      <c r="S1395" s="21">
        <f>(((J1395/60)/60)/24)+DATE(1970,1,1)+(-5/24)</f>
        <v>42553.473645833328</v>
      </c>
      <c r="T1395" s="21">
        <f>(((I1395/60)/60)/24)+DATE(1970,1,1)+(-5/24)</f>
        <v>42583.473645833328</v>
      </c>
    </row>
    <row r="1396" spans="1:20" ht="90" hidden="1" x14ac:dyDescent="0.25">
      <c r="A1396" s="13">
        <v>1394</v>
      </c>
      <c r="B1396" s="3" t="s">
        <v>1395</v>
      </c>
      <c r="C1396" s="3" t="s">
        <v>5504</v>
      </c>
      <c r="D1396" s="2">
        <v>750</v>
      </c>
      <c r="E1396" s="11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8275</v>
      </c>
      <c r="O1396" s="9">
        <f>E1396/D1396</f>
        <v>1.2213333333333334</v>
      </c>
      <c r="P1396" s="10">
        <f>IF(E1396=0,0,E1396/L1396)</f>
        <v>53.882352941176471</v>
      </c>
      <c r="Q1396" s="2" t="str">
        <f>LEFT(N1396,SEARCH("/",N1396,1)-1)</f>
        <v>music</v>
      </c>
      <c r="R1396" s="2" t="str">
        <f>RIGHT(N1396,LEN(N1396)-SEARCH("/",N1396))</f>
        <v>rock</v>
      </c>
      <c r="S1396" s="21">
        <f>(((J1396/60)/60)/24)+DATE(1970,1,1)+(-5/24)</f>
        <v>42751.936643518515</v>
      </c>
      <c r="T1396" s="21">
        <f>(((I1396/60)/60)/24)+DATE(1970,1,1)+(-5/24)</f>
        <v>42794.916666666664</v>
      </c>
    </row>
    <row r="1397" spans="1:20" ht="30" hidden="1" x14ac:dyDescent="0.25">
      <c r="A1397" s="13">
        <v>1395</v>
      </c>
      <c r="B1397" s="3" t="s">
        <v>1396</v>
      </c>
      <c r="C1397" s="3" t="s">
        <v>5505</v>
      </c>
      <c r="D1397" s="2">
        <v>3500</v>
      </c>
      <c r="E1397" s="11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8275</v>
      </c>
      <c r="O1397" s="9">
        <f>E1397/D1397</f>
        <v>1.1188571428571428</v>
      </c>
      <c r="P1397" s="10">
        <f>IF(E1397=0,0,E1397/L1397)</f>
        <v>47.756097560975611</v>
      </c>
      <c r="Q1397" s="2" t="str">
        <f>LEFT(N1397,SEARCH("/",N1397,1)-1)</f>
        <v>music</v>
      </c>
      <c r="R1397" s="2" t="str">
        <f>RIGHT(N1397,LEN(N1397)-SEARCH("/",N1397))</f>
        <v>rock</v>
      </c>
      <c r="S1397" s="21">
        <f>(((J1397/60)/60)/24)+DATE(1970,1,1)+(-5/24)</f>
        <v>42719.700011574074</v>
      </c>
      <c r="T1397" s="21">
        <f>(((I1397/60)/60)/24)+DATE(1970,1,1)+(-5/24)</f>
        <v>42749.700011574074</v>
      </c>
    </row>
    <row r="1398" spans="1:20" ht="90" hidden="1" x14ac:dyDescent="0.25">
      <c r="A1398" s="13">
        <v>1396</v>
      </c>
      <c r="B1398" s="3" t="s">
        <v>1397</v>
      </c>
      <c r="C1398" s="3" t="s">
        <v>5506</v>
      </c>
      <c r="D1398" s="2">
        <v>6000</v>
      </c>
      <c r="E1398" s="11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8275</v>
      </c>
      <c r="O1398" s="9">
        <f>E1398/D1398</f>
        <v>1.073</v>
      </c>
      <c r="P1398" s="10">
        <f>IF(E1398=0,0,E1398/L1398)</f>
        <v>88.191780821917803</v>
      </c>
      <c r="Q1398" s="2" t="str">
        <f>LEFT(N1398,SEARCH("/",N1398,1)-1)</f>
        <v>music</v>
      </c>
      <c r="R1398" s="2" t="str">
        <f>RIGHT(N1398,LEN(N1398)-SEARCH("/",N1398))</f>
        <v>rock</v>
      </c>
      <c r="S1398" s="21">
        <f>(((J1398/60)/60)/24)+DATE(1970,1,1)+(-5/24)</f>
        <v>42018.790300925924</v>
      </c>
      <c r="T1398" s="21">
        <f>(((I1398/60)/60)/24)+DATE(1970,1,1)+(-5/24)</f>
        <v>42048.790300925924</v>
      </c>
    </row>
    <row r="1399" spans="1:20" ht="90" hidden="1" x14ac:dyDescent="0.25">
      <c r="A1399" s="13">
        <v>1397</v>
      </c>
      <c r="B1399" s="3" t="s">
        <v>1398</v>
      </c>
      <c r="C1399" s="3" t="s">
        <v>5507</v>
      </c>
      <c r="D1399" s="2">
        <v>10000</v>
      </c>
      <c r="E1399" s="11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8275</v>
      </c>
      <c r="O1399" s="9">
        <f>E1399/D1399</f>
        <v>1.1385000000000001</v>
      </c>
      <c r="P1399" s="10">
        <f>IF(E1399=0,0,E1399/L1399)</f>
        <v>72.056962025316452</v>
      </c>
      <c r="Q1399" s="2" t="str">
        <f>LEFT(N1399,SEARCH("/",N1399,1)-1)</f>
        <v>music</v>
      </c>
      <c r="R1399" s="2" t="str">
        <f>RIGHT(N1399,LEN(N1399)-SEARCH("/",N1399))</f>
        <v>rock</v>
      </c>
      <c r="S1399" s="21">
        <f>(((J1399/60)/60)/24)+DATE(1970,1,1)+(-5/24)</f>
        <v>42640.709606481476</v>
      </c>
      <c r="T1399" s="21">
        <f>(((I1399/60)/60)/24)+DATE(1970,1,1)+(-5/24)</f>
        <v>42670.679861111108</v>
      </c>
    </row>
    <row r="1400" spans="1:20" ht="75" hidden="1" x14ac:dyDescent="0.25">
      <c r="A1400" s="13">
        <v>1398</v>
      </c>
      <c r="B1400" s="3" t="s">
        <v>1399</v>
      </c>
      <c r="C1400" s="3" t="s">
        <v>5508</v>
      </c>
      <c r="D1400" s="2">
        <v>4400</v>
      </c>
      <c r="E1400" s="11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8275</v>
      </c>
      <c r="O1400" s="9">
        <f>E1400/D1400</f>
        <v>1.0968181818181819</v>
      </c>
      <c r="P1400" s="10">
        <f>IF(E1400=0,0,E1400/L1400)</f>
        <v>74.246153846153845</v>
      </c>
      <c r="Q1400" s="2" t="str">
        <f>LEFT(N1400,SEARCH("/",N1400,1)-1)</f>
        <v>music</v>
      </c>
      <c r="R1400" s="2" t="str">
        <f>RIGHT(N1400,LEN(N1400)-SEARCH("/",N1400))</f>
        <v>rock</v>
      </c>
      <c r="S1400" s="21">
        <f>(((J1400/60)/60)/24)+DATE(1970,1,1)+(-5/24)</f>
        <v>42526.665902777771</v>
      </c>
      <c r="T1400" s="21">
        <f>(((I1400/60)/60)/24)+DATE(1970,1,1)+(-5/24)</f>
        <v>42556.665902777771</v>
      </c>
    </row>
    <row r="1401" spans="1:20" ht="90" hidden="1" x14ac:dyDescent="0.25">
      <c r="A1401" s="13">
        <v>1399</v>
      </c>
      <c r="B1401" s="3" t="s">
        <v>1400</v>
      </c>
      <c r="C1401" s="3" t="s">
        <v>5509</v>
      </c>
      <c r="D1401" s="2">
        <v>9000</v>
      </c>
      <c r="E1401" s="11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8275</v>
      </c>
      <c r="O1401" s="9">
        <f>E1401/D1401</f>
        <v>1.2614444444444444</v>
      </c>
      <c r="P1401" s="10">
        <f>IF(E1401=0,0,E1401/L1401)</f>
        <v>61.701086956521742</v>
      </c>
      <c r="Q1401" s="2" t="str">
        <f>LEFT(N1401,SEARCH("/",N1401,1)-1)</f>
        <v>music</v>
      </c>
      <c r="R1401" s="2" t="str">
        <f>RIGHT(N1401,LEN(N1401)-SEARCH("/",N1401))</f>
        <v>rock</v>
      </c>
      <c r="S1401" s="21">
        <f>(((J1401/60)/60)/24)+DATE(1970,1,1)+(-5/24)</f>
        <v>41888.795983796292</v>
      </c>
      <c r="T1401" s="21">
        <f>(((I1401/60)/60)/24)+DATE(1970,1,1)+(-5/24)</f>
        <v>41918.795983796292</v>
      </c>
    </row>
    <row r="1402" spans="1:20" ht="90" hidden="1" x14ac:dyDescent="0.25">
      <c r="A1402" s="13">
        <v>1400</v>
      </c>
      <c r="B1402" s="3" t="s">
        <v>1401</v>
      </c>
      <c r="C1402" s="3" t="s">
        <v>5510</v>
      </c>
      <c r="D1402" s="2">
        <v>350</v>
      </c>
      <c r="E1402" s="11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8275</v>
      </c>
      <c r="O1402" s="9">
        <f>E1402/D1402</f>
        <v>1.6742857142857144</v>
      </c>
      <c r="P1402" s="10">
        <f>IF(E1402=0,0,E1402/L1402)</f>
        <v>17.235294117647058</v>
      </c>
      <c r="Q1402" s="2" t="str">
        <f>LEFT(N1402,SEARCH("/",N1402,1)-1)</f>
        <v>music</v>
      </c>
      <c r="R1402" s="2" t="str">
        <f>RIGHT(N1402,LEN(N1402)-SEARCH("/",N1402))</f>
        <v>rock</v>
      </c>
      <c r="S1402" s="21">
        <f>(((J1402/60)/60)/24)+DATE(1970,1,1)+(-5/24)</f>
        <v>42498.132789351854</v>
      </c>
      <c r="T1402" s="21">
        <f>(((I1402/60)/60)/24)+DATE(1970,1,1)+(-5/24)</f>
        <v>42533.020833333336</v>
      </c>
    </row>
    <row r="1403" spans="1:20" ht="105" hidden="1" x14ac:dyDescent="0.25">
      <c r="A1403" s="13">
        <v>1401</v>
      </c>
      <c r="B1403" s="3" t="s">
        <v>1402</v>
      </c>
      <c r="C1403" s="3" t="s">
        <v>5511</v>
      </c>
      <c r="D1403" s="2">
        <v>2500</v>
      </c>
      <c r="E1403" s="11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8275</v>
      </c>
      <c r="O1403" s="9">
        <f>E1403/D1403</f>
        <v>4.9652000000000003</v>
      </c>
      <c r="P1403" s="10">
        <f>IF(E1403=0,0,E1403/L1403)</f>
        <v>51.720833333333331</v>
      </c>
      <c r="Q1403" s="2" t="str">
        <f>LEFT(N1403,SEARCH("/",N1403,1)-1)</f>
        <v>music</v>
      </c>
      <c r="R1403" s="2" t="str">
        <f>RIGHT(N1403,LEN(N1403)-SEARCH("/",N1403))</f>
        <v>rock</v>
      </c>
      <c r="S1403" s="21">
        <f>(((J1403/60)/60)/24)+DATE(1970,1,1)+(-5/24)</f>
        <v>41399.787893518514</v>
      </c>
      <c r="T1403" s="21">
        <f>(((I1403/60)/60)/24)+DATE(1970,1,1)+(-5/24)</f>
        <v>41420.787893518514</v>
      </c>
    </row>
    <row r="1404" spans="1:20" ht="90" hidden="1" x14ac:dyDescent="0.25">
      <c r="A1404" s="13">
        <v>1402</v>
      </c>
      <c r="B1404" s="3" t="s">
        <v>1403</v>
      </c>
      <c r="C1404" s="3" t="s">
        <v>5512</v>
      </c>
      <c r="D1404" s="2">
        <v>2500</v>
      </c>
      <c r="E1404" s="11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8275</v>
      </c>
      <c r="O1404" s="9">
        <f>E1404/D1404</f>
        <v>1.0915999999999999</v>
      </c>
      <c r="P1404" s="10">
        <f>IF(E1404=0,0,E1404/L1404)</f>
        <v>24.150442477876105</v>
      </c>
      <c r="Q1404" s="2" t="str">
        <f>LEFT(N1404,SEARCH("/",N1404,1)-1)</f>
        <v>music</v>
      </c>
      <c r="R1404" s="2" t="str">
        <f>RIGHT(N1404,LEN(N1404)-SEARCH("/",N1404))</f>
        <v>rock</v>
      </c>
      <c r="S1404" s="21">
        <f>(((J1404/60)/60)/24)+DATE(1970,1,1)+(-5/24)</f>
        <v>42064.845034722217</v>
      </c>
      <c r="T1404" s="21">
        <f>(((I1404/60)/60)/24)+DATE(1970,1,1)+(-5/24)</f>
        <v>42124.80336805556</v>
      </c>
    </row>
    <row r="1405" spans="1:20" ht="90" hidden="1" x14ac:dyDescent="0.25">
      <c r="A1405" s="13">
        <v>1403</v>
      </c>
      <c r="B1405" s="3" t="s">
        <v>1404</v>
      </c>
      <c r="C1405" s="3" t="s">
        <v>5513</v>
      </c>
      <c r="D1405" s="2">
        <v>4000</v>
      </c>
      <c r="E1405" s="11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8275</v>
      </c>
      <c r="O1405" s="9">
        <f>E1405/D1405</f>
        <v>1.0257499999999999</v>
      </c>
      <c r="P1405" s="10">
        <f>IF(E1405=0,0,E1405/L1405)</f>
        <v>62.166666666666664</v>
      </c>
      <c r="Q1405" s="2" t="str">
        <f>LEFT(N1405,SEARCH("/",N1405,1)-1)</f>
        <v>music</v>
      </c>
      <c r="R1405" s="2" t="str">
        <f>RIGHT(N1405,LEN(N1405)-SEARCH("/",N1405))</f>
        <v>rock</v>
      </c>
      <c r="S1405" s="21">
        <f>(((J1405/60)/60)/24)+DATE(1970,1,1)+(-5/24)</f>
        <v>41450.854571759257</v>
      </c>
      <c r="T1405" s="21">
        <f>(((I1405/60)/60)/24)+DATE(1970,1,1)+(-5/24)</f>
        <v>41480.854571759257</v>
      </c>
    </row>
    <row r="1406" spans="1:20" ht="90" x14ac:dyDescent="0.25">
      <c r="A1406" s="13">
        <v>1404</v>
      </c>
      <c r="B1406" s="3" t="s">
        <v>1405</v>
      </c>
      <c r="C1406" s="3" t="s">
        <v>5514</v>
      </c>
      <c r="D1406" s="2">
        <v>14500</v>
      </c>
      <c r="E1406" s="11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8286</v>
      </c>
      <c r="O1406" s="9">
        <f>E1406/D1406</f>
        <v>1.6620689655172414E-2</v>
      </c>
      <c r="P1406" s="10">
        <f>IF(E1406=0,0,E1406/L1406)</f>
        <v>48.2</v>
      </c>
      <c r="Q1406" s="2" t="str">
        <f>LEFT(N1406,SEARCH("/",N1406,1)-1)</f>
        <v>publishing</v>
      </c>
      <c r="R1406" s="2" t="str">
        <f>RIGHT(N1406,LEN(N1406)-SEARCH("/",N1406))</f>
        <v>translations</v>
      </c>
      <c r="S1406" s="21">
        <f>(((J1406/60)/60)/24)+DATE(1970,1,1)+(-5/24)</f>
        <v>42032.30190972222</v>
      </c>
      <c r="T1406" s="21">
        <f>(((I1406/60)/60)/24)+DATE(1970,1,1)+(-5/24)</f>
        <v>42057.30190972222</v>
      </c>
    </row>
    <row r="1407" spans="1:20" ht="60" x14ac:dyDescent="0.25">
      <c r="A1407" s="13">
        <v>1405</v>
      </c>
      <c r="B1407" s="3" t="s">
        <v>1406</v>
      </c>
      <c r="C1407" s="3" t="s">
        <v>5515</v>
      </c>
      <c r="D1407" s="2">
        <v>25000</v>
      </c>
      <c r="E1407" s="11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8286</v>
      </c>
      <c r="O1407" s="9">
        <f>E1407/D1407</f>
        <v>4.1999999999999997E-3</v>
      </c>
      <c r="P1407" s="10">
        <f>IF(E1407=0,0,E1407/L1407)</f>
        <v>6.1764705882352944</v>
      </c>
      <c r="Q1407" s="2" t="str">
        <f>LEFT(N1407,SEARCH("/",N1407,1)-1)</f>
        <v>publishing</v>
      </c>
      <c r="R1407" s="2" t="str">
        <f>RIGHT(N1407,LEN(N1407)-SEARCH("/",N1407))</f>
        <v>translations</v>
      </c>
      <c r="S1407" s="21">
        <f>(((J1407/60)/60)/24)+DATE(1970,1,1)+(-5/24)</f>
        <v>41941.472233796296</v>
      </c>
      <c r="T1407" s="21">
        <f>(((I1407/60)/60)/24)+DATE(1970,1,1)+(-5/24)</f>
        <v>41971.51390046296</v>
      </c>
    </row>
    <row r="1408" spans="1:20" ht="30" hidden="1" x14ac:dyDescent="0.25">
      <c r="A1408" s="13">
        <v>1406</v>
      </c>
      <c r="B1408" s="3" t="s">
        <v>1407</v>
      </c>
      <c r="C1408" s="3" t="s">
        <v>5516</v>
      </c>
      <c r="D1408" s="2">
        <v>12000</v>
      </c>
      <c r="E1408" s="11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8286</v>
      </c>
      <c r="O1408" s="9">
        <f>E1408/D1408</f>
        <v>1.25E-3</v>
      </c>
      <c r="P1408" s="10">
        <f>IF(E1408=0,0,E1408/L1408)</f>
        <v>5</v>
      </c>
      <c r="Q1408" s="2" t="str">
        <f>LEFT(N1408,SEARCH("/",N1408,1)-1)</f>
        <v>publishing</v>
      </c>
      <c r="R1408" s="2" t="str">
        <f>RIGHT(N1408,LEN(N1408)-SEARCH("/",N1408))</f>
        <v>translations</v>
      </c>
      <c r="S1408" s="21">
        <f>(((J1408/60)/60)/24)+DATE(1970,1,1)+(-5/24)</f>
        <v>42297.224618055552</v>
      </c>
      <c r="T1408" s="21">
        <f>(((I1408/60)/60)/24)+DATE(1970,1,1)+(-5/24)</f>
        <v>42350.208333333336</v>
      </c>
    </row>
    <row r="1409" spans="1:20" ht="90" hidden="1" x14ac:dyDescent="0.25">
      <c r="A1409" s="13">
        <v>1407</v>
      </c>
      <c r="B1409" s="3" t="s">
        <v>1408</v>
      </c>
      <c r="C1409" s="3" t="s">
        <v>5517</v>
      </c>
      <c r="D1409" s="2">
        <v>3000</v>
      </c>
      <c r="E1409" s="11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8286</v>
      </c>
      <c r="O1409" s="9">
        <f>E1409/D1409</f>
        <v>5.0000000000000001E-3</v>
      </c>
      <c r="P1409" s="10">
        <f>IF(E1409=0,0,E1409/L1409)</f>
        <v>7.5</v>
      </c>
      <c r="Q1409" s="2" t="str">
        <f>LEFT(N1409,SEARCH("/",N1409,1)-1)</f>
        <v>publishing</v>
      </c>
      <c r="R1409" s="2" t="str">
        <f>RIGHT(N1409,LEN(N1409)-SEARCH("/",N1409))</f>
        <v>translations</v>
      </c>
      <c r="S1409" s="21">
        <f>(((J1409/60)/60)/24)+DATE(1970,1,1)+(-5/24)</f>
        <v>41838.32844907407</v>
      </c>
      <c r="T1409" s="21">
        <f>(((I1409/60)/60)/24)+DATE(1970,1,1)+(-5/24)</f>
        <v>41863.32844907407</v>
      </c>
    </row>
    <row r="1410" spans="1:20" ht="90" hidden="1" x14ac:dyDescent="0.25">
      <c r="A1410" s="13">
        <v>1408</v>
      </c>
      <c r="B1410" s="3" t="s">
        <v>1409</v>
      </c>
      <c r="C1410" s="3" t="s">
        <v>5518</v>
      </c>
      <c r="D1410" s="2">
        <v>1000</v>
      </c>
      <c r="E1410" s="11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8286</v>
      </c>
      <c r="O1410" s="9">
        <f>E1410/D1410</f>
        <v>7.1999999999999995E-2</v>
      </c>
      <c r="P1410" s="10">
        <f>IF(E1410=0,0,E1410/L1410)</f>
        <v>12</v>
      </c>
      <c r="Q1410" s="2" t="str">
        <f>LEFT(N1410,SEARCH("/",N1410,1)-1)</f>
        <v>publishing</v>
      </c>
      <c r="R1410" s="2" t="str">
        <f>RIGHT(N1410,LEN(N1410)-SEARCH("/",N1410))</f>
        <v>translations</v>
      </c>
      <c r="S1410" s="21">
        <f>(((J1410/60)/60)/24)+DATE(1970,1,1)+(-5/24)</f>
        <v>42291.663842592585</v>
      </c>
      <c r="T1410" s="21">
        <f>(((I1410/60)/60)/24)+DATE(1970,1,1)+(-5/24)</f>
        <v>42321.705509259256</v>
      </c>
    </row>
    <row r="1411" spans="1:20" ht="90" hidden="1" x14ac:dyDescent="0.25">
      <c r="A1411" s="13">
        <v>1409</v>
      </c>
      <c r="B1411" s="3" t="s">
        <v>1410</v>
      </c>
      <c r="C1411" s="3" t="s">
        <v>5519</v>
      </c>
      <c r="D1411" s="2">
        <v>4000</v>
      </c>
      <c r="E1411" s="11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8286</v>
      </c>
      <c r="O1411" s="9">
        <f>E1411/D1411</f>
        <v>0</v>
      </c>
      <c r="P1411" s="10">
        <f>IF(E1411=0,0,E1411/L1411)</f>
        <v>0</v>
      </c>
      <c r="Q1411" s="2" t="str">
        <f>LEFT(N1411,SEARCH("/",N1411,1)-1)</f>
        <v>publishing</v>
      </c>
      <c r="R1411" s="2" t="str">
        <f>RIGHT(N1411,LEN(N1411)-SEARCH("/",N1411))</f>
        <v>translations</v>
      </c>
      <c r="S1411" s="21">
        <f>(((J1411/60)/60)/24)+DATE(1970,1,1)+(-5/24)</f>
        <v>41944.925173611111</v>
      </c>
      <c r="T1411" s="21">
        <f>(((I1411/60)/60)/24)+DATE(1970,1,1)+(-5/24)</f>
        <v>42004.966840277775</v>
      </c>
    </row>
    <row r="1412" spans="1:20" ht="105" hidden="1" x14ac:dyDescent="0.25">
      <c r="A1412" s="13">
        <v>1410</v>
      </c>
      <c r="B1412" s="3" t="s">
        <v>1411</v>
      </c>
      <c r="C1412" s="3" t="s">
        <v>5520</v>
      </c>
      <c r="D1412" s="2">
        <v>6000</v>
      </c>
      <c r="E1412" s="11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8286</v>
      </c>
      <c r="O1412" s="9">
        <f>E1412/D1412</f>
        <v>1.6666666666666666E-4</v>
      </c>
      <c r="P1412" s="10">
        <f>IF(E1412=0,0,E1412/L1412)</f>
        <v>1</v>
      </c>
      <c r="Q1412" s="2" t="str">
        <f>LEFT(N1412,SEARCH("/",N1412,1)-1)</f>
        <v>publishing</v>
      </c>
      <c r="R1412" s="2" t="str">
        <f>RIGHT(N1412,LEN(N1412)-SEARCH("/",N1412))</f>
        <v>translations</v>
      </c>
      <c r="S1412" s="21">
        <f>(((J1412/60)/60)/24)+DATE(1970,1,1)+(-5/24)</f>
        <v>42479.110185185178</v>
      </c>
      <c r="T1412" s="21">
        <f>(((I1412/60)/60)/24)+DATE(1970,1,1)+(-5/24)</f>
        <v>42524.110185185178</v>
      </c>
    </row>
    <row r="1413" spans="1:20" ht="105" hidden="1" x14ac:dyDescent="0.25">
      <c r="A1413" s="13">
        <v>1411</v>
      </c>
      <c r="B1413" s="3" t="s">
        <v>1412</v>
      </c>
      <c r="C1413" s="3" t="s">
        <v>5521</v>
      </c>
      <c r="D1413" s="2">
        <v>3000</v>
      </c>
      <c r="E1413" s="11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8286</v>
      </c>
      <c r="O1413" s="9">
        <f>E1413/D1413</f>
        <v>2.3333333333333335E-3</v>
      </c>
      <c r="P1413" s="10">
        <f>IF(E1413=0,0,E1413/L1413)</f>
        <v>2.3333333333333335</v>
      </c>
      <c r="Q1413" s="2" t="str">
        <f>LEFT(N1413,SEARCH("/",N1413,1)-1)</f>
        <v>publishing</v>
      </c>
      <c r="R1413" s="2" t="str">
        <f>RIGHT(N1413,LEN(N1413)-SEARCH("/",N1413))</f>
        <v>translations</v>
      </c>
      <c r="S1413" s="21">
        <f>(((J1413/60)/60)/24)+DATE(1970,1,1)+(-5/24)</f>
        <v>42012.850694444445</v>
      </c>
      <c r="T1413" s="21">
        <f>(((I1413/60)/60)/24)+DATE(1970,1,1)+(-5/24)</f>
        <v>42040.850694444445</v>
      </c>
    </row>
    <row r="1414" spans="1:20" ht="60" hidden="1" x14ac:dyDescent="0.25">
      <c r="A1414" s="13">
        <v>1412</v>
      </c>
      <c r="B1414" s="3" t="s">
        <v>1413</v>
      </c>
      <c r="C1414" s="3" t="s">
        <v>5522</v>
      </c>
      <c r="D1414" s="2">
        <v>7000</v>
      </c>
      <c r="E1414" s="11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8286</v>
      </c>
      <c r="O1414" s="9">
        <f>E1414/D1414</f>
        <v>4.5714285714285714E-2</v>
      </c>
      <c r="P1414" s="10">
        <f>IF(E1414=0,0,E1414/L1414)</f>
        <v>24.615384615384617</v>
      </c>
      <c r="Q1414" s="2" t="str">
        <f>LEFT(N1414,SEARCH("/",N1414,1)-1)</f>
        <v>publishing</v>
      </c>
      <c r="R1414" s="2" t="str">
        <f>RIGHT(N1414,LEN(N1414)-SEARCH("/",N1414))</f>
        <v>translations</v>
      </c>
      <c r="S1414" s="21">
        <f>(((J1414/60)/60)/24)+DATE(1970,1,1)+(-5/24)</f>
        <v>41946.855312499996</v>
      </c>
      <c r="T1414" s="21">
        <f>(((I1414/60)/60)/24)+DATE(1970,1,1)+(-5/24)</f>
        <v>41976.855312499996</v>
      </c>
    </row>
    <row r="1415" spans="1:20" ht="105" hidden="1" x14ac:dyDescent="0.25">
      <c r="A1415" s="13">
        <v>1413</v>
      </c>
      <c r="B1415" s="3" t="s">
        <v>1414</v>
      </c>
      <c r="C1415" s="3" t="s">
        <v>5523</v>
      </c>
      <c r="D1415" s="2">
        <v>2000</v>
      </c>
      <c r="E1415" s="11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8286</v>
      </c>
      <c r="O1415" s="9">
        <f>E1415/D1415</f>
        <v>0.05</v>
      </c>
      <c r="P1415" s="10">
        <f>IF(E1415=0,0,E1415/L1415)</f>
        <v>100</v>
      </c>
      <c r="Q1415" s="2" t="str">
        <f>LEFT(N1415,SEARCH("/",N1415,1)-1)</f>
        <v>publishing</v>
      </c>
      <c r="R1415" s="2" t="str">
        <f>RIGHT(N1415,LEN(N1415)-SEARCH("/",N1415))</f>
        <v>translations</v>
      </c>
      <c r="S1415" s="21">
        <f>(((J1415/60)/60)/24)+DATE(1970,1,1)+(-5/24)</f>
        <v>42360.228819444441</v>
      </c>
      <c r="T1415" s="21">
        <f>(((I1415/60)/60)/24)+DATE(1970,1,1)+(-5/24)</f>
        <v>42420.228819444441</v>
      </c>
    </row>
    <row r="1416" spans="1:20" ht="90" hidden="1" x14ac:dyDescent="0.25">
      <c r="A1416" s="13">
        <v>1414</v>
      </c>
      <c r="B1416" s="3" t="s">
        <v>1415</v>
      </c>
      <c r="C1416" s="3" t="s">
        <v>5524</v>
      </c>
      <c r="D1416" s="2">
        <v>500</v>
      </c>
      <c r="E1416" s="11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8286</v>
      </c>
      <c r="O1416" s="9">
        <f>E1416/D1416</f>
        <v>2E-3</v>
      </c>
      <c r="P1416" s="10">
        <f>IF(E1416=0,0,E1416/L1416)</f>
        <v>1</v>
      </c>
      <c r="Q1416" s="2" t="str">
        <f>LEFT(N1416,SEARCH("/",N1416,1)-1)</f>
        <v>publishing</v>
      </c>
      <c r="R1416" s="2" t="str">
        <f>RIGHT(N1416,LEN(N1416)-SEARCH("/",N1416))</f>
        <v>translations</v>
      </c>
      <c r="S1416" s="21">
        <f>(((J1416/60)/60)/24)+DATE(1970,1,1)+(-5/24)</f>
        <v>42708.044756944444</v>
      </c>
      <c r="T1416" s="21">
        <f>(((I1416/60)/60)/24)+DATE(1970,1,1)+(-5/24)</f>
        <v>42738.044756944444</v>
      </c>
    </row>
    <row r="1417" spans="1:20" ht="90" hidden="1" x14ac:dyDescent="0.25">
      <c r="A1417" s="13">
        <v>1415</v>
      </c>
      <c r="B1417" s="3" t="s">
        <v>1416</v>
      </c>
      <c r="C1417" s="3" t="s">
        <v>5525</v>
      </c>
      <c r="D1417" s="2">
        <v>4400</v>
      </c>
      <c r="E1417" s="11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8286</v>
      </c>
      <c r="O1417" s="9">
        <f>E1417/D1417</f>
        <v>0.18181818181818182</v>
      </c>
      <c r="P1417" s="10">
        <f>IF(E1417=0,0,E1417/L1417)</f>
        <v>88.888888888888886</v>
      </c>
      <c r="Q1417" s="2" t="str">
        <f>LEFT(N1417,SEARCH("/",N1417,1)-1)</f>
        <v>publishing</v>
      </c>
      <c r="R1417" s="2" t="str">
        <f>RIGHT(N1417,LEN(N1417)-SEARCH("/",N1417))</f>
        <v>translations</v>
      </c>
      <c r="S1417" s="21">
        <f>(((J1417/60)/60)/24)+DATE(1970,1,1)+(-5/24)</f>
        <v>42192.467488425922</v>
      </c>
      <c r="T1417" s="21">
        <f>(((I1417/60)/60)/24)+DATE(1970,1,1)+(-5/24)</f>
        <v>42232.467488425922</v>
      </c>
    </row>
    <row r="1418" spans="1:20" ht="90" hidden="1" x14ac:dyDescent="0.25">
      <c r="A1418" s="13">
        <v>1416</v>
      </c>
      <c r="B1418" s="3" t="s">
        <v>1417</v>
      </c>
      <c r="C1418" s="3" t="s">
        <v>5526</v>
      </c>
      <c r="D1418" s="2">
        <v>50000</v>
      </c>
      <c r="E1418" s="11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8286</v>
      </c>
      <c r="O1418" s="9">
        <f>E1418/D1418</f>
        <v>0</v>
      </c>
      <c r="P1418" s="10">
        <f>IF(E1418=0,0,E1418/L1418)</f>
        <v>0</v>
      </c>
      <c r="Q1418" s="2" t="str">
        <f>LEFT(N1418,SEARCH("/",N1418,1)-1)</f>
        <v>publishing</v>
      </c>
      <c r="R1418" s="2" t="str">
        <f>RIGHT(N1418,LEN(N1418)-SEARCH("/",N1418))</f>
        <v>translations</v>
      </c>
      <c r="S1418" s="21">
        <f>(((J1418/60)/60)/24)+DATE(1970,1,1)+(-5/24)</f>
        <v>42299.717812499999</v>
      </c>
      <c r="T1418" s="21">
        <f>(((I1418/60)/60)/24)+DATE(1970,1,1)+(-5/24)</f>
        <v>42329.759479166663</v>
      </c>
    </row>
    <row r="1419" spans="1:20" ht="90" hidden="1" x14ac:dyDescent="0.25">
      <c r="A1419" s="13">
        <v>1417</v>
      </c>
      <c r="B1419" s="3" t="s">
        <v>1418</v>
      </c>
      <c r="C1419" s="3" t="s">
        <v>5527</v>
      </c>
      <c r="D1419" s="2">
        <v>4500</v>
      </c>
      <c r="E1419" s="11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8286</v>
      </c>
      <c r="O1419" s="9">
        <f>E1419/D1419</f>
        <v>1.2222222222222223E-2</v>
      </c>
      <c r="P1419" s="10">
        <f>IF(E1419=0,0,E1419/L1419)</f>
        <v>27.5</v>
      </c>
      <c r="Q1419" s="2" t="str">
        <f>LEFT(N1419,SEARCH("/",N1419,1)-1)</f>
        <v>publishing</v>
      </c>
      <c r="R1419" s="2" t="str">
        <f>RIGHT(N1419,LEN(N1419)-SEARCH("/",N1419))</f>
        <v>translations</v>
      </c>
      <c r="S1419" s="21">
        <f>(((J1419/60)/60)/24)+DATE(1970,1,1)+(-5/24)</f>
        <v>42231.941828703704</v>
      </c>
      <c r="T1419" s="21">
        <f>(((I1419/60)/60)/24)+DATE(1970,1,1)+(-5/24)</f>
        <v>42262.257638888892</v>
      </c>
    </row>
    <row r="1420" spans="1:20" ht="90" hidden="1" x14ac:dyDescent="0.25">
      <c r="A1420" s="13">
        <v>1418</v>
      </c>
      <c r="B1420" s="3" t="s">
        <v>1419</v>
      </c>
      <c r="C1420" s="3" t="s">
        <v>5528</v>
      </c>
      <c r="D1420" s="2">
        <v>3000</v>
      </c>
      <c r="E1420" s="11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8286</v>
      </c>
      <c r="O1420" s="9">
        <f>E1420/D1420</f>
        <v>2E-3</v>
      </c>
      <c r="P1420" s="10">
        <f>IF(E1420=0,0,E1420/L1420)</f>
        <v>6</v>
      </c>
      <c r="Q1420" s="2" t="str">
        <f>LEFT(N1420,SEARCH("/",N1420,1)-1)</f>
        <v>publishing</v>
      </c>
      <c r="R1420" s="2" t="str">
        <f>RIGHT(N1420,LEN(N1420)-SEARCH("/",N1420))</f>
        <v>translations</v>
      </c>
      <c r="S1420" s="21">
        <f>(((J1420/60)/60)/24)+DATE(1970,1,1)+(-5/24)</f>
        <v>42395.248078703698</v>
      </c>
      <c r="T1420" s="21">
        <f>(((I1420/60)/60)/24)+DATE(1970,1,1)+(-5/24)</f>
        <v>42425.248078703698</v>
      </c>
    </row>
    <row r="1421" spans="1:20" ht="105" hidden="1" x14ac:dyDescent="0.25">
      <c r="A1421" s="13">
        <v>1419</v>
      </c>
      <c r="B1421" s="3" t="s">
        <v>1420</v>
      </c>
      <c r="C1421" s="3" t="s">
        <v>5529</v>
      </c>
      <c r="D1421" s="2">
        <v>6300</v>
      </c>
      <c r="E1421" s="11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8286</v>
      </c>
      <c r="O1421" s="9">
        <f>E1421/D1421</f>
        <v>7.0634920634920634E-2</v>
      </c>
      <c r="P1421" s="10">
        <f>IF(E1421=0,0,E1421/L1421)</f>
        <v>44.5</v>
      </c>
      <c r="Q1421" s="2" t="str">
        <f>LEFT(N1421,SEARCH("/",N1421,1)-1)</f>
        <v>publishing</v>
      </c>
      <c r="R1421" s="2" t="str">
        <f>RIGHT(N1421,LEN(N1421)-SEARCH("/",N1421))</f>
        <v>translations</v>
      </c>
      <c r="S1421" s="21">
        <f>(((J1421/60)/60)/24)+DATE(1970,1,1)+(-5/24)</f>
        <v>42622.24790509259</v>
      </c>
      <c r="T1421" s="21">
        <f>(((I1421/60)/60)/24)+DATE(1970,1,1)+(-5/24)</f>
        <v>42652.24790509259</v>
      </c>
    </row>
    <row r="1422" spans="1:20" ht="45" hidden="1" x14ac:dyDescent="0.25">
      <c r="A1422" s="13">
        <v>1420</v>
      </c>
      <c r="B1422" s="3" t="s">
        <v>1421</v>
      </c>
      <c r="C1422" s="3" t="s">
        <v>5530</v>
      </c>
      <c r="D1422" s="2">
        <v>110</v>
      </c>
      <c r="E1422" s="11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8286</v>
      </c>
      <c r="O1422" s="9">
        <f>E1422/D1422</f>
        <v>2.7272727272727271E-2</v>
      </c>
      <c r="P1422" s="10">
        <f>IF(E1422=0,0,E1422/L1422)</f>
        <v>1</v>
      </c>
      <c r="Q1422" s="2" t="str">
        <f>LEFT(N1422,SEARCH("/",N1422,1)-1)</f>
        <v>publishing</v>
      </c>
      <c r="R1422" s="2" t="str">
        <f>RIGHT(N1422,LEN(N1422)-SEARCH("/",N1422))</f>
        <v>translations</v>
      </c>
      <c r="S1422" s="21">
        <f>(((J1422/60)/60)/24)+DATE(1970,1,1)+(-5/24)</f>
        <v>42524.459328703706</v>
      </c>
      <c r="T1422" s="21">
        <f>(((I1422/60)/60)/24)+DATE(1970,1,1)+(-5/24)</f>
        <v>42549.459328703706</v>
      </c>
    </row>
    <row r="1423" spans="1:20" ht="105" hidden="1" x14ac:dyDescent="0.25">
      <c r="A1423" s="13">
        <v>1421</v>
      </c>
      <c r="B1423" s="3" t="s">
        <v>1422</v>
      </c>
      <c r="C1423" s="3" t="s">
        <v>5531</v>
      </c>
      <c r="D1423" s="2">
        <v>200000</v>
      </c>
      <c r="E1423" s="11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8286</v>
      </c>
      <c r="O1423" s="9">
        <f>E1423/D1423</f>
        <v>1E-3</v>
      </c>
      <c r="P1423" s="10">
        <f>IF(E1423=0,0,E1423/L1423)</f>
        <v>100</v>
      </c>
      <c r="Q1423" s="2" t="str">
        <f>LEFT(N1423,SEARCH("/",N1423,1)-1)</f>
        <v>publishing</v>
      </c>
      <c r="R1423" s="2" t="str">
        <f>RIGHT(N1423,LEN(N1423)-SEARCH("/",N1423))</f>
        <v>translations</v>
      </c>
      <c r="S1423" s="21">
        <f>(((J1423/60)/60)/24)+DATE(1970,1,1)+(-5/24)</f>
        <v>42013.707280092589</v>
      </c>
      <c r="T1423" s="21">
        <f>(((I1423/60)/60)/24)+DATE(1970,1,1)+(-5/24)</f>
        <v>42043.707280092589</v>
      </c>
    </row>
    <row r="1424" spans="1:20" ht="90" hidden="1" x14ac:dyDescent="0.25">
      <c r="A1424" s="13">
        <v>1422</v>
      </c>
      <c r="B1424" s="3" t="s">
        <v>1423</v>
      </c>
      <c r="C1424" s="3" t="s">
        <v>5532</v>
      </c>
      <c r="D1424" s="2">
        <v>25000</v>
      </c>
      <c r="E1424" s="11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8286</v>
      </c>
      <c r="O1424" s="9">
        <f>E1424/D1424</f>
        <v>1.0399999999999999E-3</v>
      </c>
      <c r="P1424" s="10">
        <f>IF(E1424=0,0,E1424/L1424)</f>
        <v>13</v>
      </c>
      <c r="Q1424" s="2" t="str">
        <f>LEFT(N1424,SEARCH("/",N1424,1)-1)</f>
        <v>publishing</v>
      </c>
      <c r="R1424" s="2" t="str">
        <f>RIGHT(N1424,LEN(N1424)-SEARCH("/",N1424))</f>
        <v>translations</v>
      </c>
      <c r="S1424" s="21">
        <f>(((J1424/60)/60)/24)+DATE(1970,1,1)+(-5/24)</f>
        <v>42604.031296296293</v>
      </c>
      <c r="T1424" s="21">
        <f>(((I1424/60)/60)/24)+DATE(1970,1,1)+(-5/24)</f>
        <v>42634.031296296293</v>
      </c>
    </row>
    <row r="1425" spans="1:20" ht="90" hidden="1" x14ac:dyDescent="0.25">
      <c r="A1425" s="13">
        <v>1423</v>
      </c>
      <c r="B1425" s="3" t="s">
        <v>1424</v>
      </c>
      <c r="C1425" s="3" t="s">
        <v>5533</v>
      </c>
      <c r="D1425" s="2">
        <v>30000</v>
      </c>
      <c r="E1425" s="11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8286</v>
      </c>
      <c r="O1425" s="9">
        <f>E1425/D1425</f>
        <v>3.3333333333333335E-3</v>
      </c>
      <c r="P1425" s="10">
        <f>IF(E1425=0,0,E1425/L1425)</f>
        <v>100</v>
      </c>
      <c r="Q1425" s="2" t="str">
        <f>LEFT(N1425,SEARCH("/",N1425,1)-1)</f>
        <v>publishing</v>
      </c>
      <c r="R1425" s="2" t="str">
        <f>RIGHT(N1425,LEN(N1425)-SEARCH("/",N1425))</f>
        <v>translations</v>
      </c>
      <c r="S1425" s="21">
        <f>(((J1425/60)/60)/24)+DATE(1970,1,1)+(-5/24)</f>
        <v>42340.151979166665</v>
      </c>
      <c r="T1425" s="21">
        <f>(((I1425/60)/60)/24)+DATE(1970,1,1)+(-5/24)</f>
        <v>42370.151979166665</v>
      </c>
    </row>
    <row r="1426" spans="1:20" ht="75" hidden="1" x14ac:dyDescent="0.25">
      <c r="A1426" s="13">
        <v>1424</v>
      </c>
      <c r="B1426" s="3" t="s">
        <v>1425</v>
      </c>
      <c r="C1426" s="3" t="s">
        <v>5534</v>
      </c>
      <c r="D1426" s="2">
        <v>7500</v>
      </c>
      <c r="E1426" s="11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8286</v>
      </c>
      <c r="O1426" s="9">
        <f>E1426/D1426</f>
        <v>0.2036</v>
      </c>
      <c r="P1426" s="10">
        <f>IF(E1426=0,0,E1426/L1426)</f>
        <v>109.07142857142857</v>
      </c>
      <c r="Q1426" s="2" t="str">
        <f>LEFT(N1426,SEARCH("/",N1426,1)-1)</f>
        <v>publishing</v>
      </c>
      <c r="R1426" s="2" t="str">
        <f>RIGHT(N1426,LEN(N1426)-SEARCH("/",N1426))</f>
        <v>translations</v>
      </c>
      <c r="S1426" s="21">
        <f>(((J1426/60)/60)/24)+DATE(1970,1,1)+(-5/24)</f>
        <v>42676.509282407402</v>
      </c>
      <c r="T1426" s="21">
        <f>(((I1426/60)/60)/24)+DATE(1970,1,1)+(-5/24)</f>
        <v>42689.550949074073</v>
      </c>
    </row>
    <row r="1427" spans="1:20" ht="90" hidden="1" x14ac:dyDescent="0.25">
      <c r="A1427" s="13">
        <v>1425</v>
      </c>
      <c r="B1427" s="3" t="s">
        <v>1426</v>
      </c>
      <c r="C1427" s="3" t="s">
        <v>5535</v>
      </c>
      <c r="D1427" s="2">
        <v>13000</v>
      </c>
      <c r="E1427" s="11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8286</v>
      </c>
      <c r="O1427" s="9">
        <f>E1427/D1427</f>
        <v>0</v>
      </c>
      <c r="P1427" s="10">
        <f>IF(E1427=0,0,E1427/L1427)</f>
        <v>0</v>
      </c>
      <c r="Q1427" s="2" t="str">
        <f>LEFT(N1427,SEARCH("/",N1427,1)-1)</f>
        <v>publishing</v>
      </c>
      <c r="R1427" s="2" t="str">
        <f>RIGHT(N1427,LEN(N1427)-SEARCH("/",N1427))</f>
        <v>translations</v>
      </c>
      <c r="S1427" s="21">
        <f>(((J1427/60)/60)/24)+DATE(1970,1,1)+(-5/24)</f>
        <v>42092.923136574071</v>
      </c>
      <c r="T1427" s="21">
        <f>(((I1427/60)/60)/24)+DATE(1970,1,1)+(-5/24)</f>
        <v>42122.923136574071</v>
      </c>
    </row>
    <row r="1428" spans="1:20" ht="90" hidden="1" x14ac:dyDescent="0.25">
      <c r="A1428" s="13">
        <v>1426</v>
      </c>
      <c r="B1428" s="3" t="s">
        <v>1427</v>
      </c>
      <c r="C1428" s="3" t="s">
        <v>5536</v>
      </c>
      <c r="D1428" s="2">
        <v>1000</v>
      </c>
      <c r="E1428" s="11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8286</v>
      </c>
      <c r="O1428" s="9">
        <f>E1428/D1428</f>
        <v>0</v>
      </c>
      <c r="P1428" s="10">
        <f>IF(E1428=0,0,E1428/L1428)</f>
        <v>0</v>
      </c>
      <c r="Q1428" s="2" t="str">
        <f>LEFT(N1428,SEARCH("/",N1428,1)-1)</f>
        <v>publishing</v>
      </c>
      <c r="R1428" s="2" t="str">
        <f>RIGHT(N1428,LEN(N1428)-SEARCH("/",N1428))</f>
        <v>translations</v>
      </c>
      <c r="S1428" s="21">
        <f>(((J1428/60)/60)/24)+DATE(1970,1,1)+(-5/24)</f>
        <v>42180.181944444441</v>
      </c>
      <c r="T1428" s="21">
        <f>(((I1428/60)/60)/24)+DATE(1970,1,1)+(-5/24)</f>
        <v>42240.181944444441</v>
      </c>
    </row>
    <row r="1429" spans="1:20" ht="75" hidden="1" x14ac:dyDescent="0.25">
      <c r="A1429" s="13">
        <v>1427</v>
      </c>
      <c r="B1429" s="3" t="s">
        <v>1428</v>
      </c>
      <c r="C1429" s="3" t="s">
        <v>5537</v>
      </c>
      <c r="D1429" s="2">
        <v>5000</v>
      </c>
      <c r="E1429" s="11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8286</v>
      </c>
      <c r="O1429" s="9">
        <f>E1429/D1429</f>
        <v>8.3799999999999999E-2</v>
      </c>
      <c r="P1429" s="10">
        <f>IF(E1429=0,0,E1429/L1429)</f>
        <v>104.75</v>
      </c>
      <c r="Q1429" s="2" t="str">
        <f>LEFT(N1429,SEARCH("/",N1429,1)-1)</f>
        <v>publishing</v>
      </c>
      <c r="R1429" s="2" t="str">
        <f>RIGHT(N1429,LEN(N1429)-SEARCH("/",N1429))</f>
        <v>translations</v>
      </c>
      <c r="S1429" s="21">
        <f>(((J1429/60)/60)/24)+DATE(1970,1,1)+(-5/24)</f>
        <v>42601.643344907403</v>
      </c>
      <c r="T1429" s="21">
        <f>(((I1429/60)/60)/24)+DATE(1970,1,1)+(-5/24)</f>
        <v>42631.643344907403</v>
      </c>
    </row>
    <row r="1430" spans="1:20" ht="90" hidden="1" x14ac:dyDescent="0.25">
      <c r="A1430" s="13">
        <v>1428</v>
      </c>
      <c r="B1430" s="3" t="s">
        <v>1429</v>
      </c>
      <c r="C1430" s="3" t="s">
        <v>5538</v>
      </c>
      <c r="D1430" s="2">
        <v>1000</v>
      </c>
      <c r="E1430" s="11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8286</v>
      </c>
      <c r="O1430" s="9">
        <f>E1430/D1430</f>
        <v>4.4999999999999998E-2</v>
      </c>
      <c r="P1430" s="10">
        <f>IF(E1430=0,0,E1430/L1430)</f>
        <v>15</v>
      </c>
      <c r="Q1430" s="2" t="str">
        <f>LEFT(N1430,SEARCH("/",N1430,1)-1)</f>
        <v>publishing</v>
      </c>
      <c r="R1430" s="2" t="str">
        <f>RIGHT(N1430,LEN(N1430)-SEARCH("/",N1430))</f>
        <v>translations</v>
      </c>
      <c r="S1430" s="21">
        <f>(((J1430/60)/60)/24)+DATE(1970,1,1)+(-5/24)</f>
        <v>42432.171493055554</v>
      </c>
      <c r="T1430" s="21">
        <f>(((I1430/60)/60)/24)+DATE(1970,1,1)+(-5/24)</f>
        <v>42462.129826388882</v>
      </c>
    </row>
    <row r="1431" spans="1:20" ht="75" hidden="1" x14ac:dyDescent="0.25">
      <c r="A1431" s="13">
        <v>1429</v>
      </c>
      <c r="B1431" s="3" t="s">
        <v>1430</v>
      </c>
      <c r="C1431" s="3" t="s">
        <v>5539</v>
      </c>
      <c r="D1431" s="2">
        <v>10000</v>
      </c>
      <c r="E1431" s="11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8286</v>
      </c>
      <c r="O1431" s="9">
        <f>E1431/D1431</f>
        <v>0</v>
      </c>
      <c r="P1431" s="10">
        <f>IF(E1431=0,0,E1431/L1431)</f>
        <v>0</v>
      </c>
      <c r="Q1431" s="2" t="str">
        <f>LEFT(N1431,SEARCH("/",N1431,1)-1)</f>
        <v>publishing</v>
      </c>
      <c r="R1431" s="2" t="str">
        <f>RIGHT(N1431,LEN(N1431)-SEARCH("/",N1431))</f>
        <v>translations</v>
      </c>
      <c r="S1431" s="21">
        <f>(((J1431/60)/60)/24)+DATE(1970,1,1)+(-5/24)</f>
        <v>42073.852337962955</v>
      </c>
      <c r="T1431" s="21">
        <f>(((I1431/60)/60)/24)+DATE(1970,1,1)+(-5/24)</f>
        <v>42103.852337962955</v>
      </c>
    </row>
    <row r="1432" spans="1:20" ht="90" hidden="1" x14ac:dyDescent="0.25">
      <c r="A1432" s="13">
        <v>1430</v>
      </c>
      <c r="B1432" s="3" t="s">
        <v>1431</v>
      </c>
      <c r="C1432" s="3" t="s">
        <v>5540</v>
      </c>
      <c r="D1432" s="2">
        <v>5000</v>
      </c>
      <c r="E1432" s="11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8286</v>
      </c>
      <c r="O1432" s="9">
        <f>E1432/D1432</f>
        <v>8.0600000000000005E-2</v>
      </c>
      <c r="P1432" s="10">
        <f>IF(E1432=0,0,E1432/L1432)</f>
        <v>80.599999999999994</v>
      </c>
      <c r="Q1432" s="2" t="str">
        <f>LEFT(N1432,SEARCH("/",N1432,1)-1)</f>
        <v>publishing</v>
      </c>
      <c r="R1432" s="2" t="str">
        <f>RIGHT(N1432,LEN(N1432)-SEARCH("/",N1432))</f>
        <v>translations</v>
      </c>
      <c r="S1432" s="21">
        <f>(((J1432/60)/60)/24)+DATE(1970,1,1)+(-5/24)</f>
        <v>41961.605185185181</v>
      </c>
      <c r="T1432" s="21">
        <f>(((I1432/60)/60)/24)+DATE(1970,1,1)+(-5/24)</f>
        <v>41992.605185185181</v>
      </c>
    </row>
    <row r="1433" spans="1:20" ht="90" hidden="1" x14ac:dyDescent="0.25">
      <c r="A1433" s="13">
        <v>1431</v>
      </c>
      <c r="B1433" s="3" t="s">
        <v>1432</v>
      </c>
      <c r="C1433" s="3" t="s">
        <v>5541</v>
      </c>
      <c r="D1433" s="2">
        <v>17000</v>
      </c>
      <c r="E1433" s="11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8286</v>
      </c>
      <c r="O1433" s="9">
        <f>E1433/D1433</f>
        <v>0.31947058823529412</v>
      </c>
      <c r="P1433" s="10">
        <f>IF(E1433=0,0,E1433/L1433)</f>
        <v>115.55319148936171</v>
      </c>
      <c r="Q1433" s="2" t="str">
        <f>LEFT(N1433,SEARCH("/",N1433,1)-1)</f>
        <v>publishing</v>
      </c>
      <c r="R1433" s="2" t="str">
        <f>RIGHT(N1433,LEN(N1433)-SEARCH("/",N1433))</f>
        <v>translations</v>
      </c>
      <c r="S1433" s="21">
        <f>(((J1433/60)/60)/24)+DATE(1970,1,1)+(-5/24)</f>
        <v>42304.002499999995</v>
      </c>
      <c r="T1433" s="21">
        <f>(((I1433/60)/60)/24)+DATE(1970,1,1)+(-5/24)</f>
        <v>42334.044166666667</v>
      </c>
    </row>
    <row r="1434" spans="1:20" ht="90" hidden="1" x14ac:dyDescent="0.25">
      <c r="A1434" s="13">
        <v>1432</v>
      </c>
      <c r="B1434" s="3" t="s">
        <v>1433</v>
      </c>
      <c r="C1434" s="3" t="s">
        <v>5542</v>
      </c>
      <c r="D1434" s="2">
        <v>40000</v>
      </c>
      <c r="E1434" s="11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8286</v>
      </c>
      <c r="O1434" s="9">
        <f>E1434/D1434</f>
        <v>0</v>
      </c>
      <c r="P1434" s="10">
        <f>IF(E1434=0,0,E1434/L1434)</f>
        <v>0</v>
      </c>
      <c r="Q1434" s="2" t="str">
        <f>LEFT(N1434,SEARCH("/",N1434,1)-1)</f>
        <v>publishing</v>
      </c>
      <c r="R1434" s="2" t="str">
        <f>RIGHT(N1434,LEN(N1434)-SEARCH("/",N1434))</f>
        <v>translations</v>
      </c>
      <c r="S1434" s="21">
        <f>(((J1434/60)/60)/24)+DATE(1970,1,1)+(-5/24)</f>
        <v>42175.572083333333</v>
      </c>
      <c r="T1434" s="21">
        <f>(((I1434/60)/60)/24)+DATE(1970,1,1)+(-5/24)</f>
        <v>42205.572083333333</v>
      </c>
    </row>
    <row r="1435" spans="1:20" ht="90" hidden="1" x14ac:dyDescent="0.25">
      <c r="A1435" s="13">
        <v>1433</v>
      </c>
      <c r="B1435" s="3" t="s">
        <v>1434</v>
      </c>
      <c r="C1435" s="3" t="s">
        <v>5543</v>
      </c>
      <c r="D1435" s="2">
        <v>12000</v>
      </c>
      <c r="E1435" s="11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8286</v>
      </c>
      <c r="O1435" s="9">
        <f>E1435/D1435</f>
        <v>6.7083333333333328E-2</v>
      </c>
      <c r="P1435" s="10">
        <f>IF(E1435=0,0,E1435/L1435)</f>
        <v>80.5</v>
      </c>
      <c r="Q1435" s="2" t="str">
        <f>LEFT(N1435,SEARCH("/",N1435,1)-1)</f>
        <v>publishing</v>
      </c>
      <c r="R1435" s="2" t="str">
        <f>RIGHT(N1435,LEN(N1435)-SEARCH("/",N1435))</f>
        <v>translations</v>
      </c>
      <c r="S1435" s="21">
        <f>(((J1435/60)/60)/24)+DATE(1970,1,1)+(-5/24)</f>
        <v>42673.417534722219</v>
      </c>
      <c r="T1435" s="21">
        <f>(((I1435/60)/60)/24)+DATE(1970,1,1)+(-5/24)</f>
        <v>42714.249999999993</v>
      </c>
    </row>
    <row r="1436" spans="1:20" ht="90" hidden="1" x14ac:dyDescent="0.25">
      <c r="A1436" s="13">
        <v>1434</v>
      </c>
      <c r="B1436" s="3" t="s">
        <v>1435</v>
      </c>
      <c r="C1436" s="3" t="s">
        <v>5544</v>
      </c>
      <c r="D1436" s="2">
        <v>82000</v>
      </c>
      <c r="E1436" s="11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8286</v>
      </c>
      <c r="O1436" s="9">
        <f>E1436/D1436</f>
        <v>9.987804878048781E-2</v>
      </c>
      <c r="P1436" s="10">
        <f>IF(E1436=0,0,E1436/L1436)</f>
        <v>744.5454545454545</v>
      </c>
      <c r="Q1436" s="2" t="str">
        <f>LEFT(N1436,SEARCH("/",N1436,1)-1)</f>
        <v>publishing</v>
      </c>
      <c r="R1436" s="2" t="str">
        <f>RIGHT(N1436,LEN(N1436)-SEARCH("/",N1436))</f>
        <v>translations</v>
      </c>
      <c r="S1436" s="21">
        <f>(((J1436/60)/60)/24)+DATE(1970,1,1)+(-5/24)</f>
        <v>42142.558773148143</v>
      </c>
      <c r="T1436" s="21">
        <f>(((I1436/60)/60)/24)+DATE(1970,1,1)+(-5/24)</f>
        <v>42163.416666666664</v>
      </c>
    </row>
    <row r="1437" spans="1:20" ht="60" hidden="1" x14ac:dyDescent="0.25">
      <c r="A1437" s="13">
        <v>1435</v>
      </c>
      <c r="B1437" s="3" t="s">
        <v>1436</v>
      </c>
      <c r="C1437" s="3" t="s">
        <v>5545</v>
      </c>
      <c r="D1437" s="2">
        <v>15000</v>
      </c>
      <c r="E1437" s="11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8286</v>
      </c>
      <c r="O1437" s="9">
        <f>E1437/D1437</f>
        <v>1E-3</v>
      </c>
      <c r="P1437" s="10">
        <f>IF(E1437=0,0,E1437/L1437)</f>
        <v>7.5</v>
      </c>
      <c r="Q1437" s="2" t="str">
        <f>LEFT(N1437,SEARCH("/",N1437,1)-1)</f>
        <v>publishing</v>
      </c>
      <c r="R1437" s="2" t="str">
        <f>RIGHT(N1437,LEN(N1437)-SEARCH("/",N1437))</f>
        <v>translations</v>
      </c>
      <c r="S1437" s="21">
        <f>(((J1437/60)/60)/24)+DATE(1970,1,1)+(-5/24)</f>
        <v>42258.57199074074</v>
      </c>
      <c r="T1437" s="21">
        <f>(((I1437/60)/60)/24)+DATE(1970,1,1)+(-5/24)</f>
        <v>42288.57199074074</v>
      </c>
    </row>
    <row r="1438" spans="1:20" ht="105" hidden="1" x14ac:dyDescent="0.25">
      <c r="A1438" s="13">
        <v>1436</v>
      </c>
      <c r="B1438" s="3" t="s">
        <v>1437</v>
      </c>
      <c r="C1438" s="3" t="s">
        <v>5546</v>
      </c>
      <c r="D1438" s="2">
        <v>10000</v>
      </c>
      <c r="E1438" s="11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8286</v>
      </c>
      <c r="O1438" s="9">
        <f>E1438/D1438</f>
        <v>7.7000000000000002E-3</v>
      </c>
      <c r="P1438" s="10">
        <f>IF(E1438=0,0,E1438/L1438)</f>
        <v>38.5</v>
      </c>
      <c r="Q1438" s="2" t="str">
        <f>LEFT(N1438,SEARCH("/",N1438,1)-1)</f>
        <v>publishing</v>
      </c>
      <c r="R1438" s="2" t="str">
        <f>RIGHT(N1438,LEN(N1438)-SEARCH("/",N1438))</f>
        <v>translations</v>
      </c>
      <c r="S1438" s="21">
        <f>(((J1438/60)/60)/24)+DATE(1970,1,1)+(-5/24)</f>
        <v>42391.141863425924</v>
      </c>
      <c r="T1438" s="21">
        <f>(((I1438/60)/60)/24)+DATE(1970,1,1)+(-5/24)</f>
        <v>42421.141863425924</v>
      </c>
    </row>
    <row r="1439" spans="1:20" ht="105" hidden="1" x14ac:dyDescent="0.25">
      <c r="A1439" s="13">
        <v>1437</v>
      </c>
      <c r="B1439" s="3" t="s">
        <v>1438</v>
      </c>
      <c r="C1439" s="3" t="s">
        <v>5547</v>
      </c>
      <c r="D1439" s="2">
        <v>3000</v>
      </c>
      <c r="E1439" s="11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8286</v>
      </c>
      <c r="O1439" s="9">
        <f>E1439/D1439</f>
        <v>0.26900000000000002</v>
      </c>
      <c r="P1439" s="10">
        <f>IF(E1439=0,0,E1439/L1439)</f>
        <v>36.68181818181818</v>
      </c>
      <c r="Q1439" s="2" t="str">
        <f>LEFT(N1439,SEARCH("/",N1439,1)-1)</f>
        <v>publishing</v>
      </c>
      <c r="R1439" s="2" t="str">
        <f>RIGHT(N1439,LEN(N1439)-SEARCH("/",N1439))</f>
        <v>translations</v>
      </c>
      <c r="S1439" s="21">
        <f>(((J1439/60)/60)/24)+DATE(1970,1,1)+(-5/24)</f>
        <v>41796.32336805555</v>
      </c>
      <c r="T1439" s="21">
        <f>(((I1439/60)/60)/24)+DATE(1970,1,1)+(-5/24)</f>
        <v>41832.999305555553</v>
      </c>
    </row>
    <row r="1440" spans="1:20" ht="90" hidden="1" x14ac:dyDescent="0.25">
      <c r="A1440" s="13">
        <v>1438</v>
      </c>
      <c r="B1440" s="3" t="s">
        <v>1439</v>
      </c>
      <c r="C1440" s="3" t="s">
        <v>5548</v>
      </c>
      <c r="D1440" s="2">
        <v>20000</v>
      </c>
      <c r="E1440" s="11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8286</v>
      </c>
      <c r="O1440" s="9">
        <f>E1440/D1440</f>
        <v>0.03</v>
      </c>
      <c r="P1440" s="10">
        <f>IF(E1440=0,0,E1440/L1440)</f>
        <v>75</v>
      </c>
      <c r="Q1440" s="2" t="str">
        <f>LEFT(N1440,SEARCH("/",N1440,1)-1)</f>
        <v>publishing</v>
      </c>
      <c r="R1440" s="2" t="str">
        <f>RIGHT(N1440,LEN(N1440)-SEARCH("/",N1440))</f>
        <v>translations</v>
      </c>
      <c r="S1440" s="21">
        <f>(((J1440/60)/60)/24)+DATE(1970,1,1)+(-5/24)</f>
        <v>42457.663182870368</v>
      </c>
      <c r="T1440" s="21">
        <f>(((I1440/60)/60)/24)+DATE(1970,1,1)+(-5/24)</f>
        <v>42487.371527777774</v>
      </c>
    </row>
    <row r="1441" spans="1:20" ht="90" hidden="1" x14ac:dyDescent="0.25">
      <c r="A1441" s="13">
        <v>1439</v>
      </c>
      <c r="B1441" s="3" t="s">
        <v>1440</v>
      </c>
      <c r="C1441" s="3" t="s">
        <v>5549</v>
      </c>
      <c r="D1441" s="2">
        <v>2725</v>
      </c>
      <c r="E1441" s="11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8286</v>
      </c>
      <c r="O1441" s="9">
        <f>E1441/D1441</f>
        <v>6.6055045871559637E-2</v>
      </c>
      <c r="P1441" s="10">
        <f>IF(E1441=0,0,E1441/L1441)</f>
        <v>30</v>
      </c>
      <c r="Q1441" s="2" t="str">
        <f>LEFT(N1441,SEARCH("/",N1441,1)-1)</f>
        <v>publishing</v>
      </c>
      <c r="R1441" s="2" t="str">
        <f>RIGHT(N1441,LEN(N1441)-SEARCH("/",N1441))</f>
        <v>translations</v>
      </c>
      <c r="S1441" s="21">
        <f>(((J1441/60)/60)/24)+DATE(1970,1,1)+(-5/24)</f>
        <v>42040.621539351843</v>
      </c>
      <c r="T1441" s="21">
        <f>(((I1441/60)/60)/24)+DATE(1970,1,1)+(-5/24)</f>
        <v>42070.621539351843</v>
      </c>
    </row>
    <row r="1442" spans="1:20" ht="90" hidden="1" x14ac:dyDescent="0.25">
      <c r="A1442" s="13">
        <v>1440</v>
      </c>
      <c r="B1442" s="3" t="s">
        <v>1441</v>
      </c>
      <c r="C1442" s="3" t="s">
        <v>5550</v>
      </c>
      <c r="D1442" s="2">
        <v>13000</v>
      </c>
      <c r="E1442" s="11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8286</v>
      </c>
      <c r="O1442" s="9">
        <f>E1442/D1442</f>
        <v>7.6923076923076926E-5</v>
      </c>
      <c r="P1442" s="10">
        <f>IF(E1442=0,0,E1442/L1442)</f>
        <v>1</v>
      </c>
      <c r="Q1442" s="2" t="str">
        <f>LEFT(N1442,SEARCH("/",N1442,1)-1)</f>
        <v>publishing</v>
      </c>
      <c r="R1442" s="2" t="str">
        <f>RIGHT(N1442,LEN(N1442)-SEARCH("/",N1442))</f>
        <v>translations</v>
      </c>
      <c r="S1442" s="21">
        <f>(((J1442/60)/60)/24)+DATE(1970,1,1)+(-5/24)</f>
        <v>42486.540081018517</v>
      </c>
      <c r="T1442" s="21">
        <f>(((I1442/60)/60)/24)+DATE(1970,1,1)+(-5/24)</f>
        <v>42516.540081018517</v>
      </c>
    </row>
    <row r="1443" spans="1:20" ht="90" hidden="1" x14ac:dyDescent="0.25">
      <c r="A1443" s="13">
        <v>1441</v>
      </c>
      <c r="B1443" s="3" t="s">
        <v>1442</v>
      </c>
      <c r="C1443" s="3" t="s">
        <v>5551</v>
      </c>
      <c r="D1443" s="2">
        <v>180000</v>
      </c>
      <c r="E1443" s="11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8286</v>
      </c>
      <c r="O1443" s="9">
        <f>E1443/D1443</f>
        <v>1.1222222222222222E-2</v>
      </c>
      <c r="P1443" s="10">
        <f>IF(E1443=0,0,E1443/L1443)</f>
        <v>673.33333333333337</v>
      </c>
      <c r="Q1443" s="2" t="str">
        <f>LEFT(N1443,SEARCH("/",N1443,1)-1)</f>
        <v>publishing</v>
      </c>
      <c r="R1443" s="2" t="str">
        <f>RIGHT(N1443,LEN(N1443)-SEARCH("/",N1443))</f>
        <v>translations</v>
      </c>
      <c r="S1443" s="21">
        <f>(((J1443/60)/60)/24)+DATE(1970,1,1)+(-5/24)</f>
        <v>42198.557511574072</v>
      </c>
      <c r="T1443" s="21">
        <f>(((I1443/60)/60)/24)+DATE(1970,1,1)+(-5/24)</f>
        <v>42258.557511574072</v>
      </c>
    </row>
    <row r="1444" spans="1:20" ht="90" hidden="1" x14ac:dyDescent="0.25">
      <c r="A1444" s="13">
        <v>1442</v>
      </c>
      <c r="B1444" s="3" t="s">
        <v>1443</v>
      </c>
      <c r="C1444" s="3" t="s">
        <v>5552</v>
      </c>
      <c r="D1444" s="2">
        <v>1500</v>
      </c>
      <c r="E1444" s="11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8286</v>
      </c>
      <c r="O1444" s="9">
        <f>E1444/D1444</f>
        <v>0</v>
      </c>
      <c r="P1444" s="10">
        <f>IF(E1444=0,0,E1444/L1444)</f>
        <v>0</v>
      </c>
      <c r="Q1444" s="2" t="str">
        <f>LEFT(N1444,SEARCH("/",N1444,1)-1)</f>
        <v>publishing</v>
      </c>
      <c r="R1444" s="2" t="str">
        <f>RIGHT(N1444,LEN(N1444)-SEARCH("/",N1444))</f>
        <v>translations</v>
      </c>
      <c r="S1444" s="21">
        <f>(((J1444/60)/60)/24)+DATE(1970,1,1)+(-5/24)</f>
        <v>42485.437013888884</v>
      </c>
      <c r="T1444" s="21">
        <f>(((I1444/60)/60)/24)+DATE(1970,1,1)+(-5/24)</f>
        <v>42515.437013888884</v>
      </c>
    </row>
    <row r="1445" spans="1:20" ht="75" hidden="1" x14ac:dyDescent="0.25">
      <c r="A1445" s="13">
        <v>1443</v>
      </c>
      <c r="B1445" s="3" t="s">
        <v>1444</v>
      </c>
      <c r="C1445" s="3" t="s">
        <v>5553</v>
      </c>
      <c r="D1445" s="2">
        <v>13000</v>
      </c>
      <c r="E1445" s="11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8286</v>
      </c>
      <c r="O1445" s="9">
        <f>E1445/D1445</f>
        <v>0</v>
      </c>
      <c r="P1445" s="10">
        <f>IF(E1445=0,0,E1445/L1445)</f>
        <v>0</v>
      </c>
      <c r="Q1445" s="2" t="str">
        <f>LEFT(N1445,SEARCH("/",N1445,1)-1)</f>
        <v>publishing</v>
      </c>
      <c r="R1445" s="2" t="str">
        <f>RIGHT(N1445,LEN(N1445)-SEARCH("/",N1445))</f>
        <v>translations</v>
      </c>
      <c r="S1445" s="21">
        <f>(((J1445/60)/60)/24)+DATE(1970,1,1)+(-5/24)</f>
        <v>42707.71769675926</v>
      </c>
      <c r="T1445" s="21">
        <f>(((I1445/60)/60)/24)+DATE(1970,1,1)+(-5/24)</f>
        <v>42737.71769675926</v>
      </c>
    </row>
    <row r="1446" spans="1:20" ht="75" hidden="1" x14ac:dyDescent="0.25">
      <c r="A1446" s="13">
        <v>1444</v>
      </c>
      <c r="B1446" s="3" t="s">
        <v>1445</v>
      </c>
      <c r="C1446" s="3" t="s">
        <v>5554</v>
      </c>
      <c r="D1446" s="2">
        <v>4950</v>
      </c>
      <c r="E1446" s="11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8286</v>
      </c>
      <c r="O1446" s="9">
        <f>E1446/D1446</f>
        <v>0</v>
      </c>
      <c r="P1446" s="10">
        <f>IF(E1446=0,0,E1446/L1446)</f>
        <v>0</v>
      </c>
      <c r="Q1446" s="2" t="str">
        <f>LEFT(N1446,SEARCH("/",N1446,1)-1)</f>
        <v>publishing</v>
      </c>
      <c r="R1446" s="2" t="str">
        <f>RIGHT(N1446,LEN(N1446)-SEARCH("/",N1446))</f>
        <v>translations</v>
      </c>
      <c r="S1446" s="21">
        <f>(((J1446/60)/60)/24)+DATE(1970,1,1)+(-5/24)</f>
        <v>42199.665069444447</v>
      </c>
      <c r="T1446" s="21">
        <f>(((I1446/60)/60)/24)+DATE(1970,1,1)+(-5/24)</f>
        <v>42259.665069444447</v>
      </c>
    </row>
    <row r="1447" spans="1:20" ht="105" hidden="1" x14ac:dyDescent="0.25">
      <c r="A1447" s="13">
        <v>1445</v>
      </c>
      <c r="B1447" s="3" t="s">
        <v>1446</v>
      </c>
      <c r="C1447" s="3" t="s">
        <v>5555</v>
      </c>
      <c r="D1447" s="2">
        <v>130000</v>
      </c>
      <c r="E1447" s="11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8286</v>
      </c>
      <c r="O1447" s="9">
        <f>E1447/D1447</f>
        <v>0</v>
      </c>
      <c r="P1447" s="10">
        <f>IF(E1447=0,0,E1447/L1447)</f>
        <v>0</v>
      </c>
      <c r="Q1447" s="2" t="str">
        <f>LEFT(N1447,SEARCH("/",N1447,1)-1)</f>
        <v>publishing</v>
      </c>
      <c r="R1447" s="2" t="str">
        <f>RIGHT(N1447,LEN(N1447)-SEARCH("/",N1447))</f>
        <v>translations</v>
      </c>
      <c r="S1447" s="21">
        <f>(((J1447/60)/60)/24)+DATE(1970,1,1)+(-5/24)</f>
        <v>42139.333969907406</v>
      </c>
      <c r="T1447" s="21">
        <f>(((I1447/60)/60)/24)+DATE(1970,1,1)+(-5/24)</f>
        <v>42169.333969907406</v>
      </c>
    </row>
    <row r="1448" spans="1:20" ht="90" hidden="1" x14ac:dyDescent="0.25">
      <c r="A1448" s="13">
        <v>1446</v>
      </c>
      <c r="B1448" s="3" t="s">
        <v>1447</v>
      </c>
      <c r="C1448" s="3" t="s">
        <v>5556</v>
      </c>
      <c r="D1448" s="2">
        <v>900</v>
      </c>
      <c r="E1448" s="11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8286</v>
      </c>
      <c r="O1448" s="9">
        <f>E1448/D1448</f>
        <v>0</v>
      </c>
      <c r="P1448" s="10">
        <f>IF(E1448=0,0,E1448/L1448)</f>
        <v>0</v>
      </c>
      <c r="Q1448" s="2" t="str">
        <f>LEFT(N1448,SEARCH("/",N1448,1)-1)</f>
        <v>publishing</v>
      </c>
      <c r="R1448" s="2" t="str">
        <f>RIGHT(N1448,LEN(N1448)-SEARCH("/",N1448))</f>
        <v>translations</v>
      </c>
      <c r="S1448" s="21">
        <f>(((J1448/60)/60)/24)+DATE(1970,1,1)+(-5/24)</f>
        <v>42461.239328703705</v>
      </c>
      <c r="T1448" s="21">
        <f>(((I1448/60)/60)/24)+DATE(1970,1,1)+(-5/24)</f>
        <v>42481.239328703705</v>
      </c>
    </row>
    <row r="1449" spans="1:20" ht="45" hidden="1" x14ac:dyDescent="0.25">
      <c r="A1449" s="13">
        <v>1447</v>
      </c>
      <c r="B1449" s="3" t="s">
        <v>1448</v>
      </c>
      <c r="C1449" s="3" t="s">
        <v>5557</v>
      </c>
      <c r="D1449" s="2">
        <v>500000</v>
      </c>
      <c r="E1449" s="11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8286</v>
      </c>
      <c r="O1449" s="9">
        <f>E1449/D1449</f>
        <v>1.4999999999999999E-4</v>
      </c>
      <c r="P1449" s="10">
        <f>IF(E1449=0,0,E1449/L1449)</f>
        <v>25</v>
      </c>
      <c r="Q1449" s="2" t="str">
        <f>LEFT(N1449,SEARCH("/",N1449,1)-1)</f>
        <v>publishing</v>
      </c>
      <c r="R1449" s="2" t="str">
        <f>RIGHT(N1449,LEN(N1449)-SEARCH("/",N1449))</f>
        <v>translations</v>
      </c>
      <c r="S1449" s="21">
        <f>(((J1449/60)/60)/24)+DATE(1970,1,1)+(-5/24)</f>
        <v>42529.52238425926</v>
      </c>
      <c r="T1449" s="21">
        <f>(((I1449/60)/60)/24)+DATE(1970,1,1)+(-5/24)</f>
        <v>42559.52238425926</v>
      </c>
    </row>
    <row r="1450" spans="1:20" ht="105" hidden="1" x14ac:dyDescent="0.25">
      <c r="A1450" s="13">
        <v>1448</v>
      </c>
      <c r="B1450" s="3" t="s">
        <v>1449</v>
      </c>
      <c r="C1450" s="3" t="s">
        <v>5558</v>
      </c>
      <c r="D1450" s="2">
        <v>200000</v>
      </c>
      <c r="E1450" s="11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8286</v>
      </c>
      <c r="O1450" s="9">
        <f>E1450/D1450</f>
        <v>0</v>
      </c>
      <c r="P1450" s="10">
        <f>IF(E1450=0,0,E1450/L1450)</f>
        <v>0</v>
      </c>
      <c r="Q1450" s="2" t="str">
        <f>LEFT(N1450,SEARCH("/",N1450,1)-1)</f>
        <v>publishing</v>
      </c>
      <c r="R1450" s="2" t="str">
        <f>RIGHT(N1450,LEN(N1450)-SEARCH("/",N1450))</f>
        <v>translations</v>
      </c>
      <c r="S1450" s="21">
        <f>(((J1450/60)/60)/24)+DATE(1970,1,1)+(-5/24)</f>
        <v>42115.728217592587</v>
      </c>
      <c r="T1450" s="21">
        <f>(((I1450/60)/60)/24)+DATE(1970,1,1)+(-5/24)</f>
        <v>42146.017361111109</v>
      </c>
    </row>
    <row r="1451" spans="1:20" ht="105" hidden="1" x14ac:dyDescent="0.25">
      <c r="A1451" s="13">
        <v>1449</v>
      </c>
      <c r="B1451" s="3" t="s">
        <v>1450</v>
      </c>
      <c r="C1451" s="3" t="s">
        <v>5559</v>
      </c>
      <c r="D1451" s="2">
        <v>8888</v>
      </c>
      <c r="E1451" s="11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8286</v>
      </c>
      <c r="O1451" s="9">
        <f>E1451/D1451</f>
        <v>0</v>
      </c>
      <c r="P1451" s="10">
        <f>IF(E1451=0,0,E1451/L1451)</f>
        <v>0</v>
      </c>
      <c r="Q1451" s="2" t="str">
        <f>LEFT(N1451,SEARCH("/",N1451,1)-1)</f>
        <v>publishing</v>
      </c>
      <c r="R1451" s="2" t="str">
        <f>RIGHT(N1451,LEN(N1451)-SEARCH("/",N1451))</f>
        <v>translations</v>
      </c>
      <c r="S1451" s="21">
        <f>(((J1451/60)/60)/24)+DATE(1970,1,1)+(-5/24)</f>
        <v>42086.603067129625</v>
      </c>
      <c r="T1451" s="21">
        <f>(((I1451/60)/60)/24)+DATE(1970,1,1)+(-5/24)</f>
        <v>42134.603067129625</v>
      </c>
    </row>
    <row r="1452" spans="1:20" ht="105" hidden="1" x14ac:dyDescent="0.25">
      <c r="A1452" s="13">
        <v>1450</v>
      </c>
      <c r="B1452" s="3" t="s">
        <v>1451</v>
      </c>
      <c r="C1452" s="3" t="s">
        <v>5560</v>
      </c>
      <c r="D1452" s="2">
        <v>100000</v>
      </c>
      <c r="E1452" s="11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8286</v>
      </c>
      <c r="O1452" s="9">
        <f>E1452/D1452</f>
        <v>1.0000000000000001E-5</v>
      </c>
      <c r="P1452" s="10">
        <f>IF(E1452=0,0,E1452/L1452)</f>
        <v>1</v>
      </c>
      <c r="Q1452" s="2" t="str">
        <f>LEFT(N1452,SEARCH("/",N1452,1)-1)</f>
        <v>publishing</v>
      </c>
      <c r="R1452" s="2" t="str">
        <f>RIGHT(N1452,LEN(N1452)-SEARCH("/",N1452))</f>
        <v>translations</v>
      </c>
      <c r="S1452" s="21">
        <f>(((J1452/60)/60)/24)+DATE(1970,1,1)+(-5/24)</f>
        <v>42389.962928240733</v>
      </c>
      <c r="T1452" s="21">
        <f>(((I1452/60)/60)/24)+DATE(1970,1,1)+(-5/24)</f>
        <v>42419.962928240733</v>
      </c>
    </row>
    <row r="1453" spans="1:20" ht="75" hidden="1" x14ac:dyDescent="0.25">
      <c r="A1453" s="13">
        <v>1451</v>
      </c>
      <c r="B1453" s="3" t="s">
        <v>1452</v>
      </c>
      <c r="C1453" s="3" t="s">
        <v>5561</v>
      </c>
      <c r="D1453" s="2">
        <v>18950</v>
      </c>
      <c r="E1453" s="11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8286</v>
      </c>
      <c r="O1453" s="9">
        <f>E1453/D1453</f>
        <v>1.0554089709762533E-4</v>
      </c>
      <c r="P1453" s="10">
        <f>IF(E1453=0,0,E1453/L1453)</f>
        <v>1</v>
      </c>
      <c r="Q1453" s="2" t="str">
        <f>LEFT(N1453,SEARCH("/",N1453,1)-1)</f>
        <v>publishing</v>
      </c>
      <c r="R1453" s="2" t="str">
        <f>RIGHT(N1453,LEN(N1453)-SEARCH("/",N1453))</f>
        <v>translations</v>
      </c>
      <c r="S1453" s="21">
        <f>(((J1453/60)/60)/24)+DATE(1970,1,1)+(-5/24)</f>
        <v>41931.75068287037</v>
      </c>
      <c r="T1453" s="21">
        <f>(((I1453/60)/60)/24)+DATE(1970,1,1)+(-5/24)</f>
        <v>41961.792349537034</v>
      </c>
    </row>
    <row r="1454" spans="1:20" ht="60" hidden="1" x14ac:dyDescent="0.25">
      <c r="A1454" s="13">
        <v>1452</v>
      </c>
      <c r="B1454" s="3" t="s">
        <v>1453</v>
      </c>
      <c r="C1454" s="3" t="s">
        <v>5562</v>
      </c>
      <c r="D1454" s="2">
        <v>14000</v>
      </c>
      <c r="E1454" s="11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8286</v>
      </c>
      <c r="O1454" s="9">
        <f>E1454/D1454</f>
        <v>0</v>
      </c>
      <c r="P1454" s="10">
        <f>IF(E1454=0,0,E1454/L1454)</f>
        <v>0</v>
      </c>
      <c r="Q1454" s="2" t="str">
        <f>LEFT(N1454,SEARCH("/",N1454,1)-1)</f>
        <v>publishing</v>
      </c>
      <c r="R1454" s="2" t="str">
        <f>RIGHT(N1454,LEN(N1454)-SEARCH("/",N1454))</f>
        <v>translations</v>
      </c>
      <c r="S1454" s="21">
        <f>(((J1454/60)/60)/24)+DATE(1970,1,1)+(-5/24)</f>
        <v>41818.494942129626</v>
      </c>
      <c r="T1454" s="21">
        <f>(((I1454/60)/60)/24)+DATE(1970,1,1)+(-5/24)</f>
        <v>41848.494942129626</v>
      </c>
    </row>
    <row r="1455" spans="1:20" ht="90" hidden="1" x14ac:dyDescent="0.25">
      <c r="A1455" s="13">
        <v>1453</v>
      </c>
      <c r="B1455" s="3" t="s">
        <v>1454</v>
      </c>
      <c r="C1455" s="3" t="s">
        <v>5563</v>
      </c>
      <c r="D1455" s="2">
        <v>25000</v>
      </c>
      <c r="E1455" s="11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8286</v>
      </c>
      <c r="O1455" s="9">
        <f>E1455/D1455</f>
        <v>0</v>
      </c>
      <c r="P1455" s="10">
        <f>IF(E1455=0,0,E1455/L1455)</f>
        <v>0</v>
      </c>
      <c r="Q1455" s="2" t="str">
        <f>LEFT(N1455,SEARCH("/",N1455,1)-1)</f>
        <v>publishing</v>
      </c>
      <c r="R1455" s="2" t="str">
        <f>RIGHT(N1455,LEN(N1455)-SEARCH("/",N1455))</f>
        <v>translations</v>
      </c>
      <c r="S1455" s="21">
        <f>(((J1455/60)/60)/24)+DATE(1970,1,1)+(-5/24)</f>
        <v>42795.487812499996</v>
      </c>
      <c r="T1455" s="21">
        <f>(((I1455/60)/60)/24)+DATE(1970,1,1)+(-5/24)</f>
        <v>42840.446145833332</v>
      </c>
    </row>
    <row r="1456" spans="1:20" ht="105" hidden="1" x14ac:dyDescent="0.25">
      <c r="A1456" s="13">
        <v>1454</v>
      </c>
      <c r="B1456" s="3" t="s">
        <v>1455</v>
      </c>
      <c r="C1456" s="3" t="s">
        <v>5564</v>
      </c>
      <c r="D1456" s="2">
        <v>1750</v>
      </c>
      <c r="E1456" s="11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8286</v>
      </c>
      <c r="O1456" s="9">
        <f>E1456/D1456</f>
        <v>8.5714285714285719E-3</v>
      </c>
      <c r="P1456" s="10">
        <f>IF(E1456=0,0,E1456/L1456)</f>
        <v>15</v>
      </c>
      <c r="Q1456" s="2" t="str">
        <f>LEFT(N1456,SEARCH("/",N1456,1)-1)</f>
        <v>publishing</v>
      </c>
      <c r="R1456" s="2" t="str">
        <f>RIGHT(N1456,LEN(N1456)-SEARCH("/",N1456))</f>
        <v>translations</v>
      </c>
      <c r="S1456" s="21">
        <f>(((J1456/60)/60)/24)+DATE(1970,1,1)+(-5/24)</f>
        <v>42463.658333333333</v>
      </c>
      <c r="T1456" s="21">
        <f>(((I1456/60)/60)/24)+DATE(1970,1,1)+(-5/24)</f>
        <v>42484.707638888889</v>
      </c>
    </row>
    <row r="1457" spans="1:20" ht="105" hidden="1" x14ac:dyDescent="0.25">
      <c r="A1457" s="13">
        <v>1455</v>
      </c>
      <c r="B1457" s="3" t="s">
        <v>1456</v>
      </c>
      <c r="C1457" s="3" t="s">
        <v>5565</v>
      </c>
      <c r="D1457" s="2">
        <v>15000</v>
      </c>
      <c r="E1457" s="11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8286</v>
      </c>
      <c r="O1457" s="9">
        <f>E1457/D1457</f>
        <v>0.105</v>
      </c>
      <c r="P1457" s="10">
        <f>IF(E1457=0,0,E1457/L1457)</f>
        <v>225</v>
      </c>
      <c r="Q1457" s="2" t="str">
        <f>LEFT(N1457,SEARCH("/",N1457,1)-1)</f>
        <v>publishing</v>
      </c>
      <c r="R1457" s="2" t="str">
        <f>RIGHT(N1457,LEN(N1457)-SEARCH("/",N1457))</f>
        <v>translations</v>
      </c>
      <c r="S1457" s="21">
        <f>(((J1457/60)/60)/24)+DATE(1970,1,1)+(-5/24)</f>
        <v>41832.46435185185</v>
      </c>
      <c r="T1457" s="21">
        <f>(((I1457/60)/60)/24)+DATE(1970,1,1)+(-5/24)</f>
        <v>41887.360416666663</v>
      </c>
    </row>
    <row r="1458" spans="1:20" ht="45" hidden="1" x14ac:dyDescent="0.25">
      <c r="A1458" s="13">
        <v>1456</v>
      </c>
      <c r="B1458" s="3" t="s">
        <v>1457</v>
      </c>
      <c r="C1458" s="3" t="s">
        <v>5566</v>
      </c>
      <c r="D1458" s="2">
        <v>5000</v>
      </c>
      <c r="E1458" s="11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8286</v>
      </c>
      <c r="O1458" s="9">
        <f>E1458/D1458</f>
        <v>2.9000000000000001E-2</v>
      </c>
      <c r="P1458" s="10">
        <f>IF(E1458=0,0,E1458/L1458)</f>
        <v>48.333333333333336</v>
      </c>
      <c r="Q1458" s="2" t="str">
        <f>LEFT(N1458,SEARCH("/",N1458,1)-1)</f>
        <v>publishing</v>
      </c>
      <c r="R1458" s="2" t="str">
        <f>RIGHT(N1458,LEN(N1458)-SEARCH("/",N1458))</f>
        <v>translations</v>
      </c>
      <c r="S1458" s="21">
        <f>(((J1458/60)/60)/24)+DATE(1970,1,1)+(-5/24)</f>
        <v>42708.460243055553</v>
      </c>
      <c r="T1458" s="21">
        <f>(((I1458/60)/60)/24)+DATE(1970,1,1)+(-5/24)</f>
        <v>42738.460243055553</v>
      </c>
    </row>
    <row r="1459" spans="1:20" ht="45" hidden="1" x14ac:dyDescent="0.25">
      <c r="A1459" s="13">
        <v>1457</v>
      </c>
      <c r="B1459" s="3" t="s">
        <v>1458</v>
      </c>
      <c r="C1459" s="3" t="s">
        <v>5567</v>
      </c>
      <c r="D1459" s="2">
        <v>6000</v>
      </c>
      <c r="E1459" s="11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8286</v>
      </c>
      <c r="O1459" s="9">
        <f>E1459/D1459</f>
        <v>0</v>
      </c>
      <c r="P1459" s="10">
        <f>IF(E1459=0,0,E1459/L1459)</f>
        <v>0</v>
      </c>
      <c r="Q1459" s="2" t="str">
        <f>LEFT(N1459,SEARCH("/",N1459,1)-1)</f>
        <v>publishing</v>
      </c>
      <c r="R1459" s="2" t="str">
        <f>RIGHT(N1459,LEN(N1459)-SEARCH("/",N1459))</f>
        <v>translations</v>
      </c>
      <c r="S1459" s="21">
        <f>(((J1459/60)/60)/24)+DATE(1970,1,1)+(-5/24)</f>
        <v>42289.688009259255</v>
      </c>
      <c r="T1459" s="21">
        <f>(((I1459/60)/60)/24)+DATE(1970,1,1)+(-5/24)</f>
        <v>42319.729675925926</v>
      </c>
    </row>
    <row r="1460" spans="1:20" ht="90" hidden="1" x14ac:dyDescent="0.25">
      <c r="A1460" s="13">
        <v>1458</v>
      </c>
      <c r="B1460" s="3" t="s">
        <v>1459</v>
      </c>
      <c r="C1460" s="3" t="s">
        <v>5568</v>
      </c>
      <c r="D1460" s="2">
        <v>5000</v>
      </c>
      <c r="E1460" s="11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8286</v>
      </c>
      <c r="O1460" s="9">
        <f>E1460/D1460</f>
        <v>0</v>
      </c>
      <c r="P1460" s="10">
        <f>IF(E1460=0,0,E1460/L1460)</f>
        <v>0</v>
      </c>
      <c r="Q1460" s="2" t="str">
        <f>LEFT(N1460,SEARCH("/",N1460,1)-1)</f>
        <v>publishing</v>
      </c>
      <c r="R1460" s="2" t="str">
        <f>RIGHT(N1460,LEN(N1460)-SEARCH("/",N1460))</f>
        <v>translations</v>
      </c>
      <c r="S1460" s="21">
        <f>(((J1460/60)/60)/24)+DATE(1970,1,1)+(-5/24)</f>
        <v>41831.49722222222</v>
      </c>
      <c r="T1460" s="21">
        <f>(((I1460/60)/60)/24)+DATE(1970,1,1)+(-5/24)</f>
        <v>41861.958333333328</v>
      </c>
    </row>
    <row r="1461" spans="1:20" ht="90" hidden="1" x14ac:dyDescent="0.25">
      <c r="A1461" s="13">
        <v>1459</v>
      </c>
      <c r="B1461" s="3" t="s">
        <v>1460</v>
      </c>
      <c r="C1461" s="3" t="s">
        <v>5569</v>
      </c>
      <c r="D1461" s="2">
        <v>37000</v>
      </c>
      <c r="E1461" s="11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8286</v>
      </c>
      <c r="O1461" s="9">
        <f>E1461/D1461</f>
        <v>0</v>
      </c>
      <c r="P1461" s="10">
        <f>IF(E1461=0,0,E1461/L1461)</f>
        <v>0</v>
      </c>
      <c r="Q1461" s="2" t="str">
        <f>LEFT(N1461,SEARCH("/",N1461,1)-1)</f>
        <v>publishing</v>
      </c>
      <c r="R1461" s="2" t="str">
        <f>RIGHT(N1461,LEN(N1461)-SEARCH("/",N1461))</f>
        <v>translations</v>
      </c>
      <c r="S1461" s="21">
        <f>(((J1461/60)/60)/24)+DATE(1970,1,1)+(-5/24)</f>
        <v>42311.996481481481</v>
      </c>
      <c r="T1461" s="21">
        <f>(((I1461/60)/60)/24)+DATE(1970,1,1)+(-5/24)</f>
        <v>42340.517361111109</v>
      </c>
    </row>
    <row r="1462" spans="1:20" ht="90" hidden="1" x14ac:dyDescent="0.25">
      <c r="A1462" s="13">
        <v>1460</v>
      </c>
      <c r="B1462" s="3" t="s">
        <v>1461</v>
      </c>
      <c r="C1462" s="3" t="s">
        <v>5570</v>
      </c>
      <c r="D1462" s="2">
        <v>25000000</v>
      </c>
      <c r="E1462" s="11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8286</v>
      </c>
      <c r="O1462" s="9">
        <f>E1462/D1462</f>
        <v>0</v>
      </c>
      <c r="P1462" s="10">
        <f>IF(E1462=0,0,E1462/L1462)</f>
        <v>0</v>
      </c>
      <c r="Q1462" s="2" t="str">
        <f>LEFT(N1462,SEARCH("/",N1462,1)-1)</f>
        <v>publishing</v>
      </c>
      <c r="R1462" s="2" t="str">
        <f>RIGHT(N1462,LEN(N1462)-SEARCH("/",N1462))</f>
        <v>translations</v>
      </c>
      <c r="S1462" s="21">
        <f>(((J1462/60)/60)/24)+DATE(1970,1,1)+(-5/24)</f>
        <v>41915.688634259255</v>
      </c>
      <c r="T1462" s="21">
        <f>(((I1462/60)/60)/24)+DATE(1970,1,1)+(-5/24)</f>
        <v>41973.781249999993</v>
      </c>
    </row>
    <row r="1463" spans="1:20" ht="60" hidden="1" x14ac:dyDescent="0.25">
      <c r="A1463" s="13">
        <v>1461</v>
      </c>
      <c r="B1463" s="3" t="s">
        <v>1462</v>
      </c>
      <c r="C1463" s="3" t="s">
        <v>5571</v>
      </c>
      <c r="D1463" s="2">
        <v>15000</v>
      </c>
      <c r="E1463" s="11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8287</v>
      </c>
      <c r="O1463" s="9">
        <f>E1463/D1463</f>
        <v>1.012446</v>
      </c>
      <c r="P1463" s="10">
        <f>IF(E1463=0,0,E1463/L1463)</f>
        <v>44.66673529411765</v>
      </c>
      <c r="Q1463" s="2" t="str">
        <f>LEFT(N1463,SEARCH("/",N1463,1)-1)</f>
        <v>publishing</v>
      </c>
      <c r="R1463" s="2" t="str">
        <f>RIGHT(N1463,LEN(N1463)-SEARCH("/",N1463))</f>
        <v>radio &amp; podcasts</v>
      </c>
      <c r="S1463" s="21">
        <f>(((J1463/60)/60)/24)+DATE(1970,1,1)+(-5/24)</f>
        <v>41899.436967592592</v>
      </c>
      <c r="T1463" s="21">
        <f>(((I1463/60)/60)/24)+DATE(1970,1,1)+(-5/24)</f>
        <v>41932.791666666664</v>
      </c>
    </row>
    <row r="1464" spans="1:20" ht="60" hidden="1" x14ac:dyDescent="0.25">
      <c r="A1464" s="13">
        <v>1462</v>
      </c>
      <c r="B1464" s="3" t="s">
        <v>1463</v>
      </c>
      <c r="C1464" s="3" t="s">
        <v>5572</v>
      </c>
      <c r="D1464" s="2">
        <v>4000</v>
      </c>
      <c r="E1464" s="11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8287</v>
      </c>
      <c r="O1464" s="9">
        <f>E1464/D1464</f>
        <v>1.085175</v>
      </c>
      <c r="P1464" s="10">
        <f>IF(E1464=0,0,E1464/L1464)</f>
        <v>28.937999999999999</v>
      </c>
      <c r="Q1464" s="2" t="str">
        <f>LEFT(N1464,SEARCH("/",N1464,1)-1)</f>
        <v>publishing</v>
      </c>
      <c r="R1464" s="2" t="str">
        <f>RIGHT(N1464,LEN(N1464)-SEARCH("/",N1464))</f>
        <v>radio &amp; podcasts</v>
      </c>
      <c r="S1464" s="21">
        <f>(((J1464/60)/60)/24)+DATE(1970,1,1)+(-5/24)</f>
        <v>41344.454525462963</v>
      </c>
      <c r="T1464" s="21">
        <f>(((I1464/60)/60)/24)+DATE(1970,1,1)+(-5/24)</f>
        <v>41374.454525462963</v>
      </c>
    </row>
    <row r="1465" spans="1:20" ht="90" hidden="1" x14ac:dyDescent="0.25">
      <c r="A1465" s="13">
        <v>1463</v>
      </c>
      <c r="B1465" s="3" t="s">
        <v>1464</v>
      </c>
      <c r="C1465" s="3" t="s">
        <v>5573</v>
      </c>
      <c r="D1465" s="2">
        <v>600</v>
      </c>
      <c r="E1465" s="11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8287</v>
      </c>
      <c r="O1465" s="9">
        <f>E1465/D1465</f>
        <v>1.4766666666666666</v>
      </c>
      <c r="P1465" s="10">
        <f>IF(E1465=0,0,E1465/L1465)</f>
        <v>35.44</v>
      </c>
      <c r="Q1465" s="2" t="str">
        <f>LEFT(N1465,SEARCH("/",N1465,1)-1)</f>
        <v>publishing</v>
      </c>
      <c r="R1465" s="2" t="str">
        <f>RIGHT(N1465,LEN(N1465)-SEARCH("/",N1465))</f>
        <v>radio &amp; podcasts</v>
      </c>
      <c r="S1465" s="21">
        <f>(((J1465/60)/60)/24)+DATE(1970,1,1)+(-5/24)</f>
        <v>41326.702986111108</v>
      </c>
      <c r="T1465" s="21">
        <f>(((I1465/60)/60)/24)+DATE(1970,1,1)+(-5/24)</f>
        <v>41371.661319444444</v>
      </c>
    </row>
    <row r="1466" spans="1:20" ht="30" hidden="1" x14ac:dyDescent="0.25">
      <c r="A1466" s="13">
        <v>1464</v>
      </c>
      <c r="B1466" s="3" t="s">
        <v>1465</v>
      </c>
      <c r="C1466" s="3" t="s">
        <v>5574</v>
      </c>
      <c r="D1466" s="2">
        <v>5000</v>
      </c>
      <c r="E1466" s="11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8287</v>
      </c>
      <c r="O1466" s="9">
        <f>E1466/D1466</f>
        <v>1.6319999999999999</v>
      </c>
      <c r="P1466" s="10">
        <f>IF(E1466=0,0,E1466/L1466)</f>
        <v>34.871794871794869</v>
      </c>
      <c r="Q1466" s="2" t="str">
        <f>LEFT(N1466,SEARCH("/",N1466,1)-1)</f>
        <v>publishing</v>
      </c>
      <c r="R1466" s="2" t="str">
        <f>RIGHT(N1466,LEN(N1466)-SEARCH("/",N1466))</f>
        <v>radio &amp; podcasts</v>
      </c>
      <c r="S1466" s="21">
        <f>(((J1466/60)/60)/24)+DATE(1970,1,1)+(-5/24)</f>
        <v>41291.453217592592</v>
      </c>
      <c r="T1466" s="21">
        <f>(((I1466/60)/60)/24)+DATE(1970,1,1)+(-5/24)</f>
        <v>41321.453217592592</v>
      </c>
    </row>
    <row r="1467" spans="1:20" ht="90" hidden="1" x14ac:dyDescent="0.25">
      <c r="A1467" s="13">
        <v>1465</v>
      </c>
      <c r="B1467" s="3" t="s">
        <v>1466</v>
      </c>
      <c r="C1467" s="3" t="s">
        <v>5575</v>
      </c>
      <c r="D1467" s="2">
        <v>30000</v>
      </c>
      <c r="E1467" s="11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8287</v>
      </c>
      <c r="O1467" s="9">
        <f>E1467/D1467</f>
        <v>4.5641449999999999</v>
      </c>
      <c r="P1467" s="10">
        <f>IF(E1467=0,0,E1467/L1467)</f>
        <v>52.622732513451197</v>
      </c>
      <c r="Q1467" s="2" t="str">
        <f>LEFT(N1467,SEARCH("/",N1467,1)-1)</f>
        <v>publishing</v>
      </c>
      <c r="R1467" s="2" t="str">
        <f>RIGHT(N1467,LEN(N1467)-SEARCH("/",N1467))</f>
        <v>radio &amp; podcasts</v>
      </c>
      <c r="S1467" s="21">
        <f>(((J1467/60)/60)/24)+DATE(1970,1,1)+(-5/24)</f>
        <v>40959.526064814811</v>
      </c>
      <c r="T1467" s="21">
        <f>(((I1467/60)/60)/24)+DATE(1970,1,1)+(-5/24)</f>
        <v>40989.916666666664</v>
      </c>
    </row>
    <row r="1468" spans="1:20" ht="90" hidden="1" x14ac:dyDescent="0.25">
      <c r="A1468" s="13">
        <v>1466</v>
      </c>
      <c r="B1468" s="3" t="s">
        <v>1467</v>
      </c>
      <c r="C1468" s="3" t="s">
        <v>5576</v>
      </c>
      <c r="D1468" s="2">
        <v>16000</v>
      </c>
      <c r="E1468" s="11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8287</v>
      </c>
      <c r="O1468" s="9">
        <f>E1468/D1468</f>
        <v>1.0787731249999999</v>
      </c>
      <c r="P1468" s="10">
        <f>IF(E1468=0,0,E1468/L1468)</f>
        <v>69.598266129032254</v>
      </c>
      <c r="Q1468" s="2" t="str">
        <f>LEFT(N1468,SEARCH("/",N1468,1)-1)</f>
        <v>publishing</v>
      </c>
      <c r="R1468" s="2" t="str">
        <f>RIGHT(N1468,LEN(N1468)-SEARCH("/",N1468))</f>
        <v>radio &amp; podcasts</v>
      </c>
      <c r="S1468" s="21">
        <f>(((J1468/60)/60)/24)+DATE(1970,1,1)+(-5/24)</f>
        <v>42339.963726851849</v>
      </c>
      <c r="T1468" s="21">
        <f>(((I1468/60)/60)/24)+DATE(1970,1,1)+(-5/24)</f>
        <v>42380.999999999993</v>
      </c>
    </row>
    <row r="1469" spans="1:20" ht="60" hidden="1" x14ac:dyDescent="0.25">
      <c r="A1469" s="13">
        <v>1467</v>
      </c>
      <c r="B1469" s="3" t="s">
        <v>1468</v>
      </c>
      <c r="C1469" s="3" t="s">
        <v>5577</v>
      </c>
      <c r="D1469" s="2">
        <v>40000</v>
      </c>
      <c r="E1469" s="11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8287</v>
      </c>
      <c r="O1469" s="9">
        <f>E1469/D1469</f>
        <v>1.1508</v>
      </c>
      <c r="P1469" s="10">
        <f>IF(E1469=0,0,E1469/L1469)</f>
        <v>76.72</v>
      </c>
      <c r="Q1469" s="2" t="str">
        <f>LEFT(N1469,SEARCH("/",N1469,1)-1)</f>
        <v>publishing</v>
      </c>
      <c r="R1469" s="2" t="str">
        <f>RIGHT(N1469,LEN(N1469)-SEARCH("/",N1469))</f>
        <v>radio &amp; podcasts</v>
      </c>
      <c r="S1469" s="21">
        <f>(((J1469/60)/60)/24)+DATE(1970,1,1)+(-5/24)</f>
        <v>40933.593576388885</v>
      </c>
      <c r="T1469" s="21">
        <f>(((I1469/60)/60)/24)+DATE(1970,1,1)+(-5/24)</f>
        <v>40993.55190972222</v>
      </c>
    </row>
    <row r="1470" spans="1:20" ht="90" hidden="1" x14ac:dyDescent="0.25">
      <c r="A1470" s="13">
        <v>1468</v>
      </c>
      <c r="B1470" s="3" t="s">
        <v>1469</v>
      </c>
      <c r="C1470" s="3" t="s">
        <v>5578</v>
      </c>
      <c r="D1470" s="2">
        <v>9500</v>
      </c>
      <c r="E1470" s="11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8287</v>
      </c>
      <c r="O1470" s="9">
        <f>E1470/D1470</f>
        <v>1.0236842105263158</v>
      </c>
      <c r="P1470" s="10">
        <f>IF(E1470=0,0,E1470/L1470)</f>
        <v>33.191126279863482</v>
      </c>
      <c r="Q1470" s="2" t="str">
        <f>LEFT(N1470,SEARCH("/",N1470,1)-1)</f>
        <v>publishing</v>
      </c>
      <c r="R1470" s="2" t="str">
        <f>RIGHT(N1470,LEN(N1470)-SEARCH("/",N1470))</f>
        <v>radio &amp; podcasts</v>
      </c>
      <c r="S1470" s="21">
        <f>(((J1470/60)/60)/24)+DATE(1970,1,1)+(-5/24)</f>
        <v>40645.806122685186</v>
      </c>
      <c r="T1470" s="21">
        <f>(((I1470/60)/60)/24)+DATE(1970,1,1)+(-5/24)</f>
        <v>40705.806122685186</v>
      </c>
    </row>
    <row r="1471" spans="1:20" ht="60" hidden="1" x14ac:dyDescent="0.25">
      <c r="A1471" s="13">
        <v>1469</v>
      </c>
      <c r="B1471" s="3" t="s">
        <v>1470</v>
      </c>
      <c r="C1471" s="3" t="s">
        <v>5579</v>
      </c>
      <c r="D1471" s="2">
        <v>44250</v>
      </c>
      <c r="E1471" s="11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8287</v>
      </c>
      <c r="O1471" s="9">
        <f>E1471/D1471</f>
        <v>1.0842485875706214</v>
      </c>
      <c r="P1471" s="10">
        <f>IF(E1471=0,0,E1471/L1471)</f>
        <v>149.46417445482865</v>
      </c>
      <c r="Q1471" s="2" t="str">
        <f>LEFT(N1471,SEARCH("/",N1471,1)-1)</f>
        <v>publishing</v>
      </c>
      <c r="R1471" s="2" t="str">
        <f>RIGHT(N1471,LEN(N1471)-SEARCH("/",N1471))</f>
        <v>radio &amp; podcasts</v>
      </c>
      <c r="S1471" s="21">
        <f>(((J1471/60)/60)/24)+DATE(1970,1,1)+(-5/24)</f>
        <v>41290.390150462961</v>
      </c>
      <c r="T1471" s="21">
        <f>(((I1471/60)/60)/24)+DATE(1970,1,1)+(-5/24)</f>
        <v>41320.390150462961</v>
      </c>
    </row>
    <row r="1472" spans="1:20" ht="90" hidden="1" x14ac:dyDescent="0.25">
      <c r="A1472" s="13">
        <v>1470</v>
      </c>
      <c r="B1472" s="3" t="s">
        <v>1471</v>
      </c>
      <c r="C1472" s="3" t="s">
        <v>5580</v>
      </c>
      <c r="D1472" s="2">
        <v>1500</v>
      </c>
      <c r="E1472" s="11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8287</v>
      </c>
      <c r="O1472" s="9">
        <f>E1472/D1472</f>
        <v>1.2513333333333334</v>
      </c>
      <c r="P1472" s="10">
        <f>IF(E1472=0,0,E1472/L1472)</f>
        <v>23.172839506172838</v>
      </c>
      <c r="Q1472" s="2" t="str">
        <f>LEFT(N1472,SEARCH("/",N1472,1)-1)</f>
        <v>publishing</v>
      </c>
      <c r="R1472" s="2" t="str">
        <f>RIGHT(N1472,LEN(N1472)-SEARCH("/",N1472))</f>
        <v>radio &amp; podcasts</v>
      </c>
      <c r="S1472" s="21">
        <f>(((J1472/60)/60)/24)+DATE(1970,1,1)+(-5/24)</f>
        <v>41250.618784722217</v>
      </c>
      <c r="T1472" s="21">
        <f>(((I1472/60)/60)/24)+DATE(1970,1,1)+(-5/24)</f>
        <v>41271.618784722217</v>
      </c>
    </row>
    <row r="1473" spans="1:20" ht="90" hidden="1" x14ac:dyDescent="0.25">
      <c r="A1473" s="13">
        <v>1471</v>
      </c>
      <c r="B1473" s="3" t="s">
        <v>1472</v>
      </c>
      <c r="C1473" s="3" t="s">
        <v>5581</v>
      </c>
      <c r="D1473" s="2">
        <v>32000</v>
      </c>
      <c r="E1473" s="11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8287</v>
      </c>
      <c r="O1473" s="9">
        <f>E1473/D1473</f>
        <v>1.03840625</v>
      </c>
      <c r="P1473" s="10">
        <f>IF(E1473=0,0,E1473/L1473)</f>
        <v>96.877551020408163</v>
      </c>
      <c r="Q1473" s="2" t="str">
        <f>LEFT(N1473,SEARCH("/",N1473,1)-1)</f>
        <v>publishing</v>
      </c>
      <c r="R1473" s="2" t="str">
        <f>RIGHT(N1473,LEN(N1473)-SEARCH("/",N1473))</f>
        <v>radio &amp; podcasts</v>
      </c>
      <c r="S1473" s="21">
        <f>(((J1473/60)/60)/24)+DATE(1970,1,1)+(-5/24)</f>
        <v>42073.749236111107</v>
      </c>
      <c r="T1473" s="21">
        <f>(((I1473/60)/60)/24)+DATE(1970,1,1)+(-5/24)</f>
        <v>42103.749236111107</v>
      </c>
    </row>
    <row r="1474" spans="1:20" ht="105" hidden="1" x14ac:dyDescent="0.25">
      <c r="A1474" s="13">
        <v>1472</v>
      </c>
      <c r="B1474" s="3" t="s">
        <v>1473</v>
      </c>
      <c r="C1474" s="3" t="s">
        <v>5582</v>
      </c>
      <c r="D1474" s="2">
        <v>25000</v>
      </c>
      <c r="E1474" s="11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8287</v>
      </c>
      <c r="O1474" s="9">
        <f>E1474/D1474</f>
        <v>1.3870400000000001</v>
      </c>
      <c r="P1474" s="10">
        <f>IF(E1474=0,0,E1474/L1474)</f>
        <v>103.20238095238095</v>
      </c>
      <c r="Q1474" s="2" t="str">
        <f>LEFT(N1474,SEARCH("/",N1474,1)-1)</f>
        <v>publishing</v>
      </c>
      <c r="R1474" s="2" t="str">
        <f>RIGHT(N1474,LEN(N1474)-SEARCH("/",N1474))</f>
        <v>radio &amp; podcasts</v>
      </c>
      <c r="S1474" s="21">
        <f>(((J1474/60)/60)/24)+DATE(1970,1,1)+(-5/24)</f>
        <v>41533.33452546296</v>
      </c>
      <c r="T1474" s="21">
        <f>(((I1474/60)/60)/24)+DATE(1970,1,1)+(-5/24)</f>
        <v>41563.33452546296</v>
      </c>
    </row>
    <row r="1475" spans="1:20" ht="30" hidden="1" x14ac:dyDescent="0.25">
      <c r="A1475" s="13">
        <v>1473</v>
      </c>
      <c r="B1475" s="3" t="s">
        <v>1474</v>
      </c>
      <c r="C1475" s="3" t="s">
        <v>5583</v>
      </c>
      <c r="D1475" s="2">
        <v>1500</v>
      </c>
      <c r="E1475" s="11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8287</v>
      </c>
      <c r="O1475" s="9">
        <f>E1475/D1475</f>
        <v>1.20516</v>
      </c>
      <c r="P1475" s="10">
        <f>IF(E1475=0,0,E1475/L1475)</f>
        <v>38.462553191489363</v>
      </c>
      <c r="Q1475" s="2" t="str">
        <f>LEFT(N1475,SEARCH("/",N1475,1)-1)</f>
        <v>publishing</v>
      </c>
      <c r="R1475" s="2" t="str">
        <f>RIGHT(N1475,LEN(N1475)-SEARCH("/",N1475))</f>
        <v>radio &amp; podcasts</v>
      </c>
      <c r="S1475" s="21">
        <f>(((J1475/60)/60)/24)+DATE(1970,1,1)+(-5/24)</f>
        <v>40939.771284722221</v>
      </c>
      <c r="T1475" s="21">
        <f>(((I1475/60)/60)/24)+DATE(1970,1,1)+(-5/24)</f>
        <v>40969.771284722221</v>
      </c>
    </row>
    <row r="1476" spans="1:20" ht="90" hidden="1" x14ac:dyDescent="0.25">
      <c r="A1476" s="13">
        <v>1474</v>
      </c>
      <c r="B1476" s="3" t="s">
        <v>1475</v>
      </c>
      <c r="C1476" s="3" t="s">
        <v>5584</v>
      </c>
      <c r="D1476" s="2">
        <v>3000</v>
      </c>
      <c r="E1476" s="11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8287</v>
      </c>
      <c r="O1476" s="9">
        <f>E1476/D1476</f>
        <v>1.1226666666666667</v>
      </c>
      <c r="P1476" s="10">
        <f>IF(E1476=0,0,E1476/L1476)</f>
        <v>44.315789473684212</v>
      </c>
      <c r="Q1476" s="2" t="str">
        <f>LEFT(N1476,SEARCH("/",N1476,1)-1)</f>
        <v>publishing</v>
      </c>
      <c r="R1476" s="2" t="str">
        <f>RIGHT(N1476,LEN(N1476)-SEARCH("/",N1476))</f>
        <v>radio &amp; podcasts</v>
      </c>
      <c r="S1476" s="21">
        <f>(((J1476/60)/60)/24)+DATE(1970,1,1)+(-5/24)</f>
        <v>41500.519583333327</v>
      </c>
      <c r="T1476" s="21">
        <f>(((I1476/60)/60)/24)+DATE(1970,1,1)+(-5/24)</f>
        <v>41530.519583333327</v>
      </c>
    </row>
    <row r="1477" spans="1:20" ht="90" hidden="1" x14ac:dyDescent="0.25">
      <c r="A1477" s="13">
        <v>1475</v>
      </c>
      <c r="B1477" s="3" t="s">
        <v>1476</v>
      </c>
      <c r="C1477" s="3" t="s">
        <v>5585</v>
      </c>
      <c r="D1477" s="2">
        <v>15000</v>
      </c>
      <c r="E1477" s="11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8287</v>
      </c>
      <c r="O1477" s="9">
        <f>E1477/D1477</f>
        <v>1.8866966666666667</v>
      </c>
      <c r="P1477" s="10">
        <f>IF(E1477=0,0,E1477/L1477)</f>
        <v>64.173356009070289</v>
      </c>
      <c r="Q1477" s="2" t="str">
        <f>LEFT(N1477,SEARCH("/",N1477,1)-1)</f>
        <v>publishing</v>
      </c>
      <c r="R1477" s="2" t="str">
        <f>RIGHT(N1477,LEN(N1477)-SEARCH("/",N1477))</f>
        <v>radio &amp; podcasts</v>
      </c>
      <c r="S1477" s="21">
        <f>(((J1477/60)/60)/24)+DATE(1970,1,1)+(-5/24)</f>
        <v>41960.514618055553</v>
      </c>
      <c r="T1477" s="21">
        <f>(((I1477/60)/60)/24)+DATE(1970,1,1)+(-5/24)</f>
        <v>41992.999305555553</v>
      </c>
    </row>
    <row r="1478" spans="1:20" ht="60" hidden="1" x14ac:dyDescent="0.25">
      <c r="A1478" s="13">
        <v>1476</v>
      </c>
      <c r="B1478" s="3" t="s">
        <v>1477</v>
      </c>
      <c r="C1478" s="3" t="s">
        <v>5586</v>
      </c>
      <c r="D1478" s="2">
        <v>6000</v>
      </c>
      <c r="E1478" s="11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8287</v>
      </c>
      <c r="O1478" s="9">
        <f>E1478/D1478</f>
        <v>6.6155466666666669</v>
      </c>
      <c r="P1478" s="10">
        <f>IF(E1478=0,0,E1478/L1478)</f>
        <v>43.333275109170302</v>
      </c>
      <c r="Q1478" s="2" t="str">
        <f>LEFT(N1478,SEARCH("/",N1478,1)-1)</f>
        <v>publishing</v>
      </c>
      <c r="R1478" s="2" t="str">
        <f>RIGHT(N1478,LEN(N1478)-SEARCH("/",N1478))</f>
        <v>radio &amp; podcasts</v>
      </c>
      <c r="S1478" s="21">
        <f>(((J1478/60)/60)/24)+DATE(1970,1,1)+(-5/24)</f>
        <v>40765.833587962959</v>
      </c>
      <c r="T1478" s="21">
        <f>(((I1478/60)/60)/24)+DATE(1970,1,1)+(-5/24)</f>
        <v>40795.833587962959</v>
      </c>
    </row>
    <row r="1479" spans="1:20" ht="90" hidden="1" x14ac:dyDescent="0.25">
      <c r="A1479" s="13">
        <v>1477</v>
      </c>
      <c r="B1479" s="3" t="s">
        <v>1478</v>
      </c>
      <c r="C1479" s="3" t="s">
        <v>5587</v>
      </c>
      <c r="D1479" s="2">
        <v>30000</v>
      </c>
      <c r="E1479" s="11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8287</v>
      </c>
      <c r="O1479" s="9">
        <f>E1479/D1479</f>
        <v>1.1131</v>
      </c>
      <c r="P1479" s="10">
        <f>IF(E1479=0,0,E1479/L1479)</f>
        <v>90.495934959349597</v>
      </c>
      <c r="Q1479" s="2" t="str">
        <f>LEFT(N1479,SEARCH("/",N1479,1)-1)</f>
        <v>publishing</v>
      </c>
      <c r="R1479" s="2" t="str">
        <f>RIGHT(N1479,LEN(N1479)-SEARCH("/",N1479))</f>
        <v>radio &amp; podcasts</v>
      </c>
      <c r="S1479" s="21">
        <f>(((J1479/60)/60)/24)+DATE(1970,1,1)+(-5/24)</f>
        <v>40840.407453703701</v>
      </c>
      <c r="T1479" s="21">
        <f>(((I1479/60)/60)/24)+DATE(1970,1,1)+(-5/24)</f>
        <v>40899.916666666664</v>
      </c>
    </row>
    <row r="1480" spans="1:20" ht="90" hidden="1" x14ac:dyDescent="0.25">
      <c r="A1480" s="13">
        <v>1478</v>
      </c>
      <c r="B1480" s="3" t="s">
        <v>1479</v>
      </c>
      <c r="C1480" s="3" t="s">
        <v>5588</v>
      </c>
      <c r="D1480" s="2">
        <v>50000</v>
      </c>
      <c r="E1480" s="11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8287</v>
      </c>
      <c r="O1480" s="9">
        <f>E1480/D1480</f>
        <v>11.8161422</v>
      </c>
      <c r="P1480" s="10">
        <f>IF(E1480=0,0,E1480/L1480)</f>
        <v>29.187190495010373</v>
      </c>
      <c r="Q1480" s="2" t="str">
        <f>LEFT(N1480,SEARCH("/",N1480,1)-1)</f>
        <v>publishing</v>
      </c>
      <c r="R1480" s="2" t="str">
        <f>RIGHT(N1480,LEN(N1480)-SEARCH("/",N1480))</f>
        <v>radio &amp; podcasts</v>
      </c>
      <c r="S1480" s="21">
        <f>(((J1480/60)/60)/24)+DATE(1970,1,1)+(-5/24)</f>
        <v>41394.663344907407</v>
      </c>
      <c r="T1480" s="21">
        <f>(((I1480/60)/60)/24)+DATE(1970,1,1)+(-5/24)</f>
        <v>41408.663344907407</v>
      </c>
    </row>
    <row r="1481" spans="1:20" ht="90" hidden="1" x14ac:dyDescent="0.25">
      <c r="A1481" s="13">
        <v>1479</v>
      </c>
      <c r="B1481" s="3" t="s">
        <v>1480</v>
      </c>
      <c r="C1481" s="3" t="s">
        <v>5589</v>
      </c>
      <c r="D1481" s="2">
        <v>1600</v>
      </c>
      <c r="E1481" s="11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8287</v>
      </c>
      <c r="O1481" s="9">
        <f>E1481/D1481</f>
        <v>1.37375</v>
      </c>
      <c r="P1481" s="10">
        <f>IF(E1481=0,0,E1481/L1481)</f>
        <v>30.95774647887324</v>
      </c>
      <c r="Q1481" s="2" t="str">
        <f>LEFT(N1481,SEARCH("/",N1481,1)-1)</f>
        <v>publishing</v>
      </c>
      <c r="R1481" s="2" t="str">
        <f>RIGHT(N1481,LEN(N1481)-SEARCH("/",N1481))</f>
        <v>radio &amp; podcasts</v>
      </c>
      <c r="S1481" s="21">
        <f>(((J1481/60)/60)/24)+DATE(1970,1,1)+(-5/24)</f>
        <v>41754.536909722221</v>
      </c>
      <c r="T1481" s="21">
        <f>(((I1481/60)/60)/24)+DATE(1970,1,1)+(-5/24)</f>
        <v>41768.957638888889</v>
      </c>
    </row>
    <row r="1482" spans="1:20" ht="90" hidden="1" x14ac:dyDescent="0.25">
      <c r="A1482" s="13">
        <v>1480</v>
      </c>
      <c r="B1482" s="3" t="s">
        <v>1481</v>
      </c>
      <c r="C1482" s="3" t="s">
        <v>5590</v>
      </c>
      <c r="D1482" s="2">
        <v>50000</v>
      </c>
      <c r="E1482" s="11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8287</v>
      </c>
      <c r="O1482" s="9">
        <f>E1482/D1482</f>
        <v>1.170404</v>
      </c>
      <c r="P1482" s="10">
        <f>IF(E1482=0,0,E1482/L1482)</f>
        <v>92.157795275590544</v>
      </c>
      <c r="Q1482" s="2" t="str">
        <f>LEFT(N1482,SEARCH("/",N1482,1)-1)</f>
        <v>publishing</v>
      </c>
      <c r="R1482" s="2" t="str">
        <f>RIGHT(N1482,LEN(N1482)-SEARCH("/",N1482))</f>
        <v>radio &amp; podcasts</v>
      </c>
      <c r="S1482" s="21">
        <f>(((J1482/60)/60)/24)+DATE(1970,1,1)+(-5/24)</f>
        <v>41464.725682870368</v>
      </c>
      <c r="T1482" s="21">
        <f>(((I1482/60)/60)/24)+DATE(1970,1,1)+(-5/24)</f>
        <v>41481.5</v>
      </c>
    </row>
    <row r="1483" spans="1:20" ht="90" hidden="1" x14ac:dyDescent="0.25">
      <c r="A1483" s="13">
        <v>1481</v>
      </c>
      <c r="B1483" s="3" t="s">
        <v>1482</v>
      </c>
      <c r="C1483" s="3" t="s">
        <v>5591</v>
      </c>
      <c r="D1483" s="2">
        <v>5000</v>
      </c>
      <c r="E1483" s="11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8274</v>
      </c>
      <c r="O1483" s="9">
        <f>E1483/D1483</f>
        <v>2.1000000000000001E-2</v>
      </c>
      <c r="P1483" s="10">
        <f>IF(E1483=0,0,E1483/L1483)</f>
        <v>17.5</v>
      </c>
      <c r="Q1483" s="2" t="str">
        <f>LEFT(N1483,SEARCH("/",N1483,1)-1)</f>
        <v>publishing</v>
      </c>
      <c r="R1483" s="2" t="str">
        <f>RIGHT(N1483,LEN(N1483)-SEARCH("/",N1483))</f>
        <v>fiction</v>
      </c>
      <c r="S1483" s="21">
        <f>(((J1483/60)/60)/24)+DATE(1970,1,1)+(-5/24)</f>
        <v>41550.714641203704</v>
      </c>
      <c r="T1483" s="21">
        <f>(((I1483/60)/60)/24)+DATE(1970,1,1)+(-5/24)</f>
        <v>41580.714641203704</v>
      </c>
    </row>
    <row r="1484" spans="1:20" ht="90" hidden="1" x14ac:dyDescent="0.25">
      <c r="A1484" s="13">
        <v>1482</v>
      </c>
      <c r="B1484" s="3" t="s">
        <v>1483</v>
      </c>
      <c r="C1484" s="3" t="s">
        <v>5592</v>
      </c>
      <c r="D1484" s="2">
        <v>5000</v>
      </c>
      <c r="E1484" s="11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8274</v>
      </c>
      <c r="O1484" s="9">
        <f>E1484/D1484</f>
        <v>1E-3</v>
      </c>
      <c r="P1484" s="10">
        <f>IF(E1484=0,0,E1484/L1484)</f>
        <v>5</v>
      </c>
      <c r="Q1484" s="2" t="str">
        <f>LEFT(N1484,SEARCH("/",N1484,1)-1)</f>
        <v>publishing</v>
      </c>
      <c r="R1484" s="2" t="str">
        <f>RIGHT(N1484,LEN(N1484)-SEARCH("/",N1484))</f>
        <v>fiction</v>
      </c>
      <c r="S1484" s="21">
        <f>(((J1484/60)/60)/24)+DATE(1970,1,1)+(-5/24)</f>
        <v>41136.649722222224</v>
      </c>
      <c r="T1484" s="21">
        <f>(((I1484/60)/60)/24)+DATE(1970,1,1)+(-5/24)</f>
        <v>41159.118749999994</v>
      </c>
    </row>
    <row r="1485" spans="1:20" ht="90" hidden="1" x14ac:dyDescent="0.25">
      <c r="A1485" s="13">
        <v>1483</v>
      </c>
      <c r="B1485" s="3" t="s">
        <v>1484</v>
      </c>
      <c r="C1485" s="3" t="s">
        <v>5593</v>
      </c>
      <c r="D1485" s="2">
        <v>7000</v>
      </c>
      <c r="E1485" s="11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8274</v>
      </c>
      <c r="O1485" s="9">
        <f>E1485/D1485</f>
        <v>7.1428571428571426E-3</v>
      </c>
      <c r="P1485" s="10">
        <f>IF(E1485=0,0,E1485/L1485)</f>
        <v>25</v>
      </c>
      <c r="Q1485" s="2" t="str">
        <f>LEFT(N1485,SEARCH("/",N1485,1)-1)</f>
        <v>publishing</v>
      </c>
      <c r="R1485" s="2" t="str">
        <f>RIGHT(N1485,LEN(N1485)-SEARCH("/",N1485))</f>
        <v>fiction</v>
      </c>
      <c r="S1485" s="21">
        <f>(((J1485/60)/60)/24)+DATE(1970,1,1)+(-5/24)</f>
        <v>42547.984664351847</v>
      </c>
      <c r="T1485" s="21">
        <f>(((I1485/60)/60)/24)+DATE(1970,1,1)+(-5/24)</f>
        <v>42572.984664351847</v>
      </c>
    </row>
    <row r="1486" spans="1:20" ht="45" hidden="1" x14ac:dyDescent="0.25">
      <c r="A1486" s="13">
        <v>1484</v>
      </c>
      <c r="B1486" s="3" t="s">
        <v>1485</v>
      </c>
      <c r="C1486" s="3" t="s">
        <v>5594</v>
      </c>
      <c r="D1486" s="2">
        <v>2000</v>
      </c>
      <c r="E1486" s="11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8274</v>
      </c>
      <c r="O1486" s="9">
        <f>E1486/D1486</f>
        <v>0</v>
      </c>
      <c r="P1486" s="10">
        <f>IF(E1486=0,0,E1486/L1486)</f>
        <v>0</v>
      </c>
      <c r="Q1486" s="2" t="str">
        <f>LEFT(N1486,SEARCH("/",N1486,1)-1)</f>
        <v>publishing</v>
      </c>
      <c r="R1486" s="2" t="str">
        <f>RIGHT(N1486,LEN(N1486)-SEARCH("/",N1486))</f>
        <v>fiction</v>
      </c>
      <c r="S1486" s="21">
        <f>(((J1486/60)/60)/24)+DATE(1970,1,1)+(-5/24)</f>
        <v>41052.992627314808</v>
      </c>
      <c r="T1486" s="21">
        <f>(((I1486/60)/60)/24)+DATE(1970,1,1)+(-5/24)</f>
        <v>41111.410416666666</v>
      </c>
    </row>
    <row r="1487" spans="1:20" ht="90" hidden="1" x14ac:dyDescent="0.25">
      <c r="A1487" s="13">
        <v>1485</v>
      </c>
      <c r="B1487" s="3" t="s">
        <v>1486</v>
      </c>
      <c r="C1487" s="3" t="s">
        <v>5595</v>
      </c>
      <c r="D1487" s="2">
        <v>6700</v>
      </c>
      <c r="E1487" s="11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8274</v>
      </c>
      <c r="O1487" s="9">
        <f>E1487/D1487</f>
        <v>2.2388059701492536E-2</v>
      </c>
      <c r="P1487" s="10">
        <f>IF(E1487=0,0,E1487/L1487)</f>
        <v>50</v>
      </c>
      <c r="Q1487" s="2" t="str">
        <f>LEFT(N1487,SEARCH("/",N1487,1)-1)</f>
        <v>publishing</v>
      </c>
      <c r="R1487" s="2" t="str">
        <f>RIGHT(N1487,LEN(N1487)-SEARCH("/",N1487))</f>
        <v>fiction</v>
      </c>
      <c r="S1487" s="21">
        <f>(((J1487/60)/60)/24)+DATE(1970,1,1)+(-5/24)</f>
        <v>42130.587650462963</v>
      </c>
      <c r="T1487" s="21">
        <f>(((I1487/60)/60)/24)+DATE(1970,1,1)+(-5/24)</f>
        <v>42175.587650462963</v>
      </c>
    </row>
    <row r="1488" spans="1:20" ht="105" hidden="1" x14ac:dyDescent="0.25">
      <c r="A1488" s="13">
        <v>1486</v>
      </c>
      <c r="B1488" s="3" t="s">
        <v>1487</v>
      </c>
      <c r="C1488" s="3" t="s">
        <v>5596</v>
      </c>
      <c r="D1488" s="2">
        <v>20000</v>
      </c>
      <c r="E1488" s="11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8274</v>
      </c>
      <c r="O1488" s="9">
        <f>E1488/D1488</f>
        <v>2.3999999999999998E-3</v>
      </c>
      <c r="P1488" s="10">
        <f>IF(E1488=0,0,E1488/L1488)</f>
        <v>16</v>
      </c>
      <c r="Q1488" s="2" t="str">
        <f>LEFT(N1488,SEARCH("/",N1488,1)-1)</f>
        <v>publishing</v>
      </c>
      <c r="R1488" s="2" t="str">
        <f>RIGHT(N1488,LEN(N1488)-SEARCH("/",N1488))</f>
        <v>fiction</v>
      </c>
      <c r="S1488" s="21">
        <f>(((J1488/60)/60)/24)+DATE(1970,1,1)+(-5/24)</f>
        <v>42031.960196759253</v>
      </c>
      <c r="T1488" s="21">
        <f>(((I1488/60)/60)/24)+DATE(1970,1,1)+(-5/24)</f>
        <v>42061.960196759253</v>
      </c>
    </row>
    <row r="1489" spans="1:20" ht="90" hidden="1" x14ac:dyDescent="0.25">
      <c r="A1489" s="13">
        <v>1487</v>
      </c>
      <c r="B1489" s="3" t="s">
        <v>1488</v>
      </c>
      <c r="C1489" s="3" t="s">
        <v>5597</v>
      </c>
      <c r="D1489" s="2">
        <v>10000</v>
      </c>
      <c r="E1489" s="11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8274</v>
      </c>
      <c r="O1489" s="9">
        <f>E1489/D1489</f>
        <v>0</v>
      </c>
      <c r="P1489" s="10">
        <f>IF(E1489=0,0,E1489/L1489)</f>
        <v>0</v>
      </c>
      <c r="Q1489" s="2" t="str">
        <f>LEFT(N1489,SEARCH("/",N1489,1)-1)</f>
        <v>publishing</v>
      </c>
      <c r="R1489" s="2" t="str">
        <f>RIGHT(N1489,LEN(N1489)-SEARCH("/",N1489))</f>
        <v>fiction</v>
      </c>
      <c r="S1489" s="21">
        <f>(((J1489/60)/60)/24)+DATE(1970,1,1)+(-5/24)</f>
        <v>42554.709155092591</v>
      </c>
      <c r="T1489" s="21">
        <f>(((I1489/60)/60)/24)+DATE(1970,1,1)+(-5/24)</f>
        <v>42584.709155092591</v>
      </c>
    </row>
    <row r="1490" spans="1:20" ht="75" hidden="1" x14ac:dyDescent="0.25">
      <c r="A1490" s="13">
        <v>1488</v>
      </c>
      <c r="B1490" s="3" t="s">
        <v>1489</v>
      </c>
      <c r="C1490" s="3" t="s">
        <v>5598</v>
      </c>
      <c r="D1490" s="2">
        <v>15000</v>
      </c>
      <c r="E1490" s="11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8274</v>
      </c>
      <c r="O1490" s="9">
        <f>E1490/D1490</f>
        <v>2.4E-2</v>
      </c>
      <c r="P1490" s="10">
        <f>IF(E1490=0,0,E1490/L1490)</f>
        <v>60</v>
      </c>
      <c r="Q1490" s="2" t="str">
        <f>LEFT(N1490,SEARCH("/",N1490,1)-1)</f>
        <v>publishing</v>
      </c>
      <c r="R1490" s="2" t="str">
        <f>RIGHT(N1490,LEN(N1490)-SEARCH("/",N1490))</f>
        <v>fiction</v>
      </c>
      <c r="S1490" s="21">
        <f>(((J1490/60)/60)/24)+DATE(1970,1,1)+(-5/24)</f>
        <v>41614.354861111111</v>
      </c>
      <c r="T1490" s="21">
        <f>(((I1490/60)/60)/24)+DATE(1970,1,1)+(-5/24)</f>
        <v>41644.354861111111</v>
      </c>
    </row>
    <row r="1491" spans="1:20" ht="75" hidden="1" x14ac:dyDescent="0.25">
      <c r="A1491" s="13">
        <v>1489</v>
      </c>
      <c r="B1491" s="3" t="s">
        <v>1490</v>
      </c>
      <c r="C1491" s="3" t="s">
        <v>5599</v>
      </c>
      <c r="D1491" s="2">
        <v>5000</v>
      </c>
      <c r="E1491" s="11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8274</v>
      </c>
      <c r="O1491" s="9">
        <f>E1491/D1491</f>
        <v>0</v>
      </c>
      <c r="P1491" s="10">
        <f>IF(E1491=0,0,E1491/L1491)</f>
        <v>0</v>
      </c>
      <c r="Q1491" s="2" t="str">
        <f>LEFT(N1491,SEARCH("/",N1491,1)-1)</f>
        <v>publishing</v>
      </c>
      <c r="R1491" s="2" t="str">
        <f>RIGHT(N1491,LEN(N1491)-SEARCH("/",N1491))</f>
        <v>fiction</v>
      </c>
      <c r="S1491" s="21">
        <f>(((J1491/60)/60)/24)+DATE(1970,1,1)+(-5/24)</f>
        <v>41198.403379629628</v>
      </c>
      <c r="T1491" s="21">
        <f>(((I1491/60)/60)/24)+DATE(1970,1,1)+(-5/24)</f>
        <v>41228.445046296292</v>
      </c>
    </row>
    <row r="1492" spans="1:20" ht="90" hidden="1" x14ac:dyDescent="0.25">
      <c r="A1492" s="13">
        <v>1490</v>
      </c>
      <c r="B1492" s="3" t="s">
        <v>1491</v>
      </c>
      <c r="C1492" s="3" t="s">
        <v>5600</v>
      </c>
      <c r="D1492" s="2">
        <v>2900</v>
      </c>
      <c r="E1492" s="11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8274</v>
      </c>
      <c r="O1492" s="9">
        <f>E1492/D1492</f>
        <v>0.30862068965517242</v>
      </c>
      <c r="P1492" s="10">
        <f>IF(E1492=0,0,E1492/L1492)</f>
        <v>47.10526315789474</v>
      </c>
      <c r="Q1492" s="2" t="str">
        <f>LEFT(N1492,SEARCH("/",N1492,1)-1)</f>
        <v>publishing</v>
      </c>
      <c r="R1492" s="2" t="str">
        <f>RIGHT(N1492,LEN(N1492)-SEARCH("/",N1492))</f>
        <v>fiction</v>
      </c>
      <c r="S1492" s="21">
        <f>(((J1492/60)/60)/24)+DATE(1970,1,1)+(-5/24)</f>
        <v>41520.352708333332</v>
      </c>
      <c r="T1492" s="21">
        <f>(((I1492/60)/60)/24)+DATE(1970,1,1)+(-5/24)</f>
        <v>41549.352708333332</v>
      </c>
    </row>
    <row r="1493" spans="1:20" ht="75" hidden="1" x14ac:dyDescent="0.25">
      <c r="A1493" s="13">
        <v>1491</v>
      </c>
      <c r="B1493" s="3" t="s">
        <v>1492</v>
      </c>
      <c r="C1493" s="3" t="s">
        <v>5601</v>
      </c>
      <c r="D1493" s="2">
        <v>1200</v>
      </c>
      <c r="E1493" s="11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8274</v>
      </c>
      <c r="O1493" s="9">
        <f>E1493/D1493</f>
        <v>8.3333333333333329E-2</v>
      </c>
      <c r="P1493" s="10">
        <f>IF(E1493=0,0,E1493/L1493)</f>
        <v>100</v>
      </c>
      <c r="Q1493" s="2" t="str">
        <f>LEFT(N1493,SEARCH("/",N1493,1)-1)</f>
        <v>publishing</v>
      </c>
      <c r="R1493" s="2" t="str">
        <f>RIGHT(N1493,LEN(N1493)-SEARCH("/",N1493))</f>
        <v>fiction</v>
      </c>
      <c r="S1493" s="21">
        <f>(((J1493/60)/60)/24)+DATE(1970,1,1)+(-5/24)</f>
        <v>41991.505127314813</v>
      </c>
      <c r="T1493" s="21">
        <f>(((I1493/60)/60)/24)+DATE(1970,1,1)+(-5/24)</f>
        <v>42050.443055555552</v>
      </c>
    </row>
    <row r="1494" spans="1:20" ht="105" hidden="1" x14ac:dyDescent="0.25">
      <c r="A1494" s="13">
        <v>1492</v>
      </c>
      <c r="B1494" s="3" t="s">
        <v>1493</v>
      </c>
      <c r="C1494" s="3" t="s">
        <v>5602</v>
      </c>
      <c r="D1494" s="2">
        <v>4000</v>
      </c>
      <c r="E1494" s="11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8274</v>
      </c>
      <c r="O1494" s="9">
        <f>E1494/D1494</f>
        <v>7.4999999999999997E-3</v>
      </c>
      <c r="P1494" s="10">
        <f>IF(E1494=0,0,E1494/L1494)</f>
        <v>15</v>
      </c>
      <c r="Q1494" s="2" t="str">
        <f>LEFT(N1494,SEARCH("/",N1494,1)-1)</f>
        <v>publishing</v>
      </c>
      <c r="R1494" s="2" t="str">
        <f>RIGHT(N1494,LEN(N1494)-SEARCH("/",N1494))</f>
        <v>fiction</v>
      </c>
      <c r="S1494" s="21">
        <f>(((J1494/60)/60)/24)+DATE(1970,1,1)+(-5/24)</f>
        <v>40682.676458333335</v>
      </c>
      <c r="T1494" s="21">
        <f>(((I1494/60)/60)/24)+DATE(1970,1,1)+(-5/24)</f>
        <v>40712.676458333335</v>
      </c>
    </row>
    <row r="1495" spans="1:20" ht="60" hidden="1" x14ac:dyDescent="0.25">
      <c r="A1495" s="13">
        <v>1493</v>
      </c>
      <c r="B1495" s="3" t="s">
        <v>1494</v>
      </c>
      <c r="C1495" s="3" t="s">
        <v>5603</v>
      </c>
      <c r="D1495" s="2">
        <v>2400</v>
      </c>
      <c r="E1495" s="11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8274</v>
      </c>
      <c r="O1495" s="9">
        <f>E1495/D1495</f>
        <v>0</v>
      </c>
      <c r="P1495" s="10">
        <f>IF(E1495=0,0,E1495/L1495)</f>
        <v>0</v>
      </c>
      <c r="Q1495" s="2" t="str">
        <f>LEFT(N1495,SEARCH("/",N1495,1)-1)</f>
        <v>publishing</v>
      </c>
      <c r="R1495" s="2" t="str">
        <f>RIGHT(N1495,LEN(N1495)-SEARCH("/",N1495))</f>
        <v>fiction</v>
      </c>
      <c r="S1495" s="21">
        <f>(((J1495/60)/60)/24)+DATE(1970,1,1)+(-5/24)</f>
        <v>41411.658275462964</v>
      </c>
      <c r="T1495" s="21">
        <f>(((I1495/60)/60)/24)+DATE(1970,1,1)+(-5/24)</f>
        <v>41441.658275462964</v>
      </c>
    </row>
    <row r="1496" spans="1:20" ht="90" hidden="1" x14ac:dyDescent="0.25">
      <c r="A1496" s="13">
        <v>1494</v>
      </c>
      <c r="B1496" s="3" t="s">
        <v>1495</v>
      </c>
      <c r="C1496" s="3" t="s">
        <v>5604</v>
      </c>
      <c r="D1496" s="2">
        <v>5000</v>
      </c>
      <c r="E1496" s="11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8274</v>
      </c>
      <c r="O1496" s="9">
        <f>E1496/D1496</f>
        <v>8.8999999999999996E-2</v>
      </c>
      <c r="P1496" s="10">
        <f>IF(E1496=0,0,E1496/L1496)</f>
        <v>40.454545454545453</v>
      </c>
      <c r="Q1496" s="2" t="str">
        <f>LEFT(N1496,SEARCH("/",N1496,1)-1)</f>
        <v>publishing</v>
      </c>
      <c r="R1496" s="2" t="str">
        <f>RIGHT(N1496,LEN(N1496)-SEARCH("/",N1496))</f>
        <v>fiction</v>
      </c>
      <c r="S1496" s="21">
        <f>(((J1496/60)/60)/24)+DATE(1970,1,1)+(-5/24)</f>
        <v>42067.514039351845</v>
      </c>
      <c r="T1496" s="21">
        <f>(((I1496/60)/60)/24)+DATE(1970,1,1)+(-5/24)</f>
        <v>42097.443055555552</v>
      </c>
    </row>
    <row r="1497" spans="1:20" ht="60" hidden="1" x14ac:dyDescent="0.25">
      <c r="A1497" s="13">
        <v>1495</v>
      </c>
      <c r="B1497" s="3" t="s">
        <v>1496</v>
      </c>
      <c r="C1497" s="3" t="s">
        <v>5605</v>
      </c>
      <c r="D1497" s="2">
        <v>2000</v>
      </c>
      <c r="E1497" s="11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8274</v>
      </c>
      <c r="O1497" s="9">
        <f>E1497/D1497</f>
        <v>0</v>
      </c>
      <c r="P1497" s="10">
        <f>IF(E1497=0,0,E1497/L1497)</f>
        <v>0</v>
      </c>
      <c r="Q1497" s="2" t="str">
        <f>LEFT(N1497,SEARCH("/",N1497,1)-1)</f>
        <v>publishing</v>
      </c>
      <c r="R1497" s="2" t="str">
        <f>RIGHT(N1497,LEN(N1497)-SEARCH("/",N1497))</f>
        <v>fiction</v>
      </c>
      <c r="S1497" s="21">
        <f>(((J1497/60)/60)/24)+DATE(1970,1,1)+(-5/24)</f>
        <v>40752.581377314811</v>
      </c>
      <c r="T1497" s="21">
        <f>(((I1497/60)/60)/24)+DATE(1970,1,1)+(-5/24)</f>
        <v>40782.581377314811</v>
      </c>
    </row>
    <row r="1498" spans="1:20" ht="90" hidden="1" x14ac:dyDescent="0.25">
      <c r="A1498" s="13">
        <v>1496</v>
      </c>
      <c r="B1498" s="3" t="s">
        <v>1497</v>
      </c>
      <c r="C1498" s="3" t="s">
        <v>5606</v>
      </c>
      <c r="D1498" s="2">
        <v>1500</v>
      </c>
      <c r="E1498" s="11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8274</v>
      </c>
      <c r="O1498" s="9">
        <f>E1498/D1498</f>
        <v>0</v>
      </c>
      <c r="P1498" s="10">
        <f>IF(E1498=0,0,E1498/L1498)</f>
        <v>0</v>
      </c>
      <c r="Q1498" s="2" t="str">
        <f>LEFT(N1498,SEARCH("/",N1498,1)-1)</f>
        <v>publishing</v>
      </c>
      <c r="R1498" s="2" t="str">
        <f>RIGHT(N1498,LEN(N1498)-SEARCH("/",N1498))</f>
        <v>fiction</v>
      </c>
      <c r="S1498" s="21">
        <f>(((J1498/60)/60)/24)+DATE(1970,1,1)+(-5/24)</f>
        <v>41838.266886574071</v>
      </c>
      <c r="T1498" s="21">
        <f>(((I1498/60)/60)/24)+DATE(1970,1,1)+(-5/24)</f>
        <v>41898.266886574071</v>
      </c>
    </row>
    <row r="1499" spans="1:20" ht="90" hidden="1" x14ac:dyDescent="0.25">
      <c r="A1499" s="13">
        <v>1497</v>
      </c>
      <c r="B1499" s="3" t="s">
        <v>1498</v>
      </c>
      <c r="C1499" s="3" t="s">
        <v>5607</v>
      </c>
      <c r="D1499" s="2">
        <v>15000</v>
      </c>
      <c r="E1499" s="11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8274</v>
      </c>
      <c r="O1499" s="9">
        <f>E1499/D1499</f>
        <v>6.666666666666667E-5</v>
      </c>
      <c r="P1499" s="10">
        <f>IF(E1499=0,0,E1499/L1499)</f>
        <v>1</v>
      </c>
      <c r="Q1499" s="2" t="str">
        <f>LEFT(N1499,SEARCH("/",N1499,1)-1)</f>
        <v>publishing</v>
      </c>
      <c r="R1499" s="2" t="str">
        <f>RIGHT(N1499,LEN(N1499)-SEARCH("/",N1499))</f>
        <v>fiction</v>
      </c>
      <c r="S1499" s="21">
        <f>(((J1499/60)/60)/24)+DATE(1970,1,1)+(-5/24)</f>
        <v>41444.434282407405</v>
      </c>
      <c r="T1499" s="21">
        <f>(((I1499/60)/60)/24)+DATE(1970,1,1)+(-5/24)</f>
        <v>41486.613194444442</v>
      </c>
    </row>
    <row r="1500" spans="1:20" ht="90" hidden="1" x14ac:dyDescent="0.25">
      <c r="A1500" s="13">
        <v>1498</v>
      </c>
      <c r="B1500" s="3" t="s">
        <v>1499</v>
      </c>
      <c r="C1500" s="3" t="s">
        <v>5608</v>
      </c>
      <c r="D1500" s="2">
        <v>3000</v>
      </c>
      <c r="E1500" s="11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8274</v>
      </c>
      <c r="O1500" s="9">
        <f>E1500/D1500</f>
        <v>1.9E-2</v>
      </c>
      <c r="P1500" s="10">
        <f>IF(E1500=0,0,E1500/L1500)</f>
        <v>19</v>
      </c>
      <c r="Q1500" s="2" t="str">
        <f>LEFT(N1500,SEARCH("/",N1500,1)-1)</f>
        <v>publishing</v>
      </c>
      <c r="R1500" s="2" t="str">
        <f>RIGHT(N1500,LEN(N1500)-SEARCH("/",N1500))</f>
        <v>fiction</v>
      </c>
      <c r="S1500" s="21">
        <f>(((J1500/60)/60)/24)+DATE(1970,1,1)+(-5/24)</f>
        <v>41840.775208333333</v>
      </c>
      <c r="T1500" s="21">
        <f>(((I1500/60)/60)/24)+DATE(1970,1,1)+(-5/24)</f>
        <v>41885.775208333333</v>
      </c>
    </row>
    <row r="1501" spans="1:20" ht="90" hidden="1" x14ac:dyDescent="0.25">
      <c r="A1501" s="13">
        <v>1499</v>
      </c>
      <c r="B1501" s="3" t="s">
        <v>1500</v>
      </c>
      <c r="C1501" s="3" t="s">
        <v>5609</v>
      </c>
      <c r="D1501" s="2">
        <v>2000</v>
      </c>
      <c r="E1501" s="11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8274</v>
      </c>
      <c r="O1501" s="9">
        <f>E1501/D1501</f>
        <v>2.5000000000000001E-3</v>
      </c>
      <c r="P1501" s="10">
        <f>IF(E1501=0,0,E1501/L1501)</f>
        <v>5</v>
      </c>
      <c r="Q1501" s="2" t="str">
        <f>LEFT(N1501,SEARCH("/",N1501,1)-1)</f>
        <v>publishing</v>
      </c>
      <c r="R1501" s="2" t="str">
        <f>RIGHT(N1501,LEN(N1501)-SEARCH("/",N1501))</f>
        <v>fiction</v>
      </c>
      <c r="S1501" s="21">
        <f>(((J1501/60)/60)/24)+DATE(1970,1,1)+(-5/24)</f>
        <v>42526.798993055556</v>
      </c>
      <c r="T1501" s="21">
        <f>(((I1501/60)/60)/24)+DATE(1970,1,1)+(-5/24)</f>
        <v>42586.798993055556</v>
      </c>
    </row>
    <row r="1502" spans="1:20" ht="105" hidden="1" x14ac:dyDescent="0.25">
      <c r="A1502" s="13">
        <v>1500</v>
      </c>
      <c r="B1502" s="3" t="s">
        <v>1501</v>
      </c>
      <c r="C1502" s="3" t="s">
        <v>5610</v>
      </c>
      <c r="D1502" s="2">
        <v>2800</v>
      </c>
      <c r="E1502" s="11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8274</v>
      </c>
      <c r="O1502" s="9">
        <f>E1502/D1502</f>
        <v>0.25035714285714283</v>
      </c>
      <c r="P1502" s="10">
        <f>IF(E1502=0,0,E1502/L1502)</f>
        <v>46.733333333333334</v>
      </c>
      <c r="Q1502" s="2" t="str">
        <f>LEFT(N1502,SEARCH("/",N1502,1)-1)</f>
        <v>publishing</v>
      </c>
      <c r="R1502" s="2" t="str">
        <f>RIGHT(N1502,LEN(N1502)-SEARCH("/",N1502))</f>
        <v>fiction</v>
      </c>
      <c r="S1502" s="21">
        <f>(((J1502/60)/60)/24)+DATE(1970,1,1)+(-5/24)</f>
        <v>41365.69626157407</v>
      </c>
      <c r="T1502" s="21">
        <f>(((I1502/60)/60)/24)+DATE(1970,1,1)+(-5/24)</f>
        <v>41395.69626157407</v>
      </c>
    </row>
    <row r="1503" spans="1:20" ht="60" hidden="1" x14ac:dyDescent="0.25">
      <c r="A1503" s="13">
        <v>1501</v>
      </c>
      <c r="B1503" s="3" t="s">
        <v>1502</v>
      </c>
      <c r="C1503" s="3" t="s">
        <v>5611</v>
      </c>
      <c r="D1503" s="2">
        <v>52000</v>
      </c>
      <c r="E1503" s="11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8284</v>
      </c>
      <c r="O1503" s="9">
        <f>E1503/D1503</f>
        <v>1.6633076923076924</v>
      </c>
      <c r="P1503" s="10">
        <f>IF(E1503=0,0,E1503/L1503)</f>
        <v>97.731073446327684</v>
      </c>
      <c r="Q1503" s="2" t="str">
        <f>LEFT(N1503,SEARCH("/",N1503,1)-1)</f>
        <v>photography</v>
      </c>
      <c r="R1503" s="2" t="str">
        <f>RIGHT(N1503,LEN(N1503)-SEARCH("/",N1503))</f>
        <v>photobooks</v>
      </c>
      <c r="S1503" s="21">
        <f>(((J1503/60)/60)/24)+DATE(1970,1,1)+(-5/24)</f>
        <v>42163.3752662037</v>
      </c>
      <c r="T1503" s="21">
        <f>(((I1503/60)/60)/24)+DATE(1970,1,1)+(-5/24)</f>
        <v>42193.3752662037</v>
      </c>
    </row>
    <row r="1504" spans="1:20" ht="90" hidden="1" x14ac:dyDescent="0.25">
      <c r="A1504" s="13">
        <v>1502</v>
      </c>
      <c r="B1504" s="3" t="s">
        <v>1503</v>
      </c>
      <c r="C1504" s="3" t="s">
        <v>5612</v>
      </c>
      <c r="D1504" s="2">
        <v>22000</v>
      </c>
      <c r="E1504" s="11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8284</v>
      </c>
      <c r="O1504" s="9">
        <f>E1504/D1504</f>
        <v>1.0144545454545455</v>
      </c>
      <c r="P1504" s="10">
        <f>IF(E1504=0,0,E1504/L1504)</f>
        <v>67.835866261398181</v>
      </c>
      <c r="Q1504" s="2" t="str">
        <f>LEFT(N1504,SEARCH("/",N1504,1)-1)</f>
        <v>photography</v>
      </c>
      <c r="R1504" s="2" t="str">
        <f>RIGHT(N1504,LEN(N1504)-SEARCH("/",N1504))</f>
        <v>photobooks</v>
      </c>
      <c r="S1504" s="21">
        <f>(((J1504/60)/60)/24)+DATE(1970,1,1)+(-5/24)</f>
        <v>42426.33425925926</v>
      </c>
      <c r="T1504" s="21">
        <f>(((I1504/60)/60)/24)+DATE(1970,1,1)+(-5/24)</f>
        <v>42454.708333333336</v>
      </c>
    </row>
    <row r="1505" spans="1:20" ht="90" hidden="1" x14ac:dyDescent="0.25">
      <c r="A1505" s="13">
        <v>1503</v>
      </c>
      <c r="B1505" s="3" t="s">
        <v>1504</v>
      </c>
      <c r="C1505" s="3" t="s">
        <v>5613</v>
      </c>
      <c r="D1505" s="2">
        <v>3750</v>
      </c>
      <c r="E1505" s="11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8284</v>
      </c>
      <c r="O1505" s="9">
        <f>E1505/D1505</f>
        <v>1.0789146666666667</v>
      </c>
      <c r="P1505" s="10">
        <f>IF(E1505=0,0,E1505/L1505)</f>
        <v>56.98492957746479</v>
      </c>
      <c r="Q1505" s="2" t="str">
        <f>LEFT(N1505,SEARCH("/",N1505,1)-1)</f>
        <v>photography</v>
      </c>
      <c r="R1505" s="2" t="str">
        <f>RIGHT(N1505,LEN(N1505)-SEARCH("/",N1505))</f>
        <v>photobooks</v>
      </c>
      <c r="S1505" s="21">
        <f>(((J1505/60)/60)/24)+DATE(1970,1,1)+(-5/24)</f>
        <v>42606.13890046296</v>
      </c>
      <c r="T1505" s="21">
        <f>(((I1505/60)/60)/24)+DATE(1970,1,1)+(-5/24)</f>
        <v>42666.13890046296</v>
      </c>
    </row>
    <row r="1506" spans="1:20" ht="60" hidden="1" x14ac:dyDescent="0.25">
      <c r="A1506" s="13">
        <v>1504</v>
      </c>
      <c r="B1506" s="3" t="s">
        <v>1505</v>
      </c>
      <c r="C1506" s="3" t="s">
        <v>5614</v>
      </c>
      <c r="D1506" s="2">
        <v>6500</v>
      </c>
      <c r="E1506" s="11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8284</v>
      </c>
      <c r="O1506" s="9">
        <f>E1506/D1506</f>
        <v>2.7793846153846156</v>
      </c>
      <c r="P1506" s="10">
        <f>IF(E1506=0,0,E1506/L1506)</f>
        <v>67.159851301115239</v>
      </c>
      <c r="Q1506" s="2" t="str">
        <f>LEFT(N1506,SEARCH("/",N1506,1)-1)</f>
        <v>photography</v>
      </c>
      <c r="R1506" s="2" t="str">
        <f>RIGHT(N1506,LEN(N1506)-SEARCH("/",N1506))</f>
        <v>photobooks</v>
      </c>
      <c r="S1506" s="21">
        <f>(((J1506/60)/60)/24)+DATE(1970,1,1)+(-5/24)</f>
        <v>41772.44935185185</v>
      </c>
      <c r="T1506" s="21">
        <f>(((I1506/60)/60)/24)+DATE(1970,1,1)+(-5/24)</f>
        <v>41800.147916666661</v>
      </c>
    </row>
    <row r="1507" spans="1:20" ht="105" hidden="1" x14ac:dyDescent="0.25">
      <c r="A1507" s="13">
        <v>1505</v>
      </c>
      <c r="B1507" s="3" t="s">
        <v>1506</v>
      </c>
      <c r="C1507" s="3" t="s">
        <v>5615</v>
      </c>
      <c r="D1507" s="2">
        <v>16000</v>
      </c>
      <c r="E1507" s="11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8284</v>
      </c>
      <c r="O1507" s="9">
        <f>E1507/D1507</f>
        <v>1.0358125</v>
      </c>
      <c r="P1507" s="10">
        <f>IF(E1507=0,0,E1507/L1507)</f>
        <v>48.037681159420288</v>
      </c>
      <c r="Q1507" s="2" t="str">
        <f>LEFT(N1507,SEARCH("/",N1507,1)-1)</f>
        <v>photography</v>
      </c>
      <c r="R1507" s="2" t="str">
        <f>RIGHT(N1507,LEN(N1507)-SEARCH("/",N1507))</f>
        <v>photobooks</v>
      </c>
      <c r="S1507" s="21">
        <f>(((J1507/60)/60)/24)+DATE(1970,1,1)+(-5/24)</f>
        <v>42414.234988425924</v>
      </c>
      <c r="T1507" s="21">
        <f>(((I1507/60)/60)/24)+DATE(1970,1,1)+(-5/24)</f>
        <v>42451.625694444439</v>
      </c>
    </row>
    <row r="1508" spans="1:20" ht="75" hidden="1" x14ac:dyDescent="0.25">
      <c r="A1508" s="13">
        <v>1506</v>
      </c>
      <c r="B1508" s="3" t="s">
        <v>1507</v>
      </c>
      <c r="C1508" s="3" t="s">
        <v>5616</v>
      </c>
      <c r="D1508" s="2">
        <v>1500</v>
      </c>
      <c r="E1508" s="11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8284</v>
      </c>
      <c r="O1508" s="9">
        <f>E1508/D1508</f>
        <v>1.1140000000000001</v>
      </c>
      <c r="P1508" s="10">
        <f>IF(E1508=0,0,E1508/L1508)</f>
        <v>38.860465116279073</v>
      </c>
      <c r="Q1508" s="2" t="str">
        <f>LEFT(N1508,SEARCH("/",N1508,1)-1)</f>
        <v>photography</v>
      </c>
      <c r="R1508" s="2" t="str">
        <f>RIGHT(N1508,LEN(N1508)-SEARCH("/",N1508))</f>
        <v>photobooks</v>
      </c>
      <c r="S1508" s="21">
        <f>(((J1508/60)/60)/24)+DATE(1970,1,1)+(-5/24)</f>
        <v>41814.577592592592</v>
      </c>
      <c r="T1508" s="21">
        <f>(((I1508/60)/60)/24)+DATE(1970,1,1)+(-5/24)</f>
        <v>41844.577592592592</v>
      </c>
    </row>
    <row r="1509" spans="1:20" ht="105" hidden="1" x14ac:dyDescent="0.25">
      <c r="A1509" s="13">
        <v>1507</v>
      </c>
      <c r="B1509" s="3" t="s">
        <v>1508</v>
      </c>
      <c r="C1509" s="3" t="s">
        <v>5617</v>
      </c>
      <c r="D1509" s="2">
        <v>1200</v>
      </c>
      <c r="E1509" s="11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8284</v>
      </c>
      <c r="O1509" s="9">
        <f>E1509/D1509</f>
        <v>2.15</v>
      </c>
      <c r="P1509" s="10">
        <f>IF(E1509=0,0,E1509/L1509)</f>
        <v>78.181818181818187</v>
      </c>
      <c r="Q1509" s="2" t="str">
        <f>LEFT(N1509,SEARCH("/",N1509,1)-1)</f>
        <v>photography</v>
      </c>
      <c r="R1509" s="2" t="str">
        <f>RIGHT(N1509,LEN(N1509)-SEARCH("/",N1509))</f>
        <v>photobooks</v>
      </c>
      <c r="S1509" s="21">
        <f>(((J1509/60)/60)/24)+DATE(1970,1,1)+(-5/24)</f>
        <v>40254.242002314815</v>
      </c>
      <c r="T1509" s="21">
        <f>(((I1509/60)/60)/24)+DATE(1970,1,1)+(-5/24)</f>
        <v>40313.131944444445</v>
      </c>
    </row>
    <row r="1510" spans="1:20" ht="90" hidden="1" x14ac:dyDescent="0.25">
      <c r="A1510" s="13">
        <v>1508</v>
      </c>
      <c r="B1510" s="3" t="s">
        <v>1509</v>
      </c>
      <c r="C1510" s="3" t="s">
        <v>5618</v>
      </c>
      <c r="D1510" s="2">
        <v>18500</v>
      </c>
      <c r="E1510" s="11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8284</v>
      </c>
      <c r="O1510" s="9">
        <f>E1510/D1510</f>
        <v>1.1076216216216217</v>
      </c>
      <c r="P1510" s="10">
        <f>IF(E1510=0,0,E1510/L1510)</f>
        <v>97.113744075829388</v>
      </c>
      <c r="Q1510" s="2" t="str">
        <f>LEFT(N1510,SEARCH("/",N1510,1)-1)</f>
        <v>photography</v>
      </c>
      <c r="R1510" s="2" t="str">
        <f>RIGHT(N1510,LEN(N1510)-SEARCH("/",N1510))</f>
        <v>photobooks</v>
      </c>
      <c r="S1510" s="21">
        <f>(((J1510/60)/60)/24)+DATE(1970,1,1)+(-5/24)</f>
        <v>41786.406030092592</v>
      </c>
      <c r="T1510" s="21">
        <f>(((I1510/60)/60)/24)+DATE(1970,1,1)+(-5/24)</f>
        <v>41817.406030092592</v>
      </c>
    </row>
    <row r="1511" spans="1:20" ht="90" hidden="1" x14ac:dyDescent="0.25">
      <c r="A1511" s="13">
        <v>1509</v>
      </c>
      <c r="B1511" s="3" t="s">
        <v>1510</v>
      </c>
      <c r="C1511" s="3" t="s">
        <v>5619</v>
      </c>
      <c r="D1511" s="2">
        <v>17500</v>
      </c>
      <c r="E1511" s="11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8284</v>
      </c>
      <c r="O1511" s="9">
        <f>E1511/D1511</f>
        <v>1.2364125714285714</v>
      </c>
      <c r="P1511" s="10">
        <f>IF(E1511=0,0,E1511/L1511)</f>
        <v>110.39397959183674</v>
      </c>
      <c r="Q1511" s="2" t="str">
        <f>LEFT(N1511,SEARCH("/",N1511,1)-1)</f>
        <v>photography</v>
      </c>
      <c r="R1511" s="2" t="str">
        <f>RIGHT(N1511,LEN(N1511)-SEARCH("/",N1511))</f>
        <v>photobooks</v>
      </c>
      <c r="S1511" s="21">
        <f>(((J1511/60)/60)/24)+DATE(1970,1,1)+(-5/24)</f>
        <v>42751.325057870366</v>
      </c>
      <c r="T1511" s="21">
        <f>(((I1511/60)/60)/24)+DATE(1970,1,1)+(-5/24)</f>
        <v>42780.749305555553</v>
      </c>
    </row>
    <row r="1512" spans="1:20" ht="90" hidden="1" x14ac:dyDescent="0.25">
      <c r="A1512" s="13">
        <v>1510</v>
      </c>
      <c r="B1512" s="3" t="s">
        <v>1511</v>
      </c>
      <c r="C1512" s="3" t="s">
        <v>5620</v>
      </c>
      <c r="D1512" s="2">
        <v>16000</v>
      </c>
      <c r="E1512" s="11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8284</v>
      </c>
      <c r="O1512" s="9">
        <f>E1512/D1512</f>
        <v>1.0103500000000001</v>
      </c>
      <c r="P1512" s="10">
        <f>IF(E1512=0,0,E1512/L1512)</f>
        <v>39.91506172839506</v>
      </c>
      <c r="Q1512" s="2" t="str">
        <f>LEFT(N1512,SEARCH("/",N1512,1)-1)</f>
        <v>photography</v>
      </c>
      <c r="R1512" s="2" t="str">
        <f>RIGHT(N1512,LEN(N1512)-SEARCH("/",N1512))</f>
        <v>photobooks</v>
      </c>
      <c r="S1512" s="21">
        <f>(((J1512/60)/60)/24)+DATE(1970,1,1)+(-5/24)</f>
        <v>41809.176828703698</v>
      </c>
      <c r="T1512" s="21">
        <f>(((I1512/60)/60)/24)+DATE(1970,1,1)+(-5/24)</f>
        <v>41839.176828703698</v>
      </c>
    </row>
    <row r="1513" spans="1:20" ht="90" hidden="1" x14ac:dyDescent="0.25">
      <c r="A1513" s="13">
        <v>1511</v>
      </c>
      <c r="B1513" s="3" t="s">
        <v>1512</v>
      </c>
      <c r="C1513" s="3" t="s">
        <v>5621</v>
      </c>
      <c r="D1513" s="2">
        <v>14000</v>
      </c>
      <c r="E1513" s="11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8284</v>
      </c>
      <c r="O1513" s="9">
        <f>E1513/D1513</f>
        <v>1.1179285714285714</v>
      </c>
      <c r="P1513" s="10">
        <f>IF(E1513=0,0,E1513/L1513)</f>
        <v>75.975728155339809</v>
      </c>
      <c r="Q1513" s="2" t="str">
        <f>LEFT(N1513,SEARCH("/",N1513,1)-1)</f>
        <v>photography</v>
      </c>
      <c r="R1513" s="2" t="str">
        <f>RIGHT(N1513,LEN(N1513)-SEARCH("/",N1513))</f>
        <v>photobooks</v>
      </c>
      <c r="S1513" s="21">
        <f>(((J1513/60)/60)/24)+DATE(1970,1,1)+(-5/24)</f>
        <v>42296.375046296293</v>
      </c>
      <c r="T1513" s="21">
        <f>(((I1513/60)/60)/24)+DATE(1970,1,1)+(-5/24)</f>
        <v>42326.416712962957</v>
      </c>
    </row>
    <row r="1514" spans="1:20" ht="90" hidden="1" x14ac:dyDescent="0.25">
      <c r="A1514" s="13">
        <v>1512</v>
      </c>
      <c r="B1514" s="3" t="s">
        <v>1513</v>
      </c>
      <c r="C1514" s="3" t="s">
        <v>5622</v>
      </c>
      <c r="D1514" s="2">
        <v>3500</v>
      </c>
      <c r="E1514" s="11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8284</v>
      </c>
      <c r="O1514" s="9">
        <f>E1514/D1514</f>
        <v>5.5877142857142861</v>
      </c>
      <c r="P1514" s="10">
        <f>IF(E1514=0,0,E1514/L1514)</f>
        <v>58.379104477611939</v>
      </c>
      <c r="Q1514" s="2" t="str">
        <f>LEFT(N1514,SEARCH("/",N1514,1)-1)</f>
        <v>photography</v>
      </c>
      <c r="R1514" s="2" t="str">
        <f>RIGHT(N1514,LEN(N1514)-SEARCH("/",N1514))</f>
        <v>photobooks</v>
      </c>
      <c r="S1514" s="21">
        <f>(((J1514/60)/60)/24)+DATE(1970,1,1)+(-5/24)</f>
        <v>42741.476145833331</v>
      </c>
      <c r="T1514" s="21">
        <f>(((I1514/60)/60)/24)+DATE(1970,1,1)+(-5/24)</f>
        <v>42771.476145833331</v>
      </c>
    </row>
    <row r="1515" spans="1:20" ht="90" hidden="1" x14ac:dyDescent="0.25">
      <c r="A1515" s="13">
        <v>1513</v>
      </c>
      <c r="B1515" s="3" t="s">
        <v>1514</v>
      </c>
      <c r="C1515" s="3" t="s">
        <v>5623</v>
      </c>
      <c r="D1515" s="2">
        <v>8000</v>
      </c>
      <c r="E1515" s="11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8284</v>
      </c>
      <c r="O1515" s="9">
        <f>E1515/D1515</f>
        <v>1.5001875</v>
      </c>
      <c r="P1515" s="10">
        <f>IF(E1515=0,0,E1515/L1515)</f>
        <v>55.82093023255814</v>
      </c>
      <c r="Q1515" s="2" t="str">
        <f>LEFT(N1515,SEARCH("/",N1515,1)-1)</f>
        <v>photography</v>
      </c>
      <c r="R1515" s="2" t="str">
        <f>RIGHT(N1515,LEN(N1515)-SEARCH("/",N1515))</f>
        <v>photobooks</v>
      </c>
      <c r="S1515" s="21">
        <f>(((J1515/60)/60)/24)+DATE(1970,1,1)+(-5/24)</f>
        <v>41806.42900462963</v>
      </c>
      <c r="T1515" s="21">
        <f>(((I1515/60)/60)/24)+DATE(1970,1,1)+(-5/24)</f>
        <v>41836.42900462963</v>
      </c>
    </row>
    <row r="1516" spans="1:20" ht="90" hidden="1" x14ac:dyDescent="0.25">
      <c r="A1516" s="13">
        <v>1514</v>
      </c>
      <c r="B1516" s="3" t="s">
        <v>1515</v>
      </c>
      <c r="C1516" s="3" t="s">
        <v>5624</v>
      </c>
      <c r="D1516" s="2">
        <v>25000</v>
      </c>
      <c r="E1516" s="11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8284</v>
      </c>
      <c r="O1516" s="9">
        <f>E1516/D1516</f>
        <v>1.0647599999999999</v>
      </c>
      <c r="P1516" s="10">
        <f>IF(E1516=0,0,E1516/L1516)</f>
        <v>151.24431818181819</v>
      </c>
      <c r="Q1516" s="2" t="str">
        <f>LEFT(N1516,SEARCH("/",N1516,1)-1)</f>
        <v>photography</v>
      </c>
      <c r="R1516" s="2" t="str">
        <f>RIGHT(N1516,LEN(N1516)-SEARCH("/",N1516))</f>
        <v>photobooks</v>
      </c>
      <c r="S1516" s="21">
        <f>(((J1516/60)/60)/24)+DATE(1970,1,1)+(-5/24)</f>
        <v>42234.389351851853</v>
      </c>
      <c r="T1516" s="21">
        <f>(((I1516/60)/60)/24)+DATE(1970,1,1)+(-5/24)</f>
        <v>42274.389351851853</v>
      </c>
    </row>
    <row r="1517" spans="1:20" ht="90" hidden="1" x14ac:dyDescent="0.25">
      <c r="A1517" s="13">
        <v>1515</v>
      </c>
      <c r="B1517" s="3" t="s">
        <v>1516</v>
      </c>
      <c r="C1517" s="3" t="s">
        <v>5625</v>
      </c>
      <c r="D1517" s="2">
        <v>300000</v>
      </c>
      <c r="E1517" s="11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8284</v>
      </c>
      <c r="O1517" s="9">
        <f>E1517/D1517</f>
        <v>1.57189</v>
      </c>
      <c r="P1517" s="10">
        <f>IF(E1517=0,0,E1517/L1517)</f>
        <v>849.67027027027029</v>
      </c>
      <c r="Q1517" s="2" t="str">
        <f>LEFT(N1517,SEARCH("/",N1517,1)-1)</f>
        <v>photography</v>
      </c>
      <c r="R1517" s="2" t="str">
        <f>RIGHT(N1517,LEN(N1517)-SEARCH("/",N1517))</f>
        <v>photobooks</v>
      </c>
      <c r="S1517" s="21">
        <f>(((J1517/60)/60)/24)+DATE(1970,1,1)+(-5/24)</f>
        <v>42415.04510416666</v>
      </c>
      <c r="T1517" s="21">
        <f>(((I1517/60)/60)/24)+DATE(1970,1,1)+(-5/24)</f>
        <v>42445.003437499996</v>
      </c>
    </row>
    <row r="1518" spans="1:20" ht="90" hidden="1" x14ac:dyDescent="0.25">
      <c r="A1518" s="13">
        <v>1516</v>
      </c>
      <c r="B1518" s="3" t="s">
        <v>1517</v>
      </c>
      <c r="C1518" s="3" t="s">
        <v>5626</v>
      </c>
      <c r="D1518" s="2">
        <v>17000</v>
      </c>
      <c r="E1518" s="11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8284</v>
      </c>
      <c r="O1518" s="9">
        <f>E1518/D1518</f>
        <v>1.0865882352941176</v>
      </c>
      <c r="P1518" s="10">
        <f>IF(E1518=0,0,E1518/L1518)</f>
        <v>159.24137931034483</v>
      </c>
      <c r="Q1518" s="2" t="str">
        <f>LEFT(N1518,SEARCH("/",N1518,1)-1)</f>
        <v>photography</v>
      </c>
      <c r="R1518" s="2" t="str">
        <f>RIGHT(N1518,LEN(N1518)-SEARCH("/",N1518))</f>
        <v>photobooks</v>
      </c>
      <c r="S1518" s="21">
        <f>(((J1518/60)/60)/24)+DATE(1970,1,1)+(-5/24)</f>
        <v>42619.258009259262</v>
      </c>
      <c r="T1518" s="21">
        <f>(((I1518/60)/60)/24)+DATE(1970,1,1)+(-5/24)</f>
        <v>42649.374999999993</v>
      </c>
    </row>
    <row r="1519" spans="1:20" ht="90" hidden="1" x14ac:dyDescent="0.25">
      <c r="A1519" s="13">
        <v>1517</v>
      </c>
      <c r="B1519" s="3" t="s">
        <v>1518</v>
      </c>
      <c r="C1519" s="3" t="s">
        <v>5627</v>
      </c>
      <c r="D1519" s="2">
        <v>15000</v>
      </c>
      <c r="E1519" s="11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8284</v>
      </c>
      <c r="O1519" s="9">
        <f>E1519/D1519</f>
        <v>1.6197999999999999</v>
      </c>
      <c r="P1519" s="10">
        <f>IF(E1519=0,0,E1519/L1519)</f>
        <v>39.507317073170732</v>
      </c>
      <c r="Q1519" s="2" t="str">
        <f>LEFT(N1519,SEARCH("/",N1519,1)-1)</f>
        <v>photography</v>
      </c>
      <c r="R1519" s="2" t="str">
        <f>RIGHT(N1519,LEN(N1519)-SEARCH("/",N1519))</f>
        <v>photobooks</v>
      </c>
      <c r="S1519" s="21">
        <f>(((J1519/60)/60)/24)+DATE(1970,1,1)+(-5/24)</f>
        <v>41948.358252314814</v>
      </c>
      <c r="T1519" s="21">
        <f>(((I1519/60)/60)/24)+DATE(1970,1,1)+(-5/24)</f>
        <v>41979.041666666664</v>
      </c>
    </row>
    <row r="1520" spans="1:20" ht="60" hidden="1" x14ac:dyDescent="0.25">
      <c r="A1520" s="13">
        <v>1518</v>
      </c>
      <c r="B1520" s="3" t="s">
        <v>1519</v>
      </c>
      <c r="C1520" s="3" t="s">
        <v>5628</v>
      </c>
      <c r="D1520" s="2">
        <v>15000</v>
      </c>
      <c r="E1520" s="11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8284</v>
      </c>
      <c r="O1520" s="9">
        <f>E1520/D1520</f>
        <v>2.0536666666666665</v>
      </c>
      <c r="P1520" s="10">
        <f>IF(E1520=0,0,E1520/L1520)</f>
        <v>130.52966101694915</v>
      </c>
      <c r="Q1520" s="2" t="str">
        <f>LEFT(N1520,SEARCH("/",N1520,1)-1)</f>
        <v>photography</v>
      </c>
      <c r="R1520" s="2" t="str">
        <f>RIGHT(N1520,LEN(N1520)-SEARCH("/",N1520))</f>
        <v>photobooks</v>
      </c>
      <c r="S1520" s="21">
        <f>(((J1520/60)/60)/24)+DATE(1970,1,1)+(-5/24)</f>
        <v>41760.611712962964</v>
      </c>
      <c r="T1520" s="21">
        <f>(((I1520/60)/60)/24)+DATE(1970,1,1)+(-5/24)</f>
        <v>41790.611712962964</v>
      </c>
    </row>
    <row r="1521" spans="1:20" ht="105" hidden="1" x14ac:dyDescent="0.25">
      <c r="A1521" s="13">
        <v>1519</v>
      </c>
      <c r="B1521" s="3" t="s">
        <v>1520</v>
      </c>
      <c r="C1521" s="3" t="s">
        <v>5629</v>
      </c>
      <c r="D1521" s="2">
        <v>9000</v>
      </c>
      <c r="E1521" s="11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8284</v>
      </c>
      <c r="O1521" s="9">
        <f>E1521/D1521</f>
        <v>1.033638888888889</v>
      </c>
      <c r="P1521" s="10">
        <f>IF(E1521=0,0,E1521/L1521)</f>
        <v>64.156896551724131</v>
      </c>
      <c r="Q1521" s="2" t="str">
        <f>LEFT(N1521,SEARCH("/",N1521,1)-1)</f>
        <v>photography</v>
      </c>
      <c r="R1521" s="2" t="str">
        <f>RIGHT(N1521,LEN(N1521)-SEARCH("/",N1521))</f>
        <v>photobooks</v>
      </c>
      <c r="S1521" s="21">
        <f>(((J1521/60)/60)/24)+DATE(1970,1,1)+(-5/24)</f>
        <v>41782.533368055556</v>
      </c>
      <c r="T1521" s="21">
        <f>(((I1521/60)/60)/24)+DATE(1970,1,1)+(-5/24)</f>
        <v>41810.707638888889</v>
      </c>
    </row>
    <row r="1522" spans="1:20" ht="60" hidden="1" x14ac:dyDescent="0.25">
      <c r="A1522" s="13">
        <v>1520</v>
      </c>
      <c r="B1522" s="3" t="s">
        <v>1521</v>
      </c>
      <c r="C1522" s="3" t="s">
        <v>5630</v>
      </c>
      <c r="D1522" s="2">
        <v>18000</v>
      </c>
      <c r="E1522" s="11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8284</v>
      </c>
      <c r="O1522" s="9">
        <f>E1522/D1522</f>
        <v>1.0347222222222223</v>
      </c>
      <c r="P1522" s="10">
        <f>IF(E1522=0,0,E1522/L1522)</f>
        <v>111.52694610778443</v>
      </c>
      <c r="Q1522" s="2" t="str">
        <f>LEFT(N1522,SEARCH("/",N1522,1)-1)</f>
        <v>photography</v>
      </c>
      <c r="R1522" s="2" t="str">
        <f>RIGHT(N1522,LEN(N1522)-SEARCH("/",N1522))</f>
        <v>photobooks</v>
      </c>
      <c r="S1522" s="21">
        <f>(((J1522/60)/60)/24)+DATE(1970,1,1)+(-5/24)</f>
        <v>41955.649456018517</v>
      </c>
      <c r="T1522" s="21">
        <f>(((I1522/60)/60)/24)+DATE(1970,1,1)+(-5/24)</f>
        <v>41991.958333333336</v>
      </c>
    </row>
    <row r="1523" spans="1:20" ht="90" hidden="1" x14ac:dyDescent="0.25">
      <c r="A1523" s="13">
        <v>1521</v>
      </c>
      <c r="B1523" s="3" t="s">
        <v>1522</v>
      </c>
      <c r="C1523" s="3" t="s">
        <v>5631</v>
      </c>
      <c r="D1523" s="2">
        <v>37500</v>
      </c>
      <c r="E1523" s="11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8284</v>
      </c>
      <c r="O1523" s="9">
        <f>E1523/D1523</f>
        <v>1.0681333333333334</v>
      </c>
      <c r="P1523" s="10">
        <f>IF(E1523=0,0,E1523/L1523)</f>
        <v>170.44680851063831</v>
      </c>
      <c r="Q1523" s="2" t="str">
        <f>LEFT(N1523,SEARCH("/",N1523,1)-1)</f>
        <v>photography</v>
      </c>
      <c r="R1523" s="2" t="str">
        <f>RIGHT(N1523,LEN(N1523)-SEARCH("/",N1523))</f>
        <v>photobooks</v>
      </c>
      <c r="S1523" s="21">
        <f>(((J1523/60)/60)/24)+DATE(1970,1,1)+(-5/24)</f>
        <v>42492.959386574068</v>
      </c>
      <c r="T1523" s="21">
        <f>(((I1523/60)/60)/24)+DATE(1970,1,1)+(-5/24)</f>
        <v>42527.959386574068</v>
      </c>
    </row>
    <row r="1524" spans="1:20" ht="105" hidden="1" x14ac:dyDescent="0.25">
      <c r="A1524" s="13">
        <v>1522</v>
      </c>
      <c r="B1524" s="3" t="s">
        <v>1523</v>
      </c>
      <c r="C1524" s="3" t="s">
        <v>5632</v>
      </c>
      <c r="D1524" s="2">
        <v>43500</v>
      </c>
      <c r="E1524" s="11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8284</v>
      </c>
      <c r="O1524" s="9">
        <f>E1524/D1524</f>
        <v>1.3896574712643677</v>
      </c>
      <c r="P1524" s="10">
        <f>IF(E1524=0,0,E1524/L1524)</f>
        <v>133.7391592920354</v>
      </c>
      <c r="Q1524" s="2" t="str">
        <f>LEFT(N1524,SEARCH("/",N1524,1)-1)</f>
        <v>photography</v>
      </c>
      <c r="R1524" s="2" t="str">
        <f>RIGHT(N1524,LEN(N1524)-SEARCH("/",N1524))</f>
        <v>photobooks</v>
      </c>
      <c r="S1524" s="21">
        <f>(((J1524/60)/60)/24)+DATE(1970,1,1)+(-5/24)</f>
        <v>41899.621979166666</v>
      </c>
      <c r="T1524" s="21">
        <f>(((I1524/60)/60)/24)+DATE(1970,1,1)+(-5/24)</f>
        <v>41929.621979166666</v>
      </c>
    </row>
    <row r="1525" spans="1:20" ht="90" hidden="1" x14ac:dyDescent="0.25">
      <c r="A1525" s="13">
        <v>1523</v>
      </c>
      <c r="B1525" s="3" t="s">
        <v>1524</v>
      </c>
      <c r="C1525" s="3" t="s">
        <v>5633</v>
      </c>
      <c r="D1525" s="2">
        <v>18500</v>
      </c>
      <c r="E1525" s="11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8284</v>
      </c>
      <c r="O1525" s="9">
        <f>E1525/D1525</f>
        <v>1.2484324324324325</v>
      </c>
      <c r="P1525" s="10">
        <f>IF(E1525=0,0,E1525/L1525)</f>
        <v>95.834024896265561</v>
      </c>
      <c r="Q1525" s="2" t="str">
        <f>LEFT(N1525,SEARCH("/",N1525,1)-1)</f>
        <v>photography</v>
      </c>
      <c r="R1525" s="2" t="str">
        <f>RIGHT(N1525,LEN(N1525)-SEARCH("/",N1525))</f>
        <v>photobooks</v>
      </c>
      <c r="S1525" s="21">
        <f>(((J1525/60)/60)/24)+DATE(1970,1,1)+(-5/24)</f>
        <v>41964.543009259258</v>
      </c>
      <c r="T1525" s="21">
        <f>(((I1525/60)/60)/24)+DATE(1970,1,1)+(-5/24)</f>
        <v>41995.791666666664</v>
      </c>
    </row>
    <row r="1526" spans="1:20" ht="75" hidden="1" x14ac:dyDescent="0.25">
      <c r="A1526" s="13">
        <v>1524</v>
      </c>
      <c r="B1526" s="3" t="s">
        <v>1525</v>
      </c>
      <c r="C1526" s="3" t="s">
        <v>5634</v>
      </c>
      <c r="D1526" s="2">
        <v>3000</v>
      </c>
      <c r="E1526" s="11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8284</v>
      </c>
      <c r="O1526" s="9">
        <f>E1526/D1526</f>
        <v>2.0699999999999998</v>
      </c>
      <c r="P1526" s="10">
        <f>IF(E1526=0,0,E1526/L1526)</f>
        <v>221.78571428571428</v>
      </c>
      <c r="Q1526" s="2" t="str">
        <f>LEFT(N1526,SEARCH("/",N1526,1)-1)</f>
        <v>photography</v>
      </c>
      <c r="R1526" s="2" t="str">
        <f>RIGHT(N1526,LEN(N1526)-SEARCH("/",N1526))</f>
        <v>photobooks</v>
      </c>
      <c r="S1526" s="21">
        <f>(((J1526/60)/60)/24)+DATE(1970,1,1)+(-5/24)</f>
        <v>42756.292708333327</v>
      </c>
      <c r="T1526" s="21">
        <f>(((I1526/60)/60)/24)+DATE(1970,1,1)+(-5/24)</f>
        <v>42786.292708333327</v>
      </c>
    </row>
    <row r="1527" spans="1:20" ht="90" hidden="1" x14ac:dyDescent="0.25">
      <c r="A1527" s="13">
        <v>1525</v>
      </c>
      <c r="B1527" s="3" t="s">
        <v>1526</v>
      </c>
      <c r="C1527" s="3" t="s">
        <v>5635</v>
      </c>
      <c r="D1527" s="2">
        <v>2600</v>
      </c>
      <c r="E1527" s="11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8284</v>
      </c>
      <c r="O1527" s="9">
        <f>E1527/D1527</f>
        <v>1.7400576923076922</v>
      </c>
      <c r="P1527" s="10">
        <f>IF(E1527=0,0,E1527/L1527)</f>
        <v>32.315357142857138</v>
      </c>
      <c r="Q1527" s="2" t="str">
        <f>LEFT(N1527,SEARCH("/",N1527,1)-1)</f>
        <v>photography</v>
      </c>
      <c r="R1527" s="2" t="str">
        <f>RIGHT(N1527,LEN(N1527)-SEARCH("/",N1527))</f>
        <v>photobooks</v>
      </c>
      <c r="S1527" s="21">
        <f>(((J1527/60)/60)/24)+DATE(1970,1,1)+(-5/24)</f>
        <v>42570.494652777772</v>
      </c>
      <c r="T1527" s="21">
        <f>(((I1527/60)/60)/24)+DATE(1970,1,1)+(-5/24)</f>
        <v>42600.494652777772</v>
      </c>
    </row>
    <row r="1528" spans="1:20" ht="90" hidden="1" x14ac:dyDescent="0.25">
      <c r="A1528" s="13">
        <v>1526</v>
      </c>
      <c r="B1528" s="3" t="s">
        <v>1527</v>
      </c>
      <c r="C1528" s="3" t="s">
        <v>5636</v>
      </c>
      <c r="D1528" s="2">
        <v>23000</v>
      </c>
      <c r="E1528" s="11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8284</v>
      </c>
      <c r="O1528" s="9">
        <f>E1528/D1528</f>
        <v>1.2032608695652174</v>
      </c>
      <c r="P1528" s="10">
        <f>IF(E1528=0,0,E1528/L1528)</f>
        <v>98.839285714285708</v>
      </c>
      <c r="Q1528" s="2" t="str">
        <f>LEFT(N1528,SEARCH("/",N1528,1)-1)</f>
        <v>photography</v>
      </c>
      <c r="R1528" s="2" t="str">
        <f>RIGHT(N1528,LEN(N1528)-SEARCH("/",N1528))</f>
        <v>photobooks</v>
      </c>
      <c r="S1528" s="21">
        <f>(((J1528/60)/60)/24)+DATE(1970,1,1)+(-5/24)</f>
        <v>42339.067673611113</v>
      </c>
      <c r="T1528" s="21">
        <f>(((I1528/60)/60)/24)+DATE(1970,1,1)+(-5/24)</f>
        <v>42388.067673611113</v>
      </c>
    </row>
    <row r="1529" spans="1:20" ht="75" hidden="1" x14ac:dyDescent="0.25">
      <c r="A1529" s="13">
        <v>1527</v>
      </c>
      <c r="B1529" s="3" t="s">
        <v>1528</v>
      </c>
      <c r="C1529" s="3" t="s">
        <v>5637</v>
      </c>
      <c r="D1529" s="2">
        <v>3500</v>
      </c>
      <c r="E1529" s="11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8284</v>
      </c>
      <c r="O1529" s="9">
        <f>E1529/D1529</f>
        <v>1.1044428571428573</v>
      </c>
      <c r="P1529" s="10">
        <f>IF(E1529=0,0,E1529/L1529)</f>
        <v>55.222142857142863</v>
      </c>
      <c r="Q1529" s="2" t="str">
        <f>LEFT(N1529,SEARCH("/",N1529,1)-1)</f>
        <v>photography</v>
      </c>
      <c r="R1529" s="2" t="str">
        <f>RIGHT(N1529,LEN(N1529)-SEARCH("/",N1529))</f>
        <v>photobooks</v>
      </c>
      <c r="S1529" s="21">
        <f>(((J1529/60)/60)/24)+DATE(1970,1,1)+(-5/24)</f>
        <v>42780.392199074071</v>
      </c>
      <c r="T1529" s="21">
        <f>(((I1529/60)/60)/24)+DATE(1970,1,1)+(-5/24)</f>
        <v>42808.350532407399</v>
      </c>
    </row>
    <row r="1530" spans="1:20" ht="60" hidden="1" x14ac:dyDescent="0.25">
      <c r="A1530" s="13">
        <v>1528</v>
      </c>
      <c r="B1530" s="3" t="s">
        <v>1529</v>
      </c>
      <c r="C1530" s="3" t="s">
        <v>5638</v>
      </c>
      <c r="D1530" s="2">
        <v>3000</v>
      </c>
      <c r="E1530" s="11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8284</v>
      </c>
      <c r="O1530" s="9">
        <f>E1530/D1530</f>
        <v>2.8156666666666665</v>
      </c>
      <c r="P1530" s="10">
        <f>IF(E1530=0,0,E1530/L1530)</f>
        <v>52.793750000000003</v>
      </c>
      <c r="Q1530" s="2" t="str">
        <f>LEFT(N1530,SEARCH("/",N1530,1)-1)</f>
        <v>photography</v>
      </c>
      <c r="R1530" s="2" t="str">
        <f>RIGHT(N1530,LEN(N1530)-SEARCH("/",N1530))</f>
        <v>photobooks</v>
      </c>
      <c r="S1530" s="21">
        <f>(((J1530/60)/60)/24)+DATE(1970,1,1)+(-5/24)</f>
        <v>42736.524560185186</v>
      </c>
      <c r="T1530" s="21">
        <f>(((I1530/60)/60)/24)+DATE(1970,1,1)+(-5/24)</f>
        <v>42766.791666666664</v>
      </c>
    </row>
    <row r="1531" spans="1:20" ht="60" hidden="1" x14ac:dyDescent="0.25">
      <c r="A1531" s="13">
        <v>1529</v>
      </c>
      <c r="B1531" s="3" t="s">
        <v>1530</v>
      </c>
      <c r="C1531" s="3" t="s">
        <v>5639</v>
      </c>
      <c r="D1531" s="2">
        <v>19000</v>
      </c>
      <c r="E1531" s="11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8284</v>
      </c>
      <c r="O1531" s="9">
        <f>E1531/D1531</f>
        <v>1.0067894736842105</v>
      </c>
      <c r="P1531" s="10">
        <f>IF(E1531=0,0,E1531/L1531)</f>
        <v>135.66666666666666</v>
      </c>
      <c r="Q1531" s="2" t="str">
        <f>LEFT(N1531,SEARCH("/",N1531,1)-1)</f>
        <v>photography</v>
      </c>
      <c r="R1531" s="2" t="str">
        <f>RIGHT(N1531,LEN(N1531)-SEARCH("/",N1531))</f>
        <v>photobooks</v>
      </c>
      <c r="S1531" s="21">
        <f>(((J1531/60)/60)/24)+DATE(1970,1,1)+(-5/24)</f>
        <v>42052.420370370368</v>
      </c>
      <c r="T1531" s="21">
        <f>(((I1531/60)/60)/24)+DATE(1970,1,1)+(-5/24)</f>
        <v>42082.378703703704</v>
      </c>
    </row>
    <row r="1532" spans="1:20" ht="90" hidden="1" x14ac:dyDescent="0.25">
      <c r="A1532" s="13">
        <v>1530</v>
      </c>
      <c r="B1532" s="3" t="s">
        <v>1531</v>
      </c>
      <c r="C1532" s="3" t="s">
        <v>5640</v>
      </c>
      <c r="D1532" s="2">
        <v>35000</v>
      </c>
      <c r="E1532" s="11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8284</v>
      </c>
      <c r="O1532" s="9">
        <f>E1532/D1532</f>
        <v>1.3482571428571428</v>
      </c>
      <c r="P1532" s="10">
        <f>IF(E1532=0,0,E1532/L1532)</f>
        <v>53.991990846681922</v>
      </c>
      <c r="Q1532" s="2" t="str">
        <f>LEFT(N1532,SEARCH("/",N1532,1)-1)</f>
        <v>photography</v>
      </c>
      <c r="R1532" s="2" t="str">
        <f>RIGHT(N1532,LEN(N1532)-SEARCH("/",N1532))</f>
        <v>photobooks</v>
      </c>
      <c r="S1532" s="21">
        <f>(((J1532/60)/60)/24)+DATE(1970,1,1)+(-5/24)</f>
        <v>42275.558969907412</v>
      </c>
      <c r="T1532" s="21">
        <f>(((I1532/60)/60)/24)+DATE(1970,1,1)+(-5/24)</f>
        <v>42300.558969907412</v>
      </c>
    </row>
    <row r="1533" spans="1:20" ht="105" hidden="1" x14ac:dyDescent="0.25">
      <c r="A1533" s="13">
        <v>1531</v>
      </c>
      <c r="B1533" s="3" t="s">
        <v>1532</v>
      </c>
      <c r="C1533" s="3" t="s">
        <v>5641</v>
      </c>
      <c r="D1533" s="2">
        <v>2350</v>
      </c>
      <c r="E1533" s="11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8284</v>
      </c>
      <c r="O1533" s="9">
        <f>E1533/D1533</f>
        <v>1.7595744680851064</v>
      </c>
      <c r="P1533" s="10">
        <f>IF(E1533=0,0,E1533/L1533)</f>
        <v>56.643835616438359</v>
      </c>
      <c r="Q1533" s="2" t="str">
        <f>LEFT(N1533,SEARCH("/",N1533,1)-1)</f>
        <v>photography</v>
      </c>
      <c r="R1533" s="2" t="str">
        <f>RIGHT(N1533,LEN(N1533)-SEARCH("/",N1533))</f>
        <v>photobooks</v>
      </c>
      <c r="S1533" s="21">
        <f>(((J1533/60)/60)/24)+DATE(1970,1,1)+(-5/24)</f>
        <v>41941.594050925924</v>
      </c>
      <c r="T1533" s="21">
        <f>(((I1533/60)/60)/24)+DATE(1970,1,1)+(-5/24)</f>
        <v>41973.916666666664</v>
      </c>
    </row>
    <row r="1534" spans="1:20" ht="90" hidden="1" x14ac:dyDescent="0.25">
      <c r="A1534" s="13">
        <v>1532</v>
      </c>
      <c r="B1534" s="3" t="s">
        <v>1533</v>
      </c>
      <c r="C1534" s="3" t="s">
        <v>5642</v>
      </c>
      <c r="D1534" s="2">
        <v>5000</v>
      </c>
      <c r="E1534" s="11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8284</v>
      </c>
      <c r="O1534" s="9">
        <f>E1534/D1534</f>
        <v>4.8402000000000003</v>
      </c>
      <c r="P1534" s="10">
        <f>IF(E1534=0,0,E1534/L1534)</f>
        <v>82.316326530612244</v>
      </c>
      <c r="Q1534" s="2" t="str">
        <f>LEFT(N1534,SEARCH("/",N1534,1)-1)</f>
        <v>photography</v>
      </c>
      <c r="R1534" s="2" t="str">
        <f>RIGHT(N1534,LEN(N1534)-SEARCH("/",N1534))</f>
        <v>photobooks</v>
      </c>
      <c r="S1534" s="21">
        <f>(((J1534/60)/60)/24)+DATE(1970,1,1)+(-5/24)</f>
        <v>42391.266956018517</v>
      </c>
      <c r="T1534" s="21">
        <f>(((I1534/60)/60)/24)+DATE(1970,1,1)+(-5/24)</f>
        <v>42415.416666666664</v>
      </c>
    </row>
    <row r="1535" spans="1:20" ht="75" hidden="1" x14ac:dyDescent="0.25">
      <c r="A1535" s="13">
        <v>1533</v>
      </c>
      <c r="B1535" s="3" t="s">
        <v>1534</v>
      </c>
      <c r="C1535" s="3" t="s">
        <v>5643</v>
      </c>
      <c r="D1535" s="2">
        <v>45000</v>
      </c>
      <c r="E1535" s="11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8284</v>
      </c>
      <c r="O1535" s="9">
        <f>E1535/D1535</f>
        <v>1.4514</v>
      </c>
      <c r="P1535" s="10">
        <f>IF(E1535=0,0,E1535/L1535)</f>
        <v>88.26081081081081</v>
      </c>
      <c r="Q1535" s="2" t="str">
        <f>LEFT(N1535,SEARCH("/",N1535,1)-1)</f>
        <v>photography</v>
      </c>
      <c r="R1535" s="2" t="str">
        <f>RIGHT(N1535,LEN(N1535)-SEARCH("/",N1535))</f>
        <v>photobooks</v>
      </c>
      <c r="S1535" s="21">
        <f>(((J1535/60)/60)/24)+DATE(1970,1,1)+(-5/24)</f>
        <v>42442.793715277774</v>
      </c>
      <c r="T1535" s="21">
        <f>(((I1535/60)/60)/24)+DATE(1970,1,1)+(-5/24)</f>
        <v>42491.957638888889</v>
      </c>
    </row>
    <row r="1536" spans="1:20" ht="90" hidden="1" x14ac:dyDescent="0.25">
      <c r="A1536" s="13">
        <v>1534</v>
      </c>
      <c r="B1536" s="3" t="s">
        <v>1535</v>
      </c>
      <c r="C1536" s="3" t="s">
        <v>5644</v>
      </c>
      <c r="D1536" s="2">
        <v>7500</v>
      </c>
      <c r="E1536" s="11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8284</v>
      </c>
      <c r="O1536" s="9">
        <f>E1536/D1536</f>
        <v>4.1773333333333333</v>
      </c>
      <c r="P1536" s="10">
        <f>IF(E1536=0,0,E1536/L1536)</f>
        <v>84.905149051490511</v>
      </c>
      <c r="Q1536" s="2" t="str">
        <f>LEFT(N1536,SEARCH("/",N1536,1)-1)</f>
        <v>photography</v>
      </c>
      <c r="R1536" s="2" t="str">
        <f>RIGHT(N1536,LEN(N1536)-SEARCH("/",N1536))</f>
        <v>photobooks</v>
      </c>
      <c r="S1536" s="21">
        <f>(((J1536/60)/60)/24)+DATE(1970,1,1)+(-5/24)</f>
        <v>42221.465995370374</v>
      </c>
      <c r="T1536" s="21">
        <f>(((I1536/60)/60)/24)+DATE(1970,1,1)+(-5/24)</f>
        <v>42251.465995370374</v>
      </c>
    </row>
    <row r="1537" spans="1:20" ht="90" hidden="1" x14ac:dyDescent="0.25">
      <c r="A1537" s="13">
        <v>1535</v>
      </c>
      <c r="B1537" s="3" t="s">
        <v>1536</v>
      </c>
      <c r="C1537" s="3" t="s">
        <v>5645</v>
      </c>
      <c r="D1537" s="2">
        <v>4000</v>
      </c>
      <c r="E1537" s="11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8284</v>
      </c>
      <c r="O1537" s="9">
        <f>E1537/D1537</f>
        <v>1.3242499999999999</v>
      </c>
      <c r="P1537" s="10">
        <f>IF(E1537=0,0,E1537/L1537)</f>
        <v>48.154545454545456</v>
      </c>
      <c r="Q1537" s="2" t="str">
        <f>LEFT(N1537,SEARCH("/",N1537,1)-1)</f>
        <v>photography</v>
      </c>
      <c r="R1537" s="2" t="str">
        <f>RIGHT(N1537,LEN(N1537)-SEARCH("/",N1537))</f>
        <v>photobooks</v>
      </c>
      <c r="S1537" s="21">
        <f>(((J1537/60)/60)/24)+DATE(1970,1,1)+(-5/24)</f>
        <v>42484.620729166665</v>
      </c>
      <c r="T1537" s="21">
        <f>(((I1537/60)/60)/24)+DATE(1970,1,1)+(-5/24)</f>
        <v>42513.708333333336</v>
      </c>
    </row>
    <row r="1538" spans="1:20" ht="105" hidden="1" x14ac:dyDescent="0.25">
      <c r="A1538" s="13">
        <v>1536</v>
      </c>
      <c r="B1538" s="3" t="s">
        <v>1537</v>
      </c>
      <c r="C1538" s="3" t="s">
        <v>5646</v>
      </c>
      <c r="D1538" s="2">
        <v>12000</v>
      </c>
      <c r="E1538" s="11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8284</v>
      </c>
      <c r="O1538" s="9">
        <f>E1538/D1538</f>
        <v>2.5030841666666666</v>
      </c>
      <c r="P1538" s="10">
        <f>IF(E1538=0,0,E1538/L1538)</f>
        <v>66.015406593406595</v>
      </c>
      <c r="Q1538" s="2" t="str">
        <f>LEFT(N1538,SEARCH("/",N1538,1)-1)</f>
        <v>photography</v>
      </c>
      <c r="R1538" s="2" t="str">
        <f>RIGHT(N1538,LEN(N1538)-SEARCH("/",N1538))</f>
        <v>photobooks</v>
      </c>
      <c r="S1538" s="21">
        <f>(((J1538/60)/60)/24)+DATE(1970,1,1)+(-5/24)</f>
        <v>42213.593865740739</v>
      </c>
      <c r="T1538" s="21">
        <f>(((I1538/60)/60)/24)+DATE(1970,1,1)+(-5/24)</f>
        <v>42243.593865740739</v>
      </c>
    </row>
    <row r="1539" spans="1:20" ht="75" hidden="1" x14ac:dyDescent="0.25">
      <c r="A1539" s="13">
        <v>1537</v>
      </c>
      <c r="B1539" s="3" t="s">
        <v>1538</v>
      </c>
      <c r="C1539" s="3" t="s">
        <v>5647</v>
      </c>
      <c r="D1539" s="2">
        <v>12000</v>
      </c>
      <c r="E1539" s="11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8284</v>
      </c>
      <c r="O1539" s="9">
        <f>E1539/D1539</f>
        <v>1.7989999999999999</v>
      </c>
      <c r="P1539" s="10">
        <f>IF(E1539=0,0,E1539/L1539)</f>
        <v>96.375</v>
      </c>
      <c r="Q1539" s="2" t="str">
        <f>LEFT(N1539,SEARCH("/",N1539,1)-1)</f>
        <v>photography</v>
      </c>
      <c r="R1539" s="2" t="str">
        <f>RIGHT(N1539,LEN(N1539)-SEARCH("/",N1539))</f>
        <v>photobooks</v>
      </c>
      <c r="S1539" s="21">
        <f>(((J1539/60)/60)/24)+DATE(1970,1,1)+(-5/24)</f>
        <v>42552.106793981475</v>
      </c>
      <c r="T1539" s="21">
        <f>(((I1539/60)/60)/24)+DATE(1970,1,1)+(-5/24)</f>
        <v>42588.541666666664</v>
      </c>
    </row>
    <row r="1540" spans="1:20" ht="90" hidden="1" x14ac:dyDescent="0.25">
      <c r="A1540" s="13">
        <v>1538</v>
      </c>
      <c r="B1540" s="3" t="s">
        <v>1539</v>
      </c>
      <c r="C1540" s="3" t="s">
        <v>5648</v>
      </c>
      <c r="D1540" s="2">
        <v>7000</v>
      </c>
      <c r="E1540" s="11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8284</v>
      </c>
      <c r="O1540" s="9">
        <f>E1540/D1540</f>
        <v>1.0262857142857142</v>
      </c>
      <c r="P1540" s="10">
        <f>IF(E1540=0,0,E1540/L1540)</f>
        <v>156.17391304347825</v>
      </c>
      <c r="Q1540" s="2" t="str">
        <f>LEFT(N1540,SEARCH("/",N1540,1)-1)</f>
        <v>photography</v>
      </c>
      <c r="R1540" s="2" t="str">
        <f>RIGHT(N1540,LEN(N1540)-SEARCH("/",N1540))</f>
        <v>photobooks</v>
      </c>
      <c r="S1540" s="21">
        <f>(((J1540/60)/60)/24)+DATE(1970,1,1)+(-5/24)</f>
        <v>41981.57372685185</v>
      </c>
      <c r="T1540" s="21">
        <f>(((I1540/60)/60)/24)+DATE(1970,1,1)+(-5/24)</f>
        <v>42026.57372685185</v>
      </c>
    </row>
    <row r="1541" spans="1:20" ht="90" hidden="1" x14ac:dyDescent="0.25">
      <c r="A1541" s="13">
        <v>1539</v>
      </c>
      <c r="B1541" s="3" t="s">
        <v>1540</v>
      </c>
      <c r="C1541" s="3" t="s">
        <v>5649</v>
      </c>
      <c r="D1541" s="2">
        <v>20000</v>
      </c>
      <c r="E1541" s="11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8284</v>
      </c>
      <c r="O1541" s="9">
        <f>E1541/D1541</f>
        <v>1.359861</v>
      </c>
      <c r="P1541" s="10">
        <f>IF(E1541=0,0,E1541/L1541)</f>
        <v>95.764859154929582</v>
      </c>
      <c r="Q1541" s="2" t="str">
        <f>LEFT(N1541,SEARCH("/",N1541,1)-1)</f>
        <v>photography</v>
      </c>
      <c r="R1541" s="2" t="str">
        <f>RIGHT(N1541,LEN(N1541)-SEARCH("/",N1541))</f>
        <v>photobooks</v>
      </c>
      <c r="S1541" s="21">
        <f>(((J1541/60)/60)/24)+DATE(1970,1,1)+(-5/24)</f>
        <v>42705.710868055547</v>
      </c>
      <c r="T1541" s="21">
        <f>(((I1541/60)/60)/24)+DATE(1970,1,1)+(-5/24)</f>
        <v>42738.710868055547</v>
      </c>
    </row>
    <row r="1542" spans="1:20" ht="90" hidden="1" x14ac:dyDescent="0.25">
      <c r="A1542" s="13">
        <v>1540</v>
      </c>
      <c r="B1542" s="3" t="s">
        <v>1541</v>
      </c>
      <c r="C1542" s="3" t="s">
        <v>5650</v>
      </c>
      <c r="D1542" s="2">
        <v>15000</v>
      </c>
      <c r="E1542" s="11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8284</v>
      </c>
      <c r="O1542" s="9">
        <f>E1542/D1542</f>
        <v>1.1786666666666668</v>
      </c>
      <c r="P1542" s="10">
        <f>IF(E1542=0,0,E1542/L1542)</f>
        <v>180.40816326530611</v>
      </c>
      <c r="Q1542" s="2" t="str">
        <f>LEFT(N1542,SEARCH("/",N1542,1)-1)</f>
        <v>photography</v>
      </c>
      <c r="R1542" s="2" t="str">
        <f>RIGHT(N1542,LEN(N1542)-SEARCH("/",N1542))</f>
        <v>photobooks</v>
      </c>
      <c r="S1542" s="21">
        <f>(((J1542/60)/60)/24)+DATE(1970,1,1)+(-5/24)</f>
        <v>41938.798796296294</v>
      </c>
      <c r="T1542" s="21">
        <f>(((I1542/60)/60)/24)+DATE(1970,1,1)+(-5/24)</f>
        <v>41968.843749999993</v>
      </c>
    </row>
    <row r="1543" spans="1:20" ht="75" hidden="1" x14ac:dyDescent="0.25">
      <c r="A1543" s="13">
        <v>1541</v>
      </c>
      <c r="B1543" s="3" t="s">
        <v>1542</v>
      </c>
      <c r="C1543" s="3" t="s">
        <v>5651</v>
      </c>
      <c r="D1543" s="2">
        <v>18000</v>
      </c>
      <c r="E1543" s="11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8288</v>
      </c>
      <c r="O1543" s="9">
        <f>E1543/D1543</f>
        <v>3.3333333333333332E-4</v>
      </c>
      <c r="P1543" s="10">
        <f>IF(E1543=0,0,E1543/L1543)</f>
        <v>3</v>
      </c>
      <c r="Q1543" s="2" t="str">
        <f>LEFT(N1543,SEARCH("/",N1543,1)-1)</f>
        <v>photography</v>
      </c>
      <c r="R1543" s="2" t="str">
        <f>RIGHT(N1543,LEN(N1543)-SEARCH("/",N1543))</f>
        <v>nature</v>
      </c>
      <c r="S1543" s="21">
        <f>(((J1543/60)/60)/24)+DATE(1970,1,1)+(-5/24)</f>
        <v>41974.503912037035</v>
      </c>
      <c r="T1543" s="21">
        <f>(((I1543/60)/60)/24)+DATE(1970,1,1)+(-5/24)</f>
        <v>42004.503912037035</v>
      </c>
    </row>
    <row r="1544" spans="1:20" ht="90" hidden="1" x14ac:dyDescent="0.25">
      <c r="A1544" s="13">
        <v>1542</v>
      </c>
      <c r="B1544" s="3" t="s">
        <v>1543</v>
      </c>
      <c r="C1544" s="3" t="s">
        <v>5652</v>
      </c>
      <c r="D1544" s="2">
        <v>500</v>
      </c>
      <c r="E1544" s="11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8288</v>
      </c>
      <c r="O1544" s="9">
        <f>E1544/D1544</f>
        <v>0.04</v>
      </c>
      <c r="P1544" s="10">
        <f>IF(E1544=0,0,E1544/L1544)</f>
        <v>20</v>
      </c>
      <c r="Q1544" s="2" t="str">
        <f>LEFT(N1544,SEARCH("/",N1544,1)-1)</f>
        <v>photography</v>
      </c>
      <c r="R1544" s="2" t="str">
        <f>RIGHT(N1544,LEN(N1544)-SEARCH("/",N1544))</f>
        <v>nature</v>
      </c>
      <c r="S1544" s="21">
        <f>(((J1544/60)/60)/24)+DATE(1970,1,1)+(-5/24)</f>
        <v>42170.788194444445</v>
      </c>
      <c r="T1544" s="21">
        <f>(((I1544/60)/60)/24)+DATE(1970,1,1)+(-5/24)</f>
        <v>42185.788194444445</v>
      </c>
    </row>
    <row r="1545" spans="1:20" ht="90" hidden="1" x14ac:dyDescent="0.25">
      <c r="A1545" s="13">
        <v>1543</v>
      </c>
      <c r="B1545" s="3" t="s">
        <v>1544</v>
      </c>
      <c r="C1545" s="3" t="s">
        <v>5653</v>
      </c>
      <c r="D1545" s="2">
        <v>2250</v>
      </c>
      <c r="E1545" s="11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8288</v>
      </c>
      <c r="O1545" s="9">
        <f>E1545/D1545</f>
        <v>4.4444444444444444E-3</v>
      </c>
      <c r="P1545" s="10">
        <f>IF(E1545=0,0,E1545/L1545)</f>
        <v>10</v>
      </c>
      <c r="Q1545" s="2" t="str">
        <f>LEFT(N1545,SEARCH("/",N1545,1)-1)</f>
        <v>photography</v>
      </c>
      <c r="R1545" s="2" t="str">
        <f>RIGHT(N1545,LEN(N1545)-SEARCH("/",N1545))</f>
        <v>nature</v>
      </c>
      <c r="S1545" s="21">
        <f>(((J1545/60)/60)/24)+DATE(1970,1,1)+(-5/24)</f>
        <v>41935.301319444443</v>
      </c>
      <c r="T1545" s="21">
        <f>(((I1545/60)/60)/24)+DATE(1970,1,1)+(-5/24)</f>
        <v>41965.342986111107</v>
      </c>
    </row>
    <row r="1546" spans="1:20" ht="90" hidden="1" x14ac:dyDescent="0.25">
      <c r="A1546" s="13">
        <v>1544</v>
      </c>
      <c r="B1546" s="3" t="s">
        <v>1545</v>
      </c>
      <c r="C1546" s="3" t="s">
        <v>5654</v>
      </c>
      <c r="D1546" s="2">
        <v>1000</v>
      </c>
      <c r="E1546" s="11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8288</v>
      </c>
      <c r="O1546" s="9">
        <f>E1546/D1546</f>
        <v>0</v>
      </c>
      <c r="P1546" s="10">
        <f>IF(E1546=0,0,E1546/L1546)</f>
        <v>0</v>
      </c>
      <c r="Q1546" s="2" t="str">
        <f>LEFT(N1546,SEARCH("/",N1546,1)-1)</f>
        <v>photography</v>
      </c>
      <c r="R1546" s="2" t="str">
        <f>RIGHT(N1546,LEN(N1546)-SEARCH("/",N1546))</f>
        <v>nature</v>
      </c>
      <c r="S1546" s="21">
        <f>(((J1546/60)/60)/24)+DATE(1970,1,1)+(-5/24)</f>
        <v>42052.842870370368</v>
      </c>
      <c r="T1546" s="21">
        <f>(((I1546/60)/60)/24)+DATE(1970,1,1)+(-5/24)</f>
        <v>42094.804166666661</v>
      </c>
    </row>
    <row r="1547" spans="1:20" ht="75" hidden="1" x14ac:dyDescent="0.25">
      <c r="A1547" s="13">
        <v>1545</v>
      </c>
      <c r="B1547" s="3" t="s">
        <v>1546</v>
      </c>
      <c r="C1547" s="3" t="s">
        <v>5655</v>
      </c>
      <c r="D1547" s="2">
        <v>3000</v>
      </c>
      <c r="E1547" s="11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8288</v>
      </c>
      <c r="O1547" s="9">
        <f>E1547/D1547</f>
        <v>3.3333333333333332E-4</v>
      </c>
      <c r="P1547" s="10">
        <f>IF(E1547=0,0,E1547/L1547)</f>
        <v>1</v>
      </c>
      <c r="Q1547" s="2" t="str">
        <f>LEFT(N1547,SEARCH("/",N1547,1)-1)</f>
        <v>photography</v>
      </c>
      <c r="R1547" s="2" t="str">
        <f>RIGHT(N1547,LEN(N1547)-SEARCH("/",N1547))</f>
        <v>nature</v>
      </c>
      <c r="S1547" s="21">
        <f>(((J1547/60)/60)/24)+DATE(1970,1,1)+(-5/24)</f>
        <v>42031.676319444443</v>
      </c>
      <c r="T1547" s="21">
        <f>(((I1547/60)/60)/24)+DATE(1970,1,1)+(-5/24)</f>
        <v>42065.677777777775</v>
      </c>
    </row>
    <row r="1548" spans="1:20" ht="90" hidden="1" x14ac:dyDescent="0.25">
      <c r="A1548" s="13">
        <v>1546</v>
      </c>
      <c r="B1548" s="3" t="s">
        <v>1547</v>
      </c>
      <c r="C1548" s="3" t="s">
        <v>5656</v>
      </c>
      <c r="D1548" s="2">
        <v>1000</v>
      </c>
      <c r="E1548" s="11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8288</v>
      </c>
      <c r="O1548" s="9">
        <f>E1548/D1548</f>
        <v>0.28899999999999998</v>
      </c>
      <c r="P1548" s="10">
        <f>IF(E1548=0,0,E1548/L1548)</f>
        <v>26.272727272727273</v>
      </c>
      <c r="Q1548" s="2" t="str">
        <f>LEFT(N1548,SEARCH("/",N1548,1)-1)</f>
        <v>photography</v>
      </c>
      <c r="R1548" s="2" t="str">
        <f>RIGHT(N1548,LEN(N1548)-SEARCH("/",N1548))</f>
        <v>nature</v>
      </c>
      <c r="S1548" s="21">
        <f>(((J1548/60)/60)/24)+DATE(1970,1,1)+(-5/24)</f>
        <v>41839.004618055551</v>
      </c>
      <c r="T1548" s="21">
        <f>(((I1548/60)/60)/24)+DATE(1970,1,1)+(-5/24)</f>
        <v>41899.004618055551</v>
      </c>
    </row>
    <row r="1549" spans="1:20" ht="75" hidden="1" x14ac:dyDescent="0.25">
      <c r="A1549" s="13">
        <v>1547</v>
      </c>
      <c r="B1549" s="3" t="s">
        <v>1548</v>
      </c>
      <c r="C1549" s="3" t="s">
        <v>5657</v>
      </c>
      <c r="D1549" s="2">
        <v>20</v>
      </c>
      <c r="E1549" s="11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8288</v>
      </c>
      <c r="O1549" s="9">
        <f>E1549/D1549</f>
        <v>0</v>
      </c>
      <c r="P1549" s="10">
        <f>IF(E1549=0,0,E1549/L1549)</f>
        <v>0</v>
      </c>
      <c r="Q1549" s="2" t="str">
        <f>LEFT(N1549,SEARCH("/",N1549,1)-1)</f>
        <v>photography</v>
      </c>
      <c r="R1549" s="2" t="str">
        <f>RIGHT(N1549,LEN(N1549)-SEARCH("/",N1549))</f>
        <v>nature</v>
      </c>
      <c r="S1549" s="21">
        <f>(((J1549/60)/60)/24)+DATE(1970,1,1)+(-5/24)</f>
        <v>42782.218541666669</v>
      </c>
      <c r="T1549" s="21">
        <f>(((I1549/60)/60)/24)+DATE(1970,1,1)+(-5/24)</f>
        <v>42789.218541666669</v>
      </c>
    </row>
    <row r="1550" spans="1:20" ht="60" hidden="1" x14ac:dyDescent="0.25">
      <c r="A1550" s="13">
        <v>1548</v>
      </c>
      <c r="B1550" s="3" t="s">
        <v>1549</v>
      </c>
      <c r="C1550" s="3" t="s">
        <v>5658</v>
      </c>
      <c r="D1550" s="2">
        <v>700</v>
      </c>
      <c r="E1550" s="11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8288</v>
      </c>
      <c r="O1550" s="9">
        <f>E1550/D1550</f>
        <v>8.5714285714285715E-2</v>
      </c>
      <c r="P1550" s="10">
        <f>IF(E1550=0,0,E1550/L1550)</f>
        <v>60</v>
      </c>
      <c r="Q1550" s="2" t="str">
        <f>LEFT(N1550,SEARCH("/",N1550,1)-1)</f>
        <v>photography</v>
      </c>
      <c r="R1550" s="2" t="str">
        <f>RIGHT(N1550,LEN(N1550)-SEARCH("/",N1550))</f>
        <v>nature</v>
      </c>
      <c r="S1550" s="21">
        <f>(((J1550/60)/60)/24)+DATE(1970,1,1)+(-5/24)</f>
        <v>42286.673842592594</v>
      </c>
      <c r="T1550" s="21">
        <f>(((I1550/60)/60)/24)+DATE(1970,1,1)+(-5/24)</f>
        <v>42316.715509259251</v>
      </c>
    </row>
    <row r="1551" spans="1:20" ht="90" hidden="1" x14ac:dyDescent="0.25">
      <c r="A1551" s="13">
        <v>1549</v>
      </c>
      <c r="B1551" s="3" t="s">
        <v>1550</v>
      </c>
      <c r="C1551" s="3" t="s">
        <v>5659</v>
      </c>
      <c r="D1551" s="2">
        <v>500</v>
      </c>
      <c r="E1551" s="11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8288</v>
      </c>
      <c r="O1551" s="9">
        <f>E1551/D1551</f>
        <v>0.34</v>
      </c>
      <c r="P1551" s="10">
        <f>IF(E1551=0,0,E1551/L1551)</f>
        <v>28.333333333333332</v>
      </c>
      <c r="Q1551" s="2" t="str">
        <f>LEFT(N1551,SEARCH("/",N1551,1)-1)</f>
        <v>photography</v>
      </c>
      <c r="R1551" s="2" t="str">
        <f>RIGHT(N1551,LEN(N1551)-SEARCH("/",N1551))</f>
        <v>nature</v>
      </c>
      <c r="S1551" s="21">
        <f>(((J1551/60)/60)/24)+DATE(1970,1,1)+(-5/24)</f>
        <v>42280.927766203698</v>
      </c>
      <c r="T1551" s="21">
        <f>(((I1551/60)/60)/24)+DATE(1970,1,1)+(-5/24)</f>
        <v>42310.96943287037</v>
      </c>
    </row>
    <row r="1552" spans="1:20" ht="90" hidden="1" x14ac:dyDescent="0.25">
      <c r="A1552" s="13">
        <v>1550</v>
      </c>
      <c r="B1552" s="3" t="s">
        <v>1551</v>
      </c>
      <c r="C1552" s="3" t="s">
        <v>5660</v>
      </c>
      <c r="D1552" s="2">
        <v>750</v>
      </c>
      <c r="E1552" s="11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8288</v>
      </c>
      <c r="O1552" s="9">
        <f>E1552/D1552</f>
        <v>0.13466666666666666</v>
      </c>
      <c r="P1552" s="10">
        <f>IF(E1552=0,0,E1552/L1552)</f>
        <v>14.428571428571429</v>
      </c>
      <c r="Q1552" s="2" t="str">
        <f>LEFT(N1552,SEARCH("/",N1552,1)-1)</f>
        <v>photography</v>
      </c>
      <c r="R1552" s="2" t="str">
        <f>RIGHT(N1552,LEN(N1552)-SEARCH("/",N1552))</f>
        <v>nature</v>
      </c>
      <c r="S1552" s="21">
        <f>(((J1552/60)/60)/24)+DATE(1970,1,1)+(-5/24)</f>
        <v>42472.24113425926</v>
      </c>
      <c r="T1552" s="21">
        <f>(((I1552/60)/60)/24)+DATE(1970,1,1)+(-5/24)</f>
        <v>42502.24113425926</v>
      </c>
    </row>
    <row r="1553" spans="1:20" ht="105" hidden="1" x14ac:dyDescent="0.25">
      <c r="A1553" s="13">
        <v>1551</v>
      </c>
      <c r="B1553" s="3" t="s">
        <v>1552</v>
      </c>
      <c r="C1553" s="3" t="s">
        <v>5661</v>
      </c>
      <c r="D1553" s="2">
        <v>3500</v>
      </c>
      <c r="E1553" s="11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8288</v>
      </c>
      <c r="O1553" s="9">
        <f>E1553/D1553</f>
        <v>0</v>
      </c>
      <c r="P1553" s="10">
        <f>IF(E1553=0,0,E1553/L1553)</f>
        <v>0</v>
      </c>
      <c r="Q1553" s="2" t="str">
        <f>LEFT(N1553,SEARCH("/",N1553,1)-1)</f>
        <v>photography</v>
      </c>
      <c r="R1553" s="2" t="str">
        <f>RIGHT(N1553,LEN(N1553)-SEARCH("/",N1553))</f>
        <v>nature</v>
      </c>
      <c r="S1553" s="21">
        <f>(((J1553/60)/60)/24)+DATE(1970,1,1)+(-5/24)</f>
        <v>42121.616192129623</v>
      </c>
      <c r="T1553" s="21">
        <f>(((I1553/60)/60)/24)+DATE(1970,1,1)+(-5/24)</f>
        <v>42151.616192129623</v>
      </c>
    </row>
    <row r="1554" spans="1:20" ht="90" hidden="1" x14ac:dyDescent="0.25">
      <c r="A1554" s="13">
        <v>1552</v>
      </c>
      <c r="B1554" s="3" t="s">
        <v>1553</v>
      </c>
      <c r="C1554" s="3" t="s">
        <v>5662</v>
      </c>
      <c r="D1554" s="2">
        <v>4300</v>
      </c>
      <c r="E1554" s="11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8288</v>
      </c>
      <c r="O1554" s="9">
        <f>E1554/D1554</f>
        <v>0.49186046511627907</v>
      </c>
      <c r="P1554" s="10">
        <f>IF(E1554=0,0,E1554/L1554)</f>
        <v>132.1875</v>
      </c>
      <c r="Q1554" s="2" t="str">
        <f>LEFT(N1554,SEARCH("/",N1554,1)-1)</f>
        <v>photography</v>
      </c>
      <c r="R1554" s="2" t="str">
        <f>RIGHT(N1554,LEN(N1554)-SEARCH("/",N1554))</f>
        <v>nature</v>
      </c>
      <c r="S1554" s="21">
        <f>(((J1554/60)/60)/24)+DATE(1970,1,1)+(-5/24)</f>
        <v>41892.480416666665</v>
      </c>
      <c r="T1554" s="21">
        <f>(((I1554/60)/60)/24)+DATE(1970,1,1)+(-5/24)</f>
        <v>41912.957638888889</v>
      </c>
    </row>
    <row r="1555" spans="1:20" ht="90" hidden="1" x14ac:dyDescent="0.25">
      <c r="A1555" s="13">
        <v>1553</v>
      </c>
      <c r="B1555" s="3" t="s">
        <v>1554</v>
      </c>
      <c r="C1555" s="3" t="s">
        <v>5663</v>
      </c>
      <c r="D1555" s="2">
        <v>6000</v>
      </c>
      <c r="E1555" s="11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8288</v>
      </c>
      <c r="O1555" s="9">
        <f>E1555/D1555</f>
        <v>0</v>
      </c>
      <c r="P1555" s="10">
        <f>IF(E1555=0,0,E1555/L1555)</f>
        <v>0</v>
      </c>
      <c r="Q1555" s="2" t="str">
        <f>LEFT(N1555,SEARCH("/",N1555,1)-1)</f>
        <v>photography</v>
      </c>
      <c r="R1555" s="2" t="str">
        <f>RIGHT(N1555,LEN(N1555)-SEARCH("/",N1555))</f>
        <v>nature</v>
      </c>
      <c r="S1555" s="21">
        <f>(((J1555/60)/60)/24)+DATE(1970,1,1)+(-5/24)</f>
        <v>42219.074618055551</v>
      </c>
      <c r="T1555" s="21">
        <f>(((I1555/60)/60)/24)+DATE(1970,1,1)+(-5/24)</f>
        <v>42249.074618055551</v>
      </c>
    </row>
    <row r="1556" spans="1:20" ht="105" hidden="1" x14ac:dyDescent="0.25">
      <c r="A1556" s="13">
        <v>1554</v>
      </c>
      <c r="B1556" s="3" t="s">
        <v>1555</v>
      </c>
      <c r="C1556" s="3" t="s">
        <v>5664</v>
      </c>
      <c r="D1556" s="2">
        <v>20000</v>
      </c>
      <c r="E1556" s="11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8288</v>
      </c>
      <c r="O1556" s="9">
        <f>E1556/D1556</f>
        <v>0</v>
      </c>
      <c r="P1556" s="10">
        <f>IF(E1556=0,0,E1556/L1556)</f>
        <v>0</v>
      </c>
      <c r="Q1556" s="2" t="str">
        <f>LEFT(N1556,SEARCH("/",N1556,1)-1)</f>
        <v>photography</v>
      </c>
      <c r="R1556" s="2" t="str">
        <f>RIGHT(N1556,LEN(N1556)-SEARCH("/",N1556))</f>
        <v>nature</v>
      </c>
      <c r="S1556" s="21">
        <f>(((J1556/60)/60)/24)+DATE(1970,1,1)+(-5/24)</f>
        <v>42188.043865740743</v>
      </c>
      <c r="T1556" s="21">
        <f>(((I1556/60)/60)/24)+DATE(1970,1,1)+(-5/24)</f>
        <v>42218.043865740743</v>
      </c>
    </row>
    <row r="1557" spans="1:20" ht="75" hidden="1" x14ac:dyDescent="0.25">
      <c r="A1557" s="13">
        <v>1555</v>
      </c>
      <c r="B1557" s="3" t="s">
        <v>1556</v>
      </c>
      <c r="C1557" s="3" t="s">
        <v>5665</v>
      </c>
      <c r="D1557" s="2">
        <v>750</v>
      </c>
      <c r="E1557" s="11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8288</v>
      </c>
      <c r="O1557" s="9">
        <f>E1557/D1557</f>
        <v>0</v>
      </c>
      <c r="P1557" s="10">
        <f>IF(E1557=0,0,E1557/L1557)</f>
        <v>0</v>
      </c>
      <c r="Q1557" s="2" t="str">
        <f>LEFT(N1557,SEARCH("/",N1557,1)-1)</f>
        <v>photography</v>
      </c>
      <c r="R1557" s="2" t="str">
        <f>RIGHT(N1557,LEN(N1557)-SEARCH("/",N1557))</f>
        <v>nature</v>
      </c>
      <c r="S1557" s="21">
        <f>(((J1557/60)/60)/24)+DATE(1970,1,1)+(-5/24)</f>
        <v>42241.405462962961</v>
      </c>
      <c r="T1557" s="21">
        <f>(((I1557/60)/60)/24)+DATE(1970,1,1)+(-5/24)</f>
        <v>42264.499999999993</v>
      </c>
    </row>
    <row r="1558" spans="1:20" ht="75" hidden="1" x14ac:dyDescent="0.25">
      <c r="A1558" s="13">
        <v>1556</v>
      </c>
      <c r="B1558" s="3" t="s">
        <v>1557</v>
      </c>
      <c r="C1558" s="3" t="s">
        <v>5666</v>
      </c>
      <c r="D1558" s="2">
        <v>1500</v>
      </c>
      <c r="E1558" s="11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8288</v>
      </c>
      <c r="O1558" s="9">
        <f>E1558/D1558</f>
        <v>0.45133333333333331</v>
      </c>
      <c r="P1558" s="10">
        <f>IF(E1558=0,0,E1558/L1558)</f>
        <v>56.416666666666664</v>
      </c>
      <c r="Q1558" s="2" t="str">
        <f>LEFT(N1558,SEARCH("/",N1558,1)-1)</f>
        <v>photography</v>
      </c>
      <c r="R1558" s="2" t="str">
        <f>RIGHT(N1558,LEN(N1558)-SEARCH("/",N1558))</f>
        <v>nature</v>
      </c>
      <c r="S1558" s="21">
        <f>(((J1558/60)/60)/24)+DATE(1970,1,1)+(-5/24)</f>
        <v>42524.944722222215</v>
      </c>
      <c r="T1558" s="21">
        <f>(((I1558/60)/60)/24)+DATE(1970,1,1)+(-5/24)</f>
        <v>42554.944722222215</v>
      </c>
    </row>
    <row r="1559" spans="1:20" ht="90" hidden="1" x14ac:dyDescent="0.25">
      <c r="A1559" s="13">
        <v>1557</v>
      </c>
      <c r="B1559" s="3" t="s">
        <v>1558</v>
      </c>
      <c r="C1559" s="3" t="s">
        <v>5667</v>
      </c>
      <c r="D1559" s="2">
        <v>2500</v>
      </c>
      <c r="E1559" s="11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8288</v>
      </c>
      <c r="O1559" s="9">
        <f>E1559/D1559</f>
        <v>0.04</v>
      </c>
      <c r="P1559" s="10">
        <f>IF(E1559=0,0,E1559/L1559)</f>
        <v>100</v>
      </c>
      <c r="Q1559" s="2" t="str">
        <f>LEFT(N1559,SEARCH("/",N1559,1)-1)</f>
        <v>photography</v>
      </c>
      <c r="R1559" s="2" t="str">
        <f>RIGHT(N1559,LEN(N1559)-SEARCH("/",N1559))</f>
        <v>nature</v>
      </c>
      <c r="S1559" s="21">
        <f>(((J1559/60)/60)/24)+DATE(1970,1,1)+(-5/24)</f>
        <v>41871.444826388884</v>
      </c>
      <c r="T1559" s="21">
        <f>(((I1559/60)/60)/24)+DATE(1970,1,1)+(-5/24)</f>
        <v>41902.444826388884</v>
      </c>
    </row>
    <row r="1560" spans="1:20" ht="75" hidden="1" x14ac:dyDescent="0.25">
      <c r="A1560" s="13">
        <v>1558</v>
      </c>
      <c r="B1560" s="3" t="s">
        <v>1559</v>
      </c>
      <c r="C1560" s="3" t="s">
        <v>5668</v>
      </c>
      <c r="D1560" s="2">
        <v>750</v>
      </c>
      <c r="E1560" s="11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8288</v>
      </c>
      <c r="O1560" s="9">
        <f>E1560/D1560</f>
        <v>4.6666666666666669E-2</v>
      </c>
      <c r="P1560" s="10">
        <f>IF(E1560=0,0,E1560/L1560)</f>
        <v>11.666666666666666</v>
      </c>
      <c r="Q1560" s="2" t="str">
        <f>LEFT(N1560,SEARCH("/",N1560,1)-1)</f>
        <v>photography</v>
      </c>
      <c r="R1560" s="2" t="str">
        <f>RIGHT(N1560,LEN(N1560)-SEARCH("/",N1560))</f>
        <v>nature</v>
      </c>
      <c r="S1560" s="21">
        <f>(((J1560/60)/60)/24)+DATE(1970,1,1)+(-5/24)</f>
        <v>42185.189340277771</v>
      </c>
      <c r="T1560" s="21">
        <f>(((I1560/60)/60)/24)+DATE(1970,1,1)+(-5/24)</f>
        <v>42244.299999999996</v>
      </c>
    </row>
    <row r="1561" spans="1:20" ht="60" hidden="1" x14ac:dyDescent="0.25">
      <c r="A1561" s="13">
        <v>1559</v>
      </c>
      <c r="B1561" s="3" t="s">
        <v>1560</v>
      </c>
      <c r="C1561" s="3" t="s">
        <v>5669</v>
      </c>
      <c r="D1561" s="2">
        <v>15000</v>
      </c>
      <c r="E1561" s="11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8288</v>
      </c>
      <c r="O1561" s="9">
        <f>E1561/D1561</f>
        <v>3.3333333333333335E-3</v>
      </c>
      <c r="P1561" s="10">
        <f>IF(E1561=0,0,E1561/L1561)</f>
        <v>50</v>
      </c>
      <c r="Q1561" s="2" t="str">
        <f>LEFT(N1561,SEARCH("/",N1561,1)-1)</f>
        <v>photography</v>
      </c>
      <c r="R1561" s="2" t="str">
        <f>RIGHT(N1561,LEN(N1561)-SEARCH("/",N1561))</f>
        <v>nature</v>
      </c>
      <c r="S1561" s="21">
        <f>(((J1561/60)/60)/24)+DATE(1970,1,1)+(-5/24)</f>
        <v>42107.844895833325</v>
      </c>
      <c r="T1561" s="21">
        <f>(((I1561/60)/60)/24)+DATE(1970,1,1)+(-5/24)</f>
        <v>42122.844895833325</v>
      </c>
    </row>
    <row r="1562" spans="1:20" ht="90" hidden="1" x14ac:dyDescent="0.25">
      <c r="A1562" s="13">
        <v>1560</v>
      </c>
      <c r="B1562" s="3" t="s">
        <v>1561</v>
      </c>
      <c r="C1562" s="3" t="s">
        <v>5670</v>
      </c>
      <c r="D1562" s="2">
        <v>2500</v>
      </c>
      <c r="E1562" s="11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8288</v>
      </c>
      <c r="O1562" s="9">
        <f>E1562/D1562</f>
        <v>3.7600000000000001E-2</v>
      </c>
      <c r="P1562" s="10">
        <f>IF(E1562=0,0,E1562/L1562)</f>
        <v>23.5</v>
      </c>
      <c r="Q1562" s="2" t="str">
        <f>LEFT(N1562,SEARCH("/",N1562,1)-1)</f>
        <v>photography</v>
      </c>
      <c r="R1562" s="2" t="str">
        <f>RIGHT(N1562,LEN(N1562)-SEARCH("/",N1562))</f>
        <v>nature</v>
      </c>
      <c r="S1562" s="21">
        <f>(((J1562/60)/60)/24)+DATE(1970,1,1)+(-5/24)</f>
        <v>41935.812418981477</v>
      </c>
      <c r="T1562" s="21">
        <f>(((I1562/60)/60)/24)+DATE(1970,1,1)+(-5/24)</f>
        <v>41955.854085648149</v>
      </c>
    </row>
    <row r="1563" spans="1:20" ht="105" hidden="1" x14ac:dyDescent="0.25">
      <c r="A1563" s="13">
        <v>1561</v>
      </c>
      <c r="B1563" s="3" t="s">
        <v>1562</v>
      </c>
      <c r="C1563" s="3" t="s">
        <v>5671</v>
      </c>
      <c r="D1563" s="2">
        <v>10000</v>
      </c>
      <c r="E1563" s="11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8289</v>
      </c>
      <c r="O1563" s="9">
        <f>E1563/D1563</f>
        <v>6.7000000000000002E-3</v>
      </c>
      <c r="P1563" s="10">
        <f>IF(E1563=0,0,E1563/L1563)</f>
        <v>67</v>
      </c>
      <c r="Q1563" s="2" t="str">
        <f>LEFT(N1563,SEARCH("/",N1563,1)-1)</f>
        <v>publishing</v>
      </c>
      <c r="R1563" s="2" t="str">
        <f>RIGHT(N1563,LEN(N1563)-SEARCH("/",N1563))</f>
        <v>art books</v>
      </c>
      <c r="S1563" s="21">
        <f>(((J1563/60)/60)/24)+DATE(1970,1,1)+(-5/24)</f>
        <v>41554.833368055552</v>
      </c>
      <c r="T1563" s="21">
        <f>(((I1563/60)/60)/24)+DATE(1970,1,1)+(-5/24)</f>
        <v>41584.875034722223</v>
      </c>
    </row>
    <row r="1564" spans="1:20" ht="90" hidden="1" x14ac:dyDescent="0.25">
      <c r="A1564" s="13">
        <v>1562</v>
      </c>
      <c r="B1564" s="3" t="s">
        <v>1563</v>
      </c>
      <c r="C1564" s="3" t="s">
        <v>5672</v>
      </c>
      <c r="D1564" s="2">
        <v>4000</v>
      </c>
      <c r="E1564" s="11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8289</v>
      </c>
      <c r="O1564" s="9">
        <f>E1564/D1564</f>
        <v>0</v>
      </c>
      <c r="P1564" s="10">
        <f>IF(E1564=0,0,E1564/L1564)</f>
        <v>0</v>
      </c>
      <c r="Q1564" s="2" t="str">
        <f>LEFT(N1564,SEARCH("/",N1564,1)-1)</f>
        <v>publishing</v>
      </c>
      <c r="R1564" s="2" t="str">
        <f>RIGHT(N1564,LEN(N1564)-SEARCH("/",N1564))</f>
        <v>art books</v>
      </c>
      <c r="S1564" s="21">
        <f>(((J1564/60)/60)/24)+DATE(1970,1,1)+(-5/24)</f>
        <v>40079.357824074068</v>
      </c>
      <c r="T1564" s="21">
        <f>(((I1564/60)/60)/24)+DATE(1970,1,1)+(-5/24)</f>
        <v>40148.826388888883</v>
      </c>
    </row>
    <row r="1565" spans="1:20" ht="90" hidden="1" x14ac:dyDescent="0.25">
      <c r="A1565" s="13">
        <v>1563</v>
      </c>
      <c r="B1565" s="3" t="s">
        <v>1564</v>
      </c>
      <c r="C1565" s="3" t="s">
        <v>5673</v>
      </c>
      <c r="D1565" s="2">
        <v>6000</v>
      </c>
      <c r="E1565" s="11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8289</v>
      </c>
      <c r="O1565" s="9">
        <f>E1565/D1565</f>
        <v>1.4166666666666666E-2</v>
      </c>
      <c r="P1565" s="10">
        <f>IF(E1565=0,0,E1565/L1565)</f>
        <v>42.5</v>
      </c>
      <c r="Q1565" s="2" t="str">
        <f>LEFT(N1565,SEARCH("/",N1565,1)-1)</f>
        <v>publishing</v>
      </c>
      <c r="R1565" s="2" t="str">
        <f>RIGHT(N1565,LEN(N1565)-SEARCH("/",N1565))</f>
        <v>art books</v>
      </c>
      <c r="S1565" s="21">
        <f>(((J1565/60)/60)/24)+DATE(1970,1,1)+(-5/24)</f>
        <v>41652.534155092588</v>
      </c>
      <c r="T1565" s="21">
        <f>(((I1565/60)/60)/24)+DATE(1970,1,1)+(-5/24)</f>
        <v>41712.492488425924</v>
      </c>
    </row>
    <row r="1566" spans="1:20" ht="90" hidden="1" x14ac:dyDescent="0.25">
      <c r="A1566" s="13">
        <v>1564</v>
      </c>
      <c r="B1566" s="3" t="s">
        <v>1565</v>
      </c>
      <c r="C1566" s="3" t="s">
        <v>5674</v>
      </c>
      <c r="D1566" s="2">
        <v>10000</v>
      </c>
      <c r="E1566" s="11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8289</v>
      </c>
      <c r="O1566" s="9">
        <f>E1566/D1566</f>
        <v>1E-3</v>
      </c>
      <c r="P1566" s="10">
        <f>IF(E1566=0,0,E1566/L1566)</f>
        <v>10</v>
      </c>
      <c r="Q1566" s="2" t="str">
        <f>LEFT(N1566,SEARCH("/",N1566,1)-1)</f>
        <v>publishing</v>
      </c>
      <c r="R1566" s="2" t="str">
        <f>RIGHT(N1566,LEN(N1566)-SEARCH("/",N1566))</f>
        <v>art books</v>
      </c>
      <c r="S1566" s="21">
        <f>(((J1566/60)/60)/24)+DATE(1970,1,1)+(-5/24)</f>
        <v>42121.158668981479</v>
      </c>
      <c r="T1566" s="21">
        <f>(((I1566/60)/60)/24)+DATE(1970,1,1)+(-5/24)</f>
        <v>42152.628472222219</v>
      </c>
    </row>
    <row r="1567" spans="1:20" ht="90" hidden="1" x14ac:dyDescent="0.25">
      <c r="A1567" s="13">
        <v>1565</v>
      </c>
      <c r="B1567" s="3" t="s">
        <v>1566</v>
      </c>
      <c r="C1567" s="3" t="s">
        <v>5675</v>
      </c>
      <c r="D1567" s="2">
        <v>4000</v>
      </c>
      <c r="E1567" s="11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8289</v>
      </c>
      <c r="O1567" s="9">
        <f>E1567/D1567</f>
        <v>2.5000000000000001E-2</v>
      </c>
      <c r="P1567" s="10">
        <f>IF(E1567=0,0,E1567/L1567)</f>
        <v>100</v>
      </c>
      <c r="Q1567" s="2" t="str">
        <f>LEFT(N1567,SEARCH("/",N1567,1)-1)</f>
        <v>publishing</v>
      </c>
      <c r="R1567" s="2" t="str">
        <f>RIGHT(N1567,LEN(N1567)-SEARCH("/",N1567))</f>
        <v>art books</v>
      </c>
      <c r="S1567" s="21">
        <f>(((J1567/60)/60)/24)+DATE(1970,1,1)+(-5/24)</f>
        <v>40672.521539351852</v>
      </c>
      <c r="T1567" s="21">
        <f>(((I1567/60)/60)/24)+DATE(1970,1,1)+(-5/24)</f>
        <v>40702.521539351852</v>
      </c>
    </row>
    <row r="1568" spans="1:20" ht="75" hidden="1" x14ac:dyDescent="0.25">
      <c r="A1568" s="13">
        <v>1566</v>
      </c>
      <c r="B1568" s="3" t="s">
        <v>1567</v>
      </c>
      <c r="C1568" s="3" t="s">
        <v>5676</v>
      </c>
      <c r="D1568" s="2">
        <v>30000</v>
      </c>
      <c r="E1568" s="11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8289</v>
      </c>
      <c r="O1568" s="9">
        <f>E1568/D1568</f>
        <v>0.21249999999999999</v>
      </c>
      <c r="P1568" s="10">
        <f>IF(E1568=0,0,E1568/L1568)</f>
        <v>108.05084745762711</v>
      </c>
      <c r="Q1568" s="2" t="str">
        <f>LEFT(N1568,SEARCH("/",N1568,1)-1)</f>
        <v>publishing</v>
      </c>
      <c r="R1568" s="2" t="str">
        <f>RIGHT(N1568,LEN(N1568)-SEARCH("/",N1568))</f>
        <v>art books</v>
      </c>
      <c r="S1568" s="21">
        <f>(((J1568/60)/60)/24)+DATE(1970,1,1)+(-5/24)</f>
        <v>42549.708379629628</v>
      </c>
      <c r="T1568" s="21">
        <f>(((I1568/60)/60)/24)+DATE(1970,1,1)+(-5/24)</f>
        <v>42578.708333333336</v>
      </c>
    </row>
    <row r="1569" spans="1:20" ht="90" hidden="1" x14ac:dyDescent="0.25">
      <c r="A1569" s="13">
        <v>1567</v>
      </c>
      <c r="B1569" s="3" t="s">
        <v>1568</v>
      </c>
      <c r="C1569" s="3" t="s">
        <v>5677</v>
      </c>
      <c r="D1569" s="2">
        <v>8500</v>
      </c>
      <c r="E1569" s="11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8289</v>
      </c>
      <c r="O1569" s="9">
        <f>E1569/D1569</f>
        <v>4.1176470588235294E-2</v>
      </c>
      <c r="P1569" s="10">
        <f>IF(E1569=0,0,E1569/L1569)</f>
        <v>26.923076923076923</v>
      </c>
      <c r="Q1569" s="2" t="str">
        <f>LEFT(N1569,SEARCH("/",N1569,1)-1)</f>
        <v>publishing</v>
      </c>
      <c r="R1569" s="2" t="str">
        <f>RIGHT(N1569,LEN(N1569)-SEARCH("/",N1569))</f>
        <v>art books</v>
      </c>
      <c r="S1569" s="21">
        <f>(((J1569/60)/60)/24)+DATE(1970,1,1)+(-5/24)</f>
        <v>41671.728530092587</v>
      </c>
      <c r="T1569" s="21">
        <f>(((I1569/60)/60)/24)+DATE(1970,1,1)+(-5/24)</f>
        <v>41686.791666666664</v>
      </c>
    </row>
    <row r="1570" spans="1:20" ht="90" hidden="1" x14ac:dyDescent="0.25">
      <c r="A1570" s="13">
        <v>1568</v>
      </c>
      <c r="B1570" s="3" t="s">
        <v>1569</v>
      </c>
      <c r="C1570" s="3" t="s">
        <v>5678</v>
      </c>
      <c r="D1570" s="2">
        <v>25000</v>
      </c>
      <c r="E1570" s="11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8289</v>
      </c>
      <c r="O1570" s="9">
        <f>E1570/D1570</f>
        <v>0.13639999999999999</v>
      </c>
      <c r="P1570" s="10">
        <f>IF(E1570=0,0,E1570/L1570)</f>
        <v>155</v>
      </c>
      <c r="Q1570" s="2" t="str">
        <f>LEFT(N1570,SEARCH("/",N1570,1)-1)</f>
        <v>publishing</v>
      </c>
      <c r="R1570" s="2" t="str">
        <f>RIGHT(N1570,LEN(N1570)-SEARCH("/",N1570))</f>
        <v>art books</v>
      </c>
      <c r="S1570" s="21">
        <f>(((J1570/60)/60)/24)+DATE(1970,1,1)+(-5/24)</f>
        <v>41961.853993055549</v>
      </c>
      <c r="T1570" s="21">
        <f>(((I1570/60)/60)/24)+DATE(1970,1,1)+(-5/24)</f>
        <v>41996.853993055549</v>
      </c>
    </row>
    <row r="1571" spans="1:20" ht="30" hidden="1" x14ac:dyDescent="0.25">
      <c r="A1571" s="13">
        <v>1569</v>
      </c>
      <c r="B1571" s="3" t="s">
        <v>1570</v>
      </c>
      <c r="C1571" s="3" t="s">
        <v>5679</v>
      </c>
      <c r="D1571" s="2">
        <v>30000</v>
      </c>
      <c r="E1571" s="11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8289</v>
      </c>
      <c r="O1571" s="9">
        <f>E1571/D1571</f>
        <v>0</v>
      </c>
      <c r="P1571" s="10">
        <f>IF(E1571=0,0,E1571/L1571)</f>
        <v>0</v>
      </c>
      <c r="Q1571" s="2" t="str">
        <f>LEFT(N1571,SEARCH("/",N1571,1)-1)</f>
        <v>publishing</v>
      </c>
      <c r="R1571" s="2" t="str">
        <f>RIGHT(N1571,LEN(N1571)-SEARCH("/",N1571))</f>
        <v>art books</v>
      </c>
      <c r="S1571" s="21">
        <f>(((J1571/60)/60)/24)+DATE(1970,1,1)+(-5/24)</f>
        <v>41389.471226851849</v>
      </c>
      <c r="T1571" s="21">
        <f>(((I1571/60)/60)/24)+DATE(1970,1,1)+(-5/24)</f>
        <v>41419.471226851849</v>
      </c>
    </row>
    <row r="1572" spans="1:20" ht="60" hidden="1" x14ac:dyDescent="0.25">
      <c r="A1572" s="13">
        <v>1570</v>
      </c>
      <c r="B1572" s="3" t="s">
        <v>1571</v>
      </c>
      <c r="C1572" s="3" t="s">
        <v>5680</v>
      </c>
      <c r="D1572" s="2">
        <v>6000</v>
      </c>
      <c r="E1572" s="11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8289</v>
      </c>
      <c r="O1572" s="9">
        <f>E1572/D1572</f>
        <v>0.41399999999999998</v>
      </c>
      <c r="P1572" s="10">
        <f>IF(E1572=0,0,E1572/L1572)</f>
        <v>47.769230769230766</v>
      </c>
      <c r="Q1572" s="2" t="str">
        <f>LEFT(N1572,SEARCH("/",N1572,1)-1)</f>
        <v>publishing</v>
      </c>
      <c r="R1572" s="2" t="str">
        <f>RIGHT(N1572,LEN(N1572)-SEARCH("/",N1572))</f>
        <v>art books</v>
      </c>
      <c r="S1572" s="21">
        <f>(((J1572/60)/60)/24)+DATE(1970,1,1)+(-5/24)</f>
        <v>42438.605115740742</v>
      </c>
      <c r="T1572" s="21">
        <f>(((I1572/60)/60)/24)+DATE(1970,1,1)+(-5/24)</f>
        <v>42468.56344907407</v>
      </c>
    </row>
    <row r="1573" spans="1:20" ht="90" hidden="1" x14ac:dyDescent="0.25">
      <c r="A1573" s="13">
        <v>1571</v>
      </c>
      <c r="B1573" s="3" t="s">
        <v>1572</v>
      </c>
      <c r="C1573" s="3" t="s">
        <v>5681</v>
      </c>
      <c r="D1573" s="2">
        <v>12100</v>
      </c>
      <c r="E1573" s="11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8289</v>
      </c>
      <c r="O1573" s="9">
        <f>E1573/D1573</f>
        <v>6.6115702479338841E-3</v>
      </c>
      <c r="P1573" s="10">
        <f>IF(E1573=0,0,E1573/L1573)</f>
        <v>20</v>
      </c>
      <c r="Q1573" s="2" t="str">
        <f>LEFT(N1573,SEARCH("/",N1573,1)-1)</f>
        <v>publishing</v>
      </c>
      <c r="R1573" s="2" t="str">
        <f>RIGHT(N1573,LEN(N1573)-SEARCH("/",N1573))</f>
        <v>art books</v>
      </c>
      <c r="S1573" s="21">
        <f>(((J1573/60)/60)/24)+DATE(1970,1,1)+(-5/24)</f>
        <v>42144.561145833337</v>
      </c>
      <c r="T1573" s="21">
        <f>(((I1573/60)/60)/24)+DATE(1970,1,1)+(-5/24)</f>
        <v>42174.561145833337</v>
      </c>
    </row>
    <row r="1574" spans="1:20" ht="90" hidden="1" x14ac:dyDescent="0.25">
      <c r="A1574" s="13">
        <v>1572</v>
      </c>
      <c r="B1574" s="3" t="s">
        <v>1573</v>
      </c>
      <c r="C1574" s="3" t="s">
        <v>5682</v>
      </c>
      <c r="D1574" s="2">
        <v>2500</v>
      </c>
      <c r="E1574" s="11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8289</v>
      </c>
      <c r="O1574" s="9">
        <f>E1574/D1574</f>
        <v>0.05</v>
      </c>
      <c r="P1574" s="10">
        <f>IF(E1574=0,0,E1574/L1574)</f>
        <v>41.666666666666664</v>
      </c>
      <c r="Q1574" s="2" t="str">
        <f>LEFT(N1574,SEARCH("/",N1574,1)-1)</f>
        <v>publishing</v>
      </c>
      <c r="R1574" s="2" t="str">
        <f>RIGHT(N1574,LEN(N1574)-SEARCH("/",N1574))</f>
        <v>art books</v>
      </c>
      <c r="S1574" s="21">
        <f>(((J1574/60)/60)/24)+DATE(1970,1,1)+(-5/24)</f>
        <v>42403.824756944443</v>
      </c>
      <c r="T1574" s="21">
        <f>(((I1574/60)/60)/24)+DATE(1970,1,1)+(-5/24)</f>
        <v>42428.790972222218</v>
      </c>
    </row>
    <row r="1575" spans="1:20" ht="90" hidden="1" x14ac:dyDescent="0.25">
      <c r="A1575" s="13">
        <v>1573</v>
      </c>
      <c r="B1575" s="3" t="s">
        <v>1574</v>
      </c>
      <c r="C1575" s="3" t="s">
        <v>5683</v>
      </c>
      <c r="D1575" s="2">
        <v>9000</v>
      </c>
      <c r="E1575" s="11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8289</v>
      </c>
      <c r="O1575" s="9">
        <f>E1575/D1575</f>
        <v>2.4777777777777777E-2</v>
      </c>
      <c r="P1575" s="10">
        <f>IF(E1575=0,0,E1575/L1575)</f>
        <v>74.333333333333329</v>
      </c>
      <c r="Q1575" s="2" t="str">
        <f>LEFT(N1575,SEARCH("/",N1575,1)-1)</f>
        <v>publishing</v>
      </c>
      <c r="R1575" s="2" t="str">
        <f>RIGHT(N1575,LEN(N1575)-SEARCH("/",N1575))</f>
        <v>art books</v>
      </c>
      <c r="S1575" s="21">
        <f>(((J1575/60)/60)/24)+DATE(1970,1,1)+(-5/24)</f>
        <v>42785.791689814818</v>
      </c>
      <c r="T1575" s="21">
        <f>(((I1575/60)/60)/24)+DATE(1970,1,1)+(-5/24)</f>
        <v>42825.957638888889</v>
      </c>
    </row>
    <row r="1576" spans="1:20" ht="90" hidden="1" x14ac:dyDescent="0.25">
      <c r="A1576" s="13">
        <v>1574</v>
      </c>
      <c r="B1576" s="3" t="s">
        <v>1575</v>
      </c>
      <c r="C1576" s="3" t="s">
        <v>5684</v>
      </c>
      <c r="D1576" s="2">
        <v>10000</v>
      </c>
      <c r="E1576" s="11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8289</v>
      </c>
      <c r="O1576" s="9">
        <f>E1576/D1576</f>
        <v>5.0599999999999999E-2</v>
      </c>
      <c r="P1576" s="10">
        <f>IF(E1576=0,0,E1576/L1576)</f>
        <v>84.333333333333329</v>
      </c>
      <c r="Q1576" s="2" t="str">
        <f>LEFT(N1576,SEARCH("/",N1576,1)-1)</f>
        <v>publishing</v>
      </c>
      <c r="R1576" s="2" t="str">
        <f>RIGHT(N1576,LEN(N1576)-SEARCH("/",N1576))</f>
        <v>art books</v>
      </c>
      <c r="S1576" s="21">
        <f>(((J1576/60)/60)/24)+DATE(1970,1,1)+(-5/24)</f>
        <v>42017.719085648147</v>
      </c>
      <c r="T1576" s="21">
        <f>(((I1576/60)/60)/24)+DATE(1970,1,1)+(-5/24)</f>
        <v>42052.719085648147</v>
      </c>
    </row>
    <row r="1577" spans="1:20" ht="105" hidden="1" x14ac:dyDescent="0.25">
      <c r="A1577" s="13">
        <v>1575</v>
      </c>
      <c r="B1577" s="3" t="s">
        <v>1576</v>
      </c>
      <c r="C1577" s="3" t="s">
        <v>5685</v>
      </c>
      <c r="D1577" s="2">
        <v>10000</v>
      </c>
      <c r="E1577" s="11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8289</v>
      </c>
      <c r="O1577" s="9">
        <f>E1577/D1577</f>
        <v>0.2291</v>
      </c>
      <c r="P1577" s="10">
        <f>IF(E1577=0,0,E1577/L1577)</f>
        <v>65.457142857142856</v>
      </c>
      <c r="Q1577" s="2" t="str">
        <f>LEFT(N1577,SEARCH("/",N1577,1)-1)</f>
        <v>publishing</v>
      </c>
      <c r="R1577" s="2" t="str">
        <f>RIGHT(N1577,LEN(N1577)-SEARCH("/",N1577))</f>
        <v>art books</v>
      </c>
      <c r="S1577" s="21">
        <f>(((J1577/60)/60)/24)+DATE(1970,1,1)+(-5/24)</f>
        <v>41799.315925925926</v>
      </c>
      <c r="T1577" s="21">
        <f>(((I1577/60)/60)/24)+DATE(1970,1,1)+(-5/24)</f>
        <v>41829.315925925926</v>
      </c>
    </row>
    <row r="1578" spans="1:20" ht="60" hidden="1" x14ac:dyDescent="0.25">
      <c r="A1578" s="13">
        <v>1576</v>
      </c>
      <c r="B1578" s="3" t="s">
        <v>1577</v>
      </c>
      <c r="C1578" s="3" t="s">
        <v>5686</v>
      </c>
      <c r="D1578" s="2">
        <v>5000</v>
      </c>
      <c r="E1578" s="11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8289</v>
      </c>
      <c r="O1578" s="9">
        <f>E1578/D1578</f>
        <v>0.13</v>
      </c>
      <c r="P1578" s="10">
        <f>IF(E1578=0,0,E1578/L1578)</f>
        <v>65</v>
      </c>
      <c r="Q1578" s="2" t="str">
        <f>LEFT(N1578,SEARCH("/",N1578,1)-1)</f>
        <v>publishing</v>
      </c>
      <c r="R1578" s="2" t="str">
        <f>RIGHT(N1578,LEN(N1578)-SEARCH("/",N1578))</f>
        <v>art books</v>
      </c>
      <c r="S1578" s="21">
        <f>(((J1578/60)/60)/24)+DATE(1970,1,1)+(-5/24)</f>
        <v>42140.670925925922</v>
      </c>
      <c r="T1578" s="21">
        <f>(((I1578/60)/60)/24)+DATE(1970,1,1)+(-5/24)</f>
        <v>42185.670925925922</v>
      </c>
    </row>
    <row r="1579" spans="1:20" ht="105" hidden="1" x14ac:dyDescent="0.25">
      <c r="A1579" s="13">
        <v>1577</v>
      </c>
      <c r="B1579" s="3" t="s">
        <v>1578</v>
      </c>
      <c r="C1579" s="3" t="s">
        <v>5687</v>
      </c>
      <c r="D1579" s="2">
        <v>10000</v>
      </c>
      <c r="E1579" s="11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8289</v>
      </c>
      <c r="O1579" s="9">
        <f>E1579/D1579</f>
        <v>5.4999999999999997E-3</v>
      </c>
      <c r="P1579" s="10">
        <f>IF(E1579=0,0,E1579/L1579)</f>
        <v>27.5</v>
      </c>
      <c r="Q1579" s="2" t="str">
        <f>LEFT(N1579,SEARCH("/",N1579,1)-1)</f>
        <v>publishing</v>
      </c>
      <c r="R1579" s="2" t="str">
        <f>RIGHT(N1579,LEN(N1579)-SEARCH("/",N1579))</f>
        <v>art books</v>
      </c>
      <c r="S1579" s="21">
        <f>(((J1579/60)/60)/24)+DATE(1970,1,1)+(-5/24)</f>
        <v>41054.639444444445</v>
      </c>
      <c r="T1579" s="21">
        <f>(((I1579/60)/60)/24)+DATE(1970,1,1)+(-5/24)</f>
        <v>41114.639444444445</v>
      </c>
    </row>
    <row r="1580" spans="1:20" ht="105" hidden="1" x14ac:dyDescent="0.25">
      <c r="A1580" s="13">
        <v>1578</v>
      </c>
      <c r="B1580" s="3" t="s">
        <v>1579</v>
      </c>
      <c r="C1580" s="3" t="s">
        <v>5688</v>
      </c>
      <c r="D1580" s="2">
        <v>1897</v>
      </c>
      <c r="E1580" s="11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8289</v>
      </c>
      <c r="O1580" s="9">
        <f>E1580/D1580</f>
        <v>0.10806536636794939</v>
      </c>
      <c r="P1580" s="10">
        <f>IF(E1580=0,0,E1580/L1580)</f>
        <v>51.25</v>
      </c>
      <c r="Q1580" s="2" t="str">
        <f>LEFT(N1580,SEARCH("/",N1580,1)-1)</f>
        <v>publishing</v>
      </c>
      <c r="R1580" s="2" t="str">
        <f>RIGHT(N1580,LEN(N1580)-SEARCH("/",N1580))</f>
        <v>art books</v>
      </c>
      <c r="S1580" s="21">
        <f>(((J1580/60)/60)/24)+DATE(1970,1,1)+(-5/24)</f>
        <v>40398.857534722221</v>
      </c>
      <c r="T1580" s="21">
        <f>(((I1580/60)/60)/24)+DATE(1970,1,1)+(-5/24)</f>
        <v>40422.875</v>
      </c>
    </row>
    <row r="1581" spans="1:20" ht="60" hidden="1" x14ac:dyDescent="0.25">
      <c r="A1581" s="13">
        <v>1579</v>
      </c>
      <c r="B1581" s="3" t="s">
        <v>1580</v>
      </c>
      <c r="C1581" s="3" t="s">
        <v>5689</v>
      </c>
      <c r="D1581" s="2">
        <v>3333</v>
      </c>
      <c r="E1581" s="11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8289</v>
      </c>
      <c r="O1581" s="9">
        <f>E1581/D1581</f>
        <v>8.4008400840084006E-3</v>
      </c>
      <c r="P1581" s="10">
        <f>IF(E1581=0,0,E1581/L1581)</f>
        <v>14</v>
      </c>
      <c r="Q1581" s="2" t="str">
        <f>LEFT(N1581,SEARCH("/",N1581,1)-1)</f>
        <v>publishing</v>
      </c>
      <c r="R1581" s="2" t="str">
        <f>RIGHT(N1581,LEN(N1581)-SEARCH("/",N1581))</f>
        <v>art books</v>
      </c>
      <c r="S1581" s="21">
        <f>(((J1581/60)/60)/24)+DATE(1970,1,1)+(-5/24)</f>
        <v>41481.788090277776</v>
      </c>
      <c r="T1581" s="21">
        <f>(((I1581/60)/60)/24)+DATE(1970,1,1)+(-5/24)</f>
        <v>41514.788090277776</v>
      </c>
    </row>
    <row r="1582" spans="1:20" ht="90" hidden="1" x14ac:dyDescent="0.25">
      <c r="A1582" s="13">
        <v>1580</v>
      </c>
      <c r="B1582" s="3" t="s">
        <v>1581</v>
      </c>
      <c r="C1582" s="3" t="s">
        <v>5690</v>
      </c>
      <c r="D1582" s="2">
        <v>1750</v>
      </c>
      <c r="E1582" s="11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8289</v>
      </c>
      <c r="O1582" s="9">
        <f>E1582/D1582</f>
        <v>0</v>
      </c>
      <c r="P1582" s="10">
        <f>IF(E1582=0,0,E1582/L1582)</f>
        <v>0</v>
      </c>
      <c r="Q1582" s="2" t="str">
        <f>LEFT(N1582,SEARCH("/",N1582,1)-1)</f>
        <v>publishing</v>
      </c>
      <c r="R1582" s="2" t="str">
        <f>RIGHT(N1582,LEN(N1582)-SEARCH("/",N1582))</f>
        <v>art books</v>
      </c>
      <c r="S1582" s="21">
        <f>(((J1582/60)/60)/24)+DATE(1970,1,1)+(-5/24)</f>
        <v>40989.841736111113</v>
      </c>
      <c r="T1582" s="21">
        <f>(((I1582/60)/60)/24)+DATE(1970,1,1)+(-5/24)</f>
        <v>41049.841736111113</v>
      </c>
    </row>
    <row r="1583" spans="1:20" ht="90" hidden="1" x14ac:dyDescent="0.25">
      <c r="A1583" s="13">
        <v>1581</v>
      </c>
      <c r="B1583" s="3" t="s">
        <v>1582</v>
      </c>
      <c r="C1583" s="3" t="s">
        <v>5691</v>
      </c>
      <c r="D1583" s="2">
        <v>1000</v>
      </c>
      <c r="E1583" s="11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8290</v>
      </c>
      <c r="O1583" s="9">
        <f>E1583/D1583</f>
        <v>5.0000000000000001E-3</v>
      </c>
      <c r="P1583" s="10">
        <f>IF(E1583=0,0,E1583/L1583)</f>
        <v>5</v>
      </c>
      <c r="Q1583" s="2" t="str">
        <f>LEFT(N1583,SEARCH("/",N1583,1)-1)</f>
        <v>photography</v>
      </c>
      <c r="R1583" s="2" t="str">
        <f>RIGHT(N1583,LEN(N1583)-SEARCH("/",N1583))</f>
        <v>places</v>
      </c>
      <c r="S1583" s="21">
        <f>(((J1583/60)/60)/24)+DATE(1970,1,1)+(-5/24)</f>
        <v>42325.240624999999</v>
      </c>
      <c r="T1583" s="21">
        <f>(((I1583/60)/60)/24)+DATE(1970,1,1)+(-5/24)</f>
        <v>42357.240624999999</v>
      </c>
    </row>
    <row r="1584" spans="1:20" ht="45" hidden="1" x14ac:dyDescent="0.25">
      <c r="A1584" s="13">
        <v>1582</v>
      </c>
      <c r="B1584" s="3" t="s">
        <v>1583</v>
      </c>
      <c r="C1584" s="3" t="s">
        <v>5692</v>
      </c>
      <c r="D1584" s="2">
        <v>1000</v>
      </c>
      <c r="E1584" s="11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8290</v>
      </c>
      <c r="O1584" s="9">
        <f>E1584/D1584</f>
        <v>9.2999999999999999E-2</v>
      </c>
      <c r="P1584" s="10">
        <f>IF(E1584=0,0,E1584/L1584)</f>
        <v>31</v>
      </c>
      <c r="Q1584" s="2" t="str">
        <f>LEFT(N1584,SEARCH("/",N1584,1)-1)</f>
        <v>photography</v>
      </c>
      <c r="R1584" s="2" t="str">
        <f>RIGHT(N1584,LEN(N1584)-SEARCH("/",N1584))</f>
        <v>places</v>
      </c>
      <c r="S1584" s="21">
        <f>(((J1584/60)/60)/24)+DATE(1970,1,1)+(-5/24)</f>
        <v>42246.581631944442</v>
      </c>
      <c r="T1584" s="21">
        <f>(((I1584/60)/60)/24)+DATE(1970,1,1)+(-5/24)</f>
        <v>42303.680555555555</v>
      </c>
    </row>
    <row r="1585" spans="1:20" ht="90" hidden="1" x14ac:dyDescent="0.25">
      <c r="A1585" s="13">
        <v>1583</v>
      </c>
      <c r="B1585" s="3" t="s">
        <v>1584</v>
      </c>
      <c r="C1585" s="3" t="s">
        <v>5693</v>
      </c>
      <c r="D1585" s="2">
        <v>20000</v>
      </c>
      <c r="E1585" s="11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8290</v>
      </c>
      <c r="O1585" s="9">
        <f>E1585/D1585</f>
        <v>7.5000000000000002E-4</v>
      </c>
      <c r="P1585" s="10">
        <f>IF(E1585=0,0,E1585/L1585)</f>
        <v>15</v>
      </c>
      <c r="Q1585" s="2" t="str">
        <f>LEFT(N1585,SEARCH("/",N1585,1)-1)</f>
        <v>photography</v>
      </c>
      <c r="R1585" s="2" t="str">
        <f>RIGHT(N1585,LEN(N1585)-SEARCH("/",N1585))</f>
        <v>places</v>
      </c>
      <c r="S1585" s="21">
        <f>(((J1585/60)/60)/24)+DATE(1970,1,1)+(-5/24)</f>
        <v>41877.696655092594</v>
      </c>
      <c r="T1585" s="21">
        <f>(((I1585/60)/60)/24)+DATE(1970,1,1)+(-5/24)</f>
        <v>41907.696655092594</v>
      </c>
    </row>
    <row r="1586" spans="1:20" ht="90" hidden="1" x14ac:dyDescent="0.25">
      <c r="A1586" s="13">
        <v>1584</v>
      </c>
      <c r="B1586" s="3" t="s">
        <v>1585</v>
      </c>
      <c r="C1586" s="3" t="s">
        <v>5694</v>
      </c>
      <c r="D1586" s="2">
        <v>1200</v>
      </c>
      <c r="E1586" s="11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8290</v>
      </c>
      <c r="O1586" s="9">
        <f>E1586/D1586</f>
        <v>0</v>
      </c>
      <c r="P1586" s="10">
        <f>IF(E1586=0,0,E1586/L1586)</f>
        <v>0</v>
      </c>
      <c r="Q1586" s="2" t="str">
        <f>LEFT(N1586,SEARCH("/",N1586,1)-1)</f>
        <v>photography</v>
      </c>
      <c r="R1586" s="2" t="str">
        <f>RIGHT(N1586,LEN(N1586)-SEARCH("/",N1586))</f>
        <v>places</v>
      </c>
      <c r="S1586" s="21">
        <f>(((J1586/60)/60)/24)+DATE(1970,1,1)+(-5/24)</f>
        <v>41779.440983796296</v>
      </c>
      <c r="T1586" s="21">
        <f>(((I1586/60)/60)/24)+DATE(1970,1,1)+(-5/24)</f>
        <v>41789.440983796296</v>
      </c>
    </row>
    <row r="1587" spans="1:20" ht="90" hidden="1" x14ac:dyDescent="0.25">
      <c r="A1587" s="13">
        <v>1585</v>
      </c>
      <c r="B1587" s="3" t="s">
        <v>1586</v>
      </c>
      <c r="C1587" s="3" t="s">
        <v>5695</v>
      </c>
      <c r="D1587" s="2">
        <v>2000</v>
      </c>
      <c r="E1587" s="11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8290</v>
      </c>
      <c r="O1587" s="9">
        <f>E1587/D1587</f>
        <v>0.79</v>
      </c>
      <c r="P1587" s="10">
        <f>IF(E1587=0,0,E1587/L1587)</f>
        <v>131.66666666666666</v>
      </c>
      <c r="Q1587" s="2" t="str">
        <f>LEFT(N1587,SEARCH("/",N1587,1)-1)</f>
        <v>photography</v>
      </c>
      <c r="R1587" s="2" t="str">
        <f>RIGHT(N1587,LEN(N1587)-SEARCH("/",N1587))</f>
        <v>places</v>
      </c>
      <c r="S1587" s="21">
        <f>(((J1587/60)/60)/24)+DATE(1970,1,1)+(-5/24)</f>
        <v>42707.687129629623</v>
      </c>
      <c r="T1587" s="21">
        <f>(((I1587/60)/60)/24)+DATE(1970,1,1)+(-5/24)</f>
        <v>42729.249999999993</v>
      </c>
    </row>
    <row r="1588" spans="1:20" ht="45" hidden="1" x14ac:dyDescent="0.25">
      <c r="A1588" s="13">
        <v>1586</v>
      </c>
      <c r="B1588" s="3" t="s">
        <v>1587</v>
      </c>
      <c r="C1588" s="3" t="s">
        <v>5696</v>
      </c>
      <c r="D1588" s="2">
        <v>1500</v>
      </c>
      <c r="E1588" s="11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8290</v>
      </c>
      <c r="O1588" s="9">
        <f>E1588/D1588</f>
        <v>0</v>
      </c>
      <c r="P1588" s="10">
        <f>IF(E1588=0,0,E1588/L1588)</f>
        <v>0</v>
      </c>
      <c r="Q1588" s="2" t="str">
        <f>LEFT(N1588,SEARCH("/",N1588,1)-1)</f>
        <v>photography</v>
      </c>
      <c r="R1588" s="2" t="str">
        <f>RIGHT(N1588,LEN(N1588)-SEARCH("/",N1588))</f>
        <v>places</v>
      </c>
      <c r="S1588" s="21">
        <f>(((J1588/60)/60)/24)+DATE(1970,1,1)+(-5/24)</f>
        <v>42068.896087962967</v>
      </c>
      <c r="T1588" s="21">
        <f>(((I1588/60)/60)/24)+DATE(1970,1,1)+(-5/24)</f>
        <v>42098.854421296295</v>
      </c>
    </row>
    <row r="1589" spans="1:20" ht="90" hidden="1" x14ac:dyDescent="0.25">
      <c r="A1589" s="13">
        <v>1587</v>
      </c>
      <c r="B1589" s="3" t="s">
        <v>1588</v>
      </c>
      <c r="C1589" s="3" t="s">
        <v>5697</v>
      </c>
      <c r="D1589" s="2">
        <v>7500</v>
      </c>
      <c r="E1589" s="11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8290</v>
      </c>
      <c r="O1589" s="9">
        <f>E1589/D1589</f>
        <v>1.3333333333333334E-4</v>
      </c>
      <c r="P1589" s="10">
        <f>IF(E1589=0,0,E1589/L1589)</f>
        <v>1</v>
      </c>
      <c r="Q1589" s="2" t="str">
        <f>LEFT(N1589,SEARCH("/",N1589,1)-1)</f>
        <v>photography</v>
      </c>
      <c r="R1589" s="2" t="str">
        <f>RIGHT(N1589,LEN(N1589)-SEARCH("/",N1589))</f>
        <v>places</v>
      </c>
      <c r="S1589" s="21">
        <f>(((J1589/60)/60)/24)+DATE(1970,1,1)+(-5/24)</f>
        <v>41956.742650462962</v>
      </c>
      <c r="T1589" s="21">
        <f>(((I1589/60)/60)/24)+DATE(1970,1,1)+(-5/24)</f>
        <v>41986.742650462962</v>
      </c>
    </row>
    <row r="1590" spans="1:20" ht="45" hidden="1" x14ac:dyDescent="0.25">
      <c r="A1590" s="13">
        <v>1588</v>
      </c>
      <c r="B1590" s="3" t="s">
        <v>1589</v>
      </c>
      <c r="C1590" s="3" t="s">
        <v>5698</v>
      </c>
      <c r="D1590" s="2">
        <v>516</v>
      </c>
      <c r="E1590" s="11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8290</v>
      </c>
      <c r="O1590" s="9">
        <f>E1590/D1590</f>
        <v>0</v>
      </c>
      <c r="P1590" s="10">
        <f>IF(E1590=0,0,E1590/L1590)</f>
        <v>0</v>
      </c>
      <c r="Q1590" s="2" t="str">
        <f>LEFT(N1590,SEARCH("/",N1590,1)-1)</f>
        <v>photography</v>
      </c>
      <c r="R1590" s="2" t="str">
        <f>RIGHT(N1590,LEN(N1590)-SEARCH("/",N1590))</f>
        <v>places</v>
      </c>
      <c r="S1590" s="21">
        <f>(((J1590/60)/60)/24)+DATE(1970,1,1)+(-5/24)</f>
        <v>42005.041655092595</v>
      </c>
      <c r="T1590" s="21">
        <f>(((I1590/60)/60)/24)+DATE(1970,1,1)+(-5/24)</f>
        <v>42035.633333333331</v>
      </c>
    </row>
    <row r="1591" spans="1:20" ht="75" hidden="1" x14ac:dyDescent="0.25">
      <c r="A1591" s="13">
        <v>1589</v>
      </c>
      <c r="B1591" s="3" t="s">
        <v>1590</v>
      </c>
      <c r="C1591" s="3" t="s">
        <v>5699</v>
      </c>
      <c r="D1591" s="2">
        <v>1200</v>
      </c>
      <c r="E1591" s="11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8290</v>
      </c>
      <c r="O1591" s="9">
        <f>E1591/D1591</f>
        <v>0</v>
      </c>
      <c r="P1591" s="10">
        <f>IF(E1591=0,0,E1591/L1591)</f>
        <v>0</v>
      </c>
      <c r="Q1591" s="2" t="str">
        <f>LEFT(N1591,SEARCH("/",N1591,1)-1)</f>
        <v>photography</v>
      </c>
      <c r="R1591" s="2" t="str">
        <f>RIGHT(N1591,LEN(N1591)-SEARCH("/",N1591))</f>
        <v>places</v>
      </c>
      <c r="S1591" s="21">
        <f>(((J1591/60)/60)/24)+DATE(1970,1,1)+(-5/24)</f>
        <v>42256.776458333326</v>
      </c>
      <c r="T1591" s="21">
        <f>(((I1591/60)/60)/24)+DATE(1970,1,1)+(-5/24)</f>
        <v>42286.776458333326</v>
      </c>
    </row>
    <row r="1592" spans="1:20" ht="30" hidden="1" x14ac:dyDescent="0.25">
      <c r="A1592" s="13">
        <v>1590</v>
      </c>
      <c r="B1592" s="3" t="s">
        <v>1591</v>
      </c>
      <c r="C1592" s="3" t="s">
        <v>5700</v>
      </c>
      <c r="D1592" s="2">
        <v>60000</v>
      </c>
      <c r="E1592" s="11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8290</v>
      </c>
      <c r="O1592" s="9">
        <f>E1592/D1592</f>
        <v>1.7000000000000001E-2</v>
      </c>
      <c r="P1592" s="10">
        <f>IF(E1592=0,0,E1592/L1592)</f>
        <v>510</v>
      </c>
      <c r="Q1592" s="2" t="str">
        <f>LEFT(N1592,SEARCH("/",N1592,1)-1)</f>
        <v>photography</v>
      </c>
      <c r="R1592" s="2" t="str">
        <f>RIGHT(N1592,LEN(N1592)-SEARCH("/",N1592))</f>
        <v>places</v>
      </c>
      <c r="S1592" s="21">
        <f>(((J1592/60)/60)/24)+DATE(1970,1,1)+(-5/24)</f>
        <v>42240.648888888885</v>
      </c>
      <c r="T1592" s="21">
        <f>(((I1592/60)/60)/24)+DATE(1970,1,1)+(-5/24)</f>
        <v>42270.648888888885</v>
      </c>
    </row>
    <row r="1593" spans="1:20" ht="105" hidden="1" x14ac:dyDescent="0.25">
      <c r="A1593" s="13">
        <v>1591</v>
      </c>
      <c r="B1593" s="3" t="s">
        <v>1592</v>
      </c>
      <c r="C1593" s="3" t="s">
        <v>5701</v>
      </c>
      <c r="D1593" s="2">
        <v>14000</v>
      </c>
      <c r="E1593" s="11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8290</v>
      </c>
      <c r="O1593" s="9">
        <f>E1593/D1593</f>
        <v>0.29228571428571426</v>
      </c>
      <c r="P1593" s="10">
        <f>IF(E1593=0,0,E1593/L1593)</f>
        <v>44.478260869565219</v>
      </c>
      <c r="Q1593" s="2" t="str">
        <f>LEFT(N1593,SEARCH("/",N1593,1)-1)</f>
        <v>photography</v>
      </c>
      <c r="R1593" s="2" t="str">
        <f>RIGHT(N1593,LEN(N1593)-SEARCH("/",N1593))</f>
        <v>places</v>
      </c>
      <c r="S1593" s="21">
        <f>(((J1593/60)/60)/24)+DATE(1970,1,1)+(-5/24)</f>
        <v>42433.517835648141</v>
      </c>
      <c r="T1593" s="21">
        <f>(((I1593/60)/60)/24)+DATE(1970,1,1)+(-5/24)</f>
        <v>42463.476168981484</v>
      </c>
    </row>
    <row r="1594" spans="1:20" ht="60" hidden="1" x14ac:dyDescent="0.25">
      <c r="A1594" s="13">
        <v>1592</v>
      </c>
      <c r="B1594" s="3" t="s">
        <v>1593</v>
      </c>
      <c r="C1594" s="3" t="s">
        <v>5702</v>
      </c>
      <c r="D1594" s="2">
        <v>25</v>
      </c>
      <c r="E1594" s="11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8290</v>
      </c>
      <c r="O1594" s="9">
        <f>E1594/D1594</f>
        <v>0</v>
      </c>
      <c r="P1594" s="10">
        <f>IF(E1594=0,0,E1594/L1594)</f>
        <v>0</v>
      </c>
      <c r="Q1594" s="2" t="str">
        <f>LEFT(N1594,SEARCH("/",N1594,1)-1)</f>
        <v>photography</v>
      </c>
      <c r="R1594" s="2" t="str">
        <f>RIGHT(N1594,LEN(N1594)-SEARCH("/",N1594))</f>
        <v>places</v>
      </c>
      <c r="S1594" s="21">
        <f>(((J1594/60)/60)/24)+DATE(1970,1,1)+(-5/24)</f>
        <v>42045.86440972222</v>
      </c>
      <c r="T1594" s="21">
        <f>(((I1594/60)/60)/24)+DATE(1970,1,1)+(-5/24)</f>
        <v>42090.822743055549</v>
      </c>
    </row>
    <row r="1595" spans="1:20" ht="60" hidden="1" x14ac:dyDescent="0.25">
      <c r="A1595" s="13">
        <v>1593</v>
      </c>
      <c r="B1595" s="3" t="s">
        <v>1594</v>
      </c>
      <c r="C1595" s="3" t="s">
        <v>5703</v>
      </c>
      <c r="D1595" s="2">
        <v>22000</v>
      </c>
      <c r="E1595" s="11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8290</v>
      </c>
      <c r="O1595" s="9">
        <f>E1595/D1595</f>
        <v>1.3636363636363637E-4</v>
      </c>
      <c r="P1595" s="10">
        <f>IF(E1595=0,0,E1595/L1595)</f>
        <v>1</v>
      </c>
      <c r="Q1595" s="2" t="str">
        <f>LEFT(N1595,SEARCH("/",N1595,1)-1)</f>
        <v>photography</v>
      </c>
      <c r="R1595" s="2" t="str">
        <f>RIGHT(N1595,LEN(N1595)-SEARCH("/",N1595))</f>
        <v>places</v>
      </c>
      <c r="S1595" s="21">
        <f>(((J1595/60)/60)/24)+DATE(1970,1,1)+(-5/24)</f>
        <v>42033.63721064815</v>
      </c>
      <c r="T1595" s="21">
        <f>(((I1595/60)/60)/24)+DATE(1970,1,1)+(-5/24)</f>
        <v>42063.63721064815</v>
      </c>
    </row>
    <row r="1596" spans="1:20" ht="60" hidden="1" x14ac:dyDescent="0.25">
      <c r="A1596" s="13">
        <v>1594</v>
      </c>
      <c r="B1596" s="3" t="s">
        <v>1595</v>
      </c>
      <c r="C1596" s="3" t="s">
        <v>5704</v>
      </c>
      <c r="D1596" s="2">
        <v>1000</v>
      </c>
      <c r="E1596" s="11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8290</v>
      </c>
      <c r="O1596" s="9">
        <f>E1596/D1596</f>
        <v>0.20499999999999999</v>
      </c>
      <c r="P1596" s="10">
        <f>IF(E1596=0,0,E1596/L1596)</f>
        <v>20.5</v>
      </c>
      <c r="Q1596" s="2" t="str">
        <f>LEFT(N1596,SEARCH("/",N1596,1)-1)</f>
        <v>photography</v>
      </c>
      <c r="R1596" s="2" t="str">
        <f>RIGHT(N1596,LEN(N1596)-SEARCH("/",N1596))</f>
        <v>places</v>
      </c>
      <c r="S1596" s="21">
        <f>(((J1596/60)/60)/24)+DATE(1970,1,1)+(-5/24)</f>
        <v>42445.504421296289</v>
      </c>
      <c r="T1596" s="21">
        <f>(((I1596/60)/60)/24)+DATE(1970,1,1)+(-5/24)</f>
        <v>42505.472916666658</v>
      </c>
    </row>
    <row r="1597" spans="1:20" ht="90" hidden="1" x14ac:dyDescent="0.25">
      <c r="A1597" s="13">
        <v>1595</v>
      </c>
      <c r="B1597" s="3" t="s">
        <v>1596</v>
      </c>
      <c r="C1597" s="3" t="s">
        <v>5705</v>
      </c>
      <c r="D1597" s="2">
        <v>100000</v>
      </c>
      <c r="E1597" s="11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8290</v>
      </c>
      <c r="O1597" s="9">
        <f>E1597/D1597</f>
        <v>2.8E-3</v>
      </c>
      <c r="P1597" s="10">
        <f>IF(E1597=0,0,E1597/L1597)</f>
        <v>40</v>
      </c>
      <c r="Q1597" s="2" t="str">
        <f>LEFT(N1597,SEARCH("/",N1597,1)-1)</f>
        <v>photography</v>
      </c>
      <c r="R1597" s="2" t="str">
        <f>RIGHT(N1597,LEN(N1597)-SEARCH("/",N1597))</f>
        <v>places</v>
      </c>
      <c r="S1597" s="21">
        <f>(((J1597/60)/60)/24)+DATE(1970,1,1)+(-5/24)</f>
        <v>41779.84175925926</v>
      </c>
      <c r="T1597" s="21">
        <f>(((I1597/60)/60)/24)+DATE(1970,1,1)+(-5/24)</f>
        <v>41808.634027777778</v>
      </c>
    </row>
    <row r="1598" spans="1:20" ht="60" hidden="1" x14ac:dyDescent="0.25">
      <c r="A1598" s="13">
        <v>1596</v>
      </c>
      <c r="B1598" s="3" t="s">
        <v>1597</v>
      </c>
      <c r="C1598" s="3" t="s">
        <v>5706</v>
      </c>
      <c r="D1598" s="2">
        <v>3250</v>
      </c>
      <c r="E1598" s="11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8290</v>
      </c>
      <c r="O1598" s="9">
        <f>E1598/D1598</f>
        <v>2.3076923076923078E-2</v>
      </c>
      <c r="P1598" s="10">
        <f>IF(E1598=0,0,E1598/L1598)</f>
        <v>25</v>
      </c>
      <c r="Q1598" s="2" t="str">
        <f>LEFT(N1598,SEARCH("/",N1598,1)-1)</f>
        <v>photography</v>
      </c>
      <c r="R1598" s="2" t="str">
        <f>RIGHT(N1598,LEN(N1598)-SEARCH("/",N1598))</f>
        <v>places</v>
      </c>
      <c r="S1598" s="21">
        <f>(((J1598/60)/60)/24)+DATE(1970,1,1)+(-5/24)</f>
        <v>41941.221863425926</v>
      </c>
      <c r="T1598" s="21">
        <f>(((I1598/60)/60)/24)+DATE(1970,1,1)+(-5/24)</f>
        <v>41986.26353009259</v>
      </c>
    </row>
    <row r="1599" spans="1:20" ht="90" hidden="1" x14ac:dyDescent="0.25">
      <c r="A1599" s="13">
        <v>1597</v>
      </c>
      <c r="B1599" s="3" t="s">
        <v>1598</v>
      </c>
      <c r="C1599" s="3" t="s">
        <v>5707</v>
      </c>
      <c r="D1599" s="2">
        <v>15000</v>
      </c>
      <c r="E1599" s="11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8290</v>
      </c>
      <c r="O1599" s="9">
        <f>E1599/D1599</f>
        <v>0</v>
      </c>
      <c r="P1599" s="10">
        <f>IF(E1599=0,0,E1599/L1599)</f>
        <v>0</v>
      </c>
      <c r="Q1599" s="2" t="str">
        <f>LEFT(N1599,SEARCH("/",N1599,1)-1)</f>
        <v>photography</v>
      </c>
      <c r="R1599" s="2" t="str">
        <f>RIGHT(N1599,LEN(N1599)-SEARCH("/",N1599))</f>
        <v>places</v>
      </c>
      <c r="S1599" s="21">
        <f>(((J1599/60)/60)/24)+DATE(1970,1,1)+(-5/24)</f>
        <v>42603.145798611113</v>
      </c>
      <c r="T1599" s="21">
        <f>(((I1599/60)/60)/24)+DATE(1970,1,1)+(-5/24)</f>
        <v>42633.145798611113</v>
      </c>
    </row>
    <row r="1600" spans="1:20" ht="90" hidden="1" x14ac:dyDescent="0.25">
      <c r="A1600" s="13">
        <v>1598</v>
      </c>
      <c r="B1600" s="3" t="s">
        <v>1599</v>
      </c>
      <c r="C1600" s="3" t="s">
        <v>5708</v>
      </c>
      <c r="D1600" s="2">
        <v>800</v>
      </c>
      <c r="E1600" s="11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8290</v>
      </c>
      <c r="O1600" s="9">
        <f>E1600/D1600</f>
        <v>1.25E-3</v>
      </c>
      <c r="P1600" s="10">
        <f>IF(E1600=0,0,E1600/L1600)</f>
        <v>1</v>
      </c>
      <c r="Q1600" s="2" t="str">
        <f>LEFT(N1600,SEARCH("/",N1600,1)-1)</f>
        <v>photography</v>
      </c>
      <c r="R1600" s="2" t="str">
        <f>RIGHT(N1600,LEN(N1600)-SEARCH("/",N1600))</f>
        <v>places</v>
      </c>
      <c r="S1600" s="21">
        <f>(((J1600/60)/60)/24)+DATE(1970,1,1)+(-5/24)</f>
        <v>42151.459004629629</v>
      </c>
      <c r="T1600" s="21">
        <f>(((I1600/60)/60)/24)+DATE(1970,1,1)+(-5/24)</f>
        <v>42211.459004629629</v>
      </c>
    </row>
    <row r="1601" spans="1:20" ht="75" hidden="1" x14ac:dyDescent="0.25">
      <c r="A1601" s="13">
        <v>1599</v>
      </c>
      <c r="B1601" s="3" t="s">
        <v>1600</v>
      </c>
      <c r="C1601" s="3" t="s">
        <v>5709</v>
      </c>
      <c r="D1601" s="2">
        <v>500</v>
      </c>
      <c r="E1601" s="11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8290</v>
      </c>
      <c r="O1601" s="9">
        <f>E1601/D1601</f>
        <v>0</v>
      </c>
      <c r="P1601" s="10">
        <f>IF(E1601=0,0,E1601/L1601)</f>
        <v>0</v>
      </c>
      <c r="Q1601" s="2" t="str">
        <f>LEFT(N1601,SEARCH("/",N1601,1)-1)</f>
        <v>photography</v>
      </c>
      <c r="R1601" s="2" t="str">
        <f>RIGHT(N1601,LEN(N1601)-SEARCH("/",N1601))</f>
        <v>places</v>
      </c>
      <c r="S1601" s="21">
        <f>(((J1601/60)/60)/24)+DATE(1970,1,1)+(-5/24)</f>
        <v>42438.330740740734</v>
      </c>
      <c r="T1601" s="21">
        <f>(((I1601/60)/60)/24)+DATE(1970,1,1)+(-5/24)</f>
        <v>42468.289074074077</v>
      </c>
    </row>
    <row r="1602" spans="1:20" ht="105" hidden="1" x14ac:dyDescent="0.25">
      <c r="A1602" s="13">
        <v>1600</v>
      </c>
      <c r="B1602" s="3" t="s">
        <v>1601</v>
      </c>
      <c r="C1602" s="3" t="s">
        <v>5710</v>
      </c>
      <c r="D1602" s="2">
        <v>5000</v>
      </c>
      <c r="E1602" s="11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8290</v>
      </c>
      <c r="O1602" s="9">
        <f>E1602/D1602</f>
        <v>7.3400000000000007E-2</v>
      </c>
      <c r="P1602" s="10">
        <f>IF(E1602=0,0,E1602/L1602)</f>
        <v>40.777777777777779</v>
      </c>
      <c r="Q1602" s="2" t="str">
        <f>LEFT(N1602,SEARCH("/",N1602,1)-1)</f>
        <v>photography</v>
      </c>
      <c r="R1602" s="2" t="str">
        <f>RIGHT(N1602,LEN(N1602)-SEARCH("/",N1602))</f>
        <v>places</v>
      </c>
      <c r="S1602" s="21">
        <f>(((J1602/60)/60)/24)+DATE(1970,1,1)+(-5/24)</f>
        <v>41790.848981481482</v>
      </c>
      <c r="T1602" s="21">
        <f>(((I1602/60)/60)/24)+DATE(1970,1,1)+(-5/24)</f>
        <v>41835.007638888885</v>
      </c>
    </row>
    <row r="1603" spans="1:20" ht="75" hidden="1" x14ac:dyDescent="0.25">
      <c r="A1603" s="13">
        <v>1601</v>
      </c>
      <c r="B1603" s="3" t="s">
        <v>1602</v>
      </c>
      <c r="C1603" s="3" t="s">
        <v>5711</v>
      </c>
      <c r="D1603" s="2">
        <v>2500</v>
      </c>
      <c r="E1603" s="11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8275</v>
      </c>
      <c r="O1603" s="9">
        <f>E1603/D1603</f>
        <v>1.082492</v>
      </c>
      <c r="P1603" s="10">
        <f>IF(E1603=0,0,E1603/L1603)</f>
        <v>48.325535714285714</v>
      </c>
      <c r="Q1603" s="2" t="str">
        <f>LEFT(N1603,SEARCH("/",N1603,1)-1)</f>
        <v>music</v>
      </c>
      <c r="R1603" s="2" t="str">
        <f>RIGHT(N1603,LEN(N1603)-SEARCH("/",N1603))</f>
        <v>rock</v>
      </c>
      <c r="S1603" s="21">
        <f>(((J1603/60)/60)/24)+DATE(1970,1,1)+(-5/24)</f>
        <v>40637.884641203702</v>
      </c>
      <c r="T1603" s="21">
        <f>(((I1603/60)/60)/24)+DATE(1970,1,1)+(-5/24)</f>
        <v>40667.884641203702</v>
      </c>
    </row>
    <row r="1604" spans="1:20" ht="75" hidden="1" x14ac:dyDescent="0.25">
      <c r="A1604" s="13">
        <v>1602</v>
      </c>
      <c r="B1604" s="3" t="s">
        <v>1603</v>
      </c>
      <c r="C1604" s="3" t="s">
        <v>5712</v>
      </c>
      <c r="D1604" s="2">
        <v>1500</v>
      </c>
      <c r="E1604" s="11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8275</v>
      </c>
      <c r="O1604" s="9">
        <f>E1604/D1604</f>
        <v>1.0016666666666667</v>
      </c>
      <c r="P1604" s="10">
        <f>IF(E1604=0,0,E1604/L1604)</f>
        <v>46.953125</v>
      </c>
      <c r="Q1604" s="2" t="str">
        <f>LEFT(N1604,SEARCH("/",N1604,1)-1)</f>
        <v>music</v>
      </c>
      <c r="R1604" s="2" t="str">
        <f>RIGHT(N1604,LEN(N1604)-SEARCH("/",N1604))</f>
        <v>rock</v>
      </c>
      <c r="S1604" s="21">
        <f>(((J1604/60)/60)/24)+DATE(1970,1,1)+(-5/24)</f>
        <v>40788.089317129627</v>
      </c>
      <c r="T1604" s="21">
        <f>(((I1604/60)/60)/24)+DATE(1970,1,1)+(-5/24)</f>
        <v>40830.75</v>
      </c>
    </row>
    <row r="1605" spans="1:20" ht="60" hidden="1" x14ac:dyDescent="0.25">
      <c r="A1605" s="13">
        <v>1603</v>
      </c>
      <c r="B1605" s="3" t="s">
        <v>1604</v>
      </c>
      <c r="C1605" s="3" t="s">
        <v>5713</v>
      </c>
      <c r="D1605" s="2">
        <v>2000</v>
      </c>
      <c r="E1605" s="11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8275</v>
      </c>
      <c r="O1605" s="9">
        <f>E1605/D1605</f>
        <v>1.0003299999999999</v>
      </c>
      <c r="P1605" s="10">
        <f>IF(E1605=0,0,E1605/L1605)</f>
        <v>66.688666666666663</v>
      </c>
      <c r="Q1605" s="2" t="str">
        <f>LEFT(N1605,SEARCH("/",N1605,1)-1)</f>
        <v>music</v>
      </c>
      <c r="R1605" s="2" t="str">
        <f>RIGHT(N1605,LEN(N1605)-SEARCH("/",N1605))</f>
        <v>rock</v>
      </c>
      <c r="S1605" s="21">
        <f>(((J1605/60)/60)/24)+DATE(1970,1,1)+(-5/24)</f>
        <v>40875.961331018516</v>
      </c>
      <c r="T1605" s="21">
        <f>(((I1605/60)/60)/24)+DATE(1970,1,1)+(-5/24)</f>
        <v>40935.961331018516</v>
      </c>
    </row>
    <row r="1606" spans="1:20" ht="90" hidden="1" x14ac:dyDescent="0.25">
      <c r="A1606" s="13">
        <v>1604</v>
      </c>
      <c r="B1606" s="3" t="s">
        <v>1605</v>
      </c>
      <c r="C1606" s="3" t="s">
        <v>5714</v>
      </c>
      <c r="D1606" s="2">
        <v>2800</v>
      </c>
      <c r="E1606" s="11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8275</v>
      </c>
      <c r="O1606" s="9">
        <f>E1606/D1606</f>
        <v>1.2210714285714286</v>
      </c>
      <c r="P1606" s="10">
        <f>IF(E1606=0,0,E1606/L1606)</f>
        <v>48.842857142857142</v>
      </c>
      <c r="Q1606" s="2" t="str">
        <f>LEFT(N1606,SEARCH("/",N1606,1)-1)</f>
        <v>music</v>
      </c>
      <c r="R1606" s="2" t="str">
        <f>RIGHT(N1606,LEN(N1606)-SEARCH("/",N1606))</f>
        <v>rock</v>
      </c>
      <c r="S1606" s="21">
        <f>(((J1606/60)/60)/24)+DATE(1970,1,1)+(-5/24)</f>
        <v>40945.636979166666</v>
      </c>
      <c r="T1606" s="21">
        <f>(((I1606/60)/60)/24)+DATE(1970,1,1)+(-5/24)</f>
        <v>40985.595312499994</v>
      </c>
    </row>
    <row r="1607" spans="1:20" ht="90" hidden="1" x14ac:dyDescent="0.25">
      <c r="A1607" s="13">
        <v>1605</v>
      </c>
      <c r="B1607" s="3" t="s">
        <v>1606</v>
      </c>
      <c r="C1607" s="3" t="s">
        <v>5715</v>
      </c>
      <c r="D1607" s="2">
        <v>6000</v>
      </c>
      <c r="E1607" s="11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8275</v>
      </c>
      <c r="O1607" s="9">
        <f>E1607/D1607</f>
        <v>1.0069333333333335</v>
      </c>
      <c r="P1607" s="10">
        <f>IF(E1607=0,0,E1607/L1607)</f>
        <v>137.30909090909091</v>
      </c>
      <c r="Q1607" s="2" t="str">
        <f>LEFT(N1607,SEARCH("/",N1607,1)-1)</f>
        <v>music</v>
      </c>
      <c r="R1607" s="2" t="str">
        <f>RIGHT(N1607,LEN(N1607)-SEARCH("/",N1607))</f>
        <v>rock</v>
      </c>
      <c r="S1607" s="21">
        <f>(((J1607/60)/60)/24)+DATE(1970,1,1)+(-5/24)</f>
        <v>40746.804548611108</v>
      </c>
      <c r="T1607" s="21">
        <f>(((I1607/60)/60)/24)+DATE(1970,1,1)+(-5/24)</f>
        <v>40756.083333333328</v>
      </c>
    </row>
    <row r="1608" spans="1:20" ht="90" hidden="1" x14ac:dyDescent="0.25">
      <c r="A1608" s="13">
        <v>1606</v>
      </c>
      <c r="B1608" s="3" t="s">
        <v>1607</v>
      </c>
      <c r="C1608" s="3" t="s">
        <v>5716</v>
      </c>
      <c r="D1608" s="2">
        <v>8000</v>
      </c>
      <c r="E1608" s="11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8275</v>
      </c>
      <c r="O1608" s="9">
        <f>E1608/D1608</f>
        <v>1.01004125</v>
      </c>
      <c r="P1608" s="10">
        <f>IF(E1608=0,0,E1608/L1608)</f>
        <v>87.829673913043479</v>
      </c>
      <c r="Q1608" s="2" t="str">
        <f>LEFT(N1608,SEARCH("/",N1608,1)-1)</f>
        <v>music</v>
      </c>
      <c r="R1608" s="2" t="str">
        <f>RIGHT(N1608,LEN(N1608)-SEARCH("/",N1608))</f>
        <v>rock</v>
      </c>
      <c r="S1608" s="21">
        <f>(((J1608/60)/60)/24)+DATE(1970,1,1)+(-5/24)</f>
        <v>40535.903217592589</v>
      </c>
      <c r="T1608" s="21">
        <f>(((I1608/60)/60)/24)+DATE(1970,1,1)+(-5/24)</f>
        <v>40625.861550925925</v>
      </c>
    </row>
    <row r="1609" spans="1:20" ht="75" hidden="1" x14ac:dyDescent="0.25">
      <c r="A1609" s="13">
        <v>1607</v>
      </c>
      <c r="B1609" s="3" t="s">
        <v>1608</v>
      </c>
      <c r="C1609" s="3" t="s">
        <v>5717</v>
      </c>
      <c r="D1609" s="2">
        <v>10000</v>
      </c>
      <c r="E1609" s="11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8275</v>
      </c>
      <c r="O1609" s="9">
        <f>E1609/D1609</f>
        <v>1.4511000000000001</v>
      </c>
      <c r="P1609" s="10">
        <f>IF(E1609=0,0,E1609/L1609)</f>
        <v>70.785365853658533</v>
      </c>
      <c r="Q1609" s="2" t="str">
        <f>LEFT(N1609,SEARCH("/",N1609,1)-1)</f>
        <v>music</v>
      </c>
      <c r="R1609" s="2" t="str">
        <f>RIGHT(N1609,LEN(N1609)-SEARCH("/",N1609))</f>
        <v>rock</v>
      </c>
      <c r="S1609" s="21">
        <f>(((J1609/60)/60)/24)+DATE(1970,1,1)+(-5/24)</f>
        <v>41053.600127314814</v>
      </c>
      <c r="T1609" s="21">
        <f>(((I1609/60)/60)/24)+DATE(1970,1,1)+(-5/24)</f>
        <v>41074.600127314814</v>
      </c>
    </row>
    <row r="1610" spans="1:20" ht="60" hidden="1" x14ac:dyDescent="0.25">
      <c r="A1610" s="13">
        <v>1608</v>
      </c>
      <c r="B1610" s="3" t="s">
        <v>1609</v>
      </c>
      <c r="C1610" s="3" t="s">
        <v>5718</v>
      </c>
      <c r="D1610" s="2">
        <v>1200</v>
      </c>
      <c r="E1610" s="11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8275</v>
      </c>
      <c r="O1610" s="9">
        <f>E1610/D1610</f>
        <v>1.0125</v>
      </c>
      <c r="P1610" s="10">
        <f>IF(E1610=0,0,E1610/L1610)</f>
        <v>52.826086956521742</v>
      </c>
      <c r="Q1610" s="2" t="str">
        <f>LEFT(N1610,SEARCH("/",N1610,1)-1)</f>
        <v>music</v>
      </c>
      <c r="R1610" s="2" t="str">
        <f>RIGHT(N1610,LEN(N1610)-SEARCH("/",N1610))</f>
        <v>rock</v>
      </c>
      <c r="S1610" s="21">
        <f>(((J1610/60)/60)/24)+DATE(1970,1,1)+(-5/24)</f>
        <v>41607.622523148144</v>
      </c>
      <c r="T1610" s="21">
        <f>(((I1610/60)/60)/24)+DATE(1970,1,1)+(-5/24)</f>
        <v>41640.018055555556</v>
      </c>
    </row>
    <row r="1611" spans="1:20" ht="75" hidden="1" x14ac:dyDescent="0.25">
      <c r="A1611" s="13">
        <v>1609</v>
      </c>
      <c r="B1611" s="3" t="s">
        <v>1610</v>
      </c>
      <c r="C1611" s="3" t="s">
        <v>5719</v>
      </c>
      <c r="D1611" s="2">
        <v>1500</v>
      </c>
      <c r="E1611" s="11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8275</v>
      </c>
      <c r="O1611" s="9">
        <f>E1611/D1611</f>
        <v>1.1833333333333333</v>
      </c>
      <c r="P1611" s="10">
        <f>IF(E1611=0,0,E1611/L1611)</f>
        <v>443.75</v>
      </c>
      <c r="Q1611" s="2" t="str">
        <f>LEFT(N1611,SEARCH("/",N1611,1)-1)</f>
        <v>music</v>
      </c>
      <c r="R1611" s="2" t="str">
        <f>RIGHT(N1611,LEN(N1611)-SEARCH("/",N1611))</f>
        <v>rock</v>
      </c>
      <c r="S1611" s="21">
        <f>(((J1611/60)/60)/24)+DATE(1970,1,1)+(-5/24)</f>
        <v>40795.792928240735</v>
      </c>
      <c r="T1611" s="21">
        <f>(((I1611/60)/60)/24)+DATE(1970,1,1)+(-5/24)</f>
        <v>40849.125</v>
      </c>
    </row>
    <row r="1612" spans="1:20" ht="45" hidden="1" x14ac:dyDescent="0.25">
      <c r="A1612" s="13">
        <v>1610</v>
      </c>
      <c r="B1612" s="3" t="s">
        <v>1611</v>
      </c>
      <c r="C1612" s="3" t="s">
        <v>5720</v>
      </c>
      <c r="D1612" s="2">
        <v>2000</v>
      </c>
      <c r="E1612" s="11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8275</v>
      </c>
      <c r="O1612" s="9">
        <f>E1612/D1612</f>
        <v>2.7185000000000001</v>
      </c>
      <c r="P1612" s="10">
        <f>IF(E1612=0,0,E1612/L1612)</f>
        <v>48.544642857142854</v>
      </c>
      <c r="Q1612" s="2" t="str">
        <f>LEFT(N1612,SEARCH("/",N1612,1)-1)</f>
        <v>music</v>
      </c>
      <c r="R1612" s="2" t="str">
        <f>RIGHT(N1612,LEN(N1612)-SEARCH("/",N1612))</f>
        <v>rock</v>
      </c>
      <c r="S1612" s="21">
        <f>(((J1612/60)/60)/24)+DATE(1970,1,1)+(-5/24)</f>
        <v>41228.716550925921</v>
      </c>
      <c r="T1612" s="21">
        <f>(((I1612/60)/60)/24)+DATE(1970,1,1)+(-5/24)</f>
        <v>41258.716550925921</v>
      </c>
    </row>
    <row r="1613" spans="1:20" ht="30" hidden="1" x14ac:dyDescent="0.25">
      <c r="A1613" s="13">
        <v>1611</v>
      </c>
      <c r="B1613" s="3" t="s">
        <v>1612</v>
      </c>
      <c r="C1613" s="3" t="s">
        <v>5721</v>
      </c>
      <c r="D1613" s="2">
        <v>800</v>
      </c>
      <c r="E1613" s="11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8275</v>
      </c>
      <c r="O1613" s="9">
        <f>E1613/D1613</f>
        <v>1.25125</v>
      </c>
      <c r="P1613" s="10">
        <f>IF(E1613=0,0,E1613/L1613)</f>
        <v>37.074074074074076</v>
      </c>
      <c r="Q1613" s="2" t="str">
        <f>LEFT(N1613,SEARCH("/",N1613,1)-1)</f>
        <v>music</v>
      </c>
      <c r="R1613" s="2" t="str">
        <f>RIGHT(N1613,LEN(N1613)-SEARCH("/",N1613))</f>
        <v>rock</v>
      </c>
      <c r="S1613" s="21">
        <f>(((J1613/60)/60)/24)+DATE(1970,1,1)+(-5/24)</f>
        <v>41408.792037037034</v>
      </c>
      <c r="T1613" s="21">
        <f>(((I1613/60)/60)/24)+DATE(1970,1,1)+(-5/24)</f>
        <v>41429.792037037034</v>
      </c>
    </row>
    <row r="1614" spans="1:20" ht="75" hidden="1" x14ac:dyDescent="0.25">
      <c r="A1614" s="13">
        <v>1612</v>
      </c>
      <c r="B1614" s="3" t="s">
        <v>1613</v>
      </c>
      <c r="C1614" s="3" t="s">
        <v>5722</v>
      </c>
      <c r="D1614" s="2">
        <v>500</v>
      </c>
      <c r="E1614" s="11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8275</v>
      </c>
      <c r="O1614" s="9">
        <f>E1614/D1614</f>
        <v>1.1000000000000001</v>
      </c>
      <c r="P1614" s="10">
        <f>IF(E1614=0,0,E1614/L1614)</f>
        <v>50</v>
      </c>
      <c r="Q1614" s="2" t="str">
        <f>LEFT(N1614,SEARCH("/",N1614,1)-1)</f>
        <v>music</v>
      </c>
      <c r="R1614" s="2" t="str">
        <f>RIGHT(N1614,LEN(N1614)-SEARCH("/",N1614))</f>
        <v>rock</v>
      </c>
      <c r="S1614" s="21">
        <f>(((J1614/60)/60)/24)+DATE(1970,1,1)+(-5/24)</f>
        <v>41246.666481481479</v>
      </c>
      <c r="T1614" s="21">
        <f>(((I1614/60)/60)/24)+DATE(1970,1,1)+(-5/24)</f>
        <v>41276.666481481479</v>
      </c>
    </row>
    <row r="1615" spans="1:20" ht="90" hidden="1" x14ac:dyDescent="0.25">
      <c r="A1615" s="13">
        <v>1613</v>
      </c>
      <c r="B1615" s="3" t="s">
        <v>1614</v>
      </c>
      <c r="C1615" s="3" t="s">
        <v>5723</v>
      </c>
      <c r="D1615" s="2">
        <v>1000</v>
      </c>
      <c r="E1615" s="11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8275</v>
      </c>
      <c r="O1615" s="9">
        <f>E1615/D1615</f>
        <v>1.0149999999999999</v>
      </c>
      <c r="P1615" s="10">
        <f>IF(E1615=0,0,E1615/L1615)</f>
        <v>39.03846153846154</v>
      </c>
      <c r="Q1615" s="2" t="str">
        <f>LEFT(N1615,SEARCH("/",N1615,1)-1)</f>
        <v>music</v>
      </c>
      <c r="R1615" s="2" t="str">
        <f>RIGHT(N1615,LEN(N1615)-SEARCH("/",N1615))</f>
        <v>rock</v>
      </c>
      <c r="S1615" s="21">
        <f>(((J1615/60)/60)/24)+DATE(1970,1,1)+(-5/24)</f>
        <v>41081.861134259256</v>
      </c>
      <c r="T1615" s="21">
        <f>(((I1615/60)/60)/24)+DATE(1970,1,1)+(-5/24)</f>
        <v>41111.861134259256</v>
      </c>
    </row>
    <row r="1616" spans="1:20" ht="90" hidden="1" x14ac:dyDescent="0.25">
      <c r="A1616" s="13">
        <v>1614</v>
      </c>
      <c r="B1616" s="3" t="s">
        <v>1615</v>
      </c>
      <c r="C1616" s="3" t="s">
        <v>5724</v>
      </c>
      <c r="D1616" s="2">
        <v>5000</v>
      </c>
      <c r="E1616" s="11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8275</v>
      </c>
      <c r="O1616" s="9">
        <f>E1616/D1616</f>
        <v>1.0269999999999999</v>
      </c>
      <c r="P1616" s="10">
        <f>IF(E1616=0,0,E1616/L1616)</f>
        <v>66.688311688311686</v>
      </c>
      <c r="Q1616" s="2" t="str">
        <f>LEFT(N1616,SEARCH("/",N1616,1)-1)</f>
        <v>music</v>
      </c>
      <c r="R1616" s="2" t="str">
        <f>RIGHT(N1616,LEN(N1616)-SEARCH("/",N1616))</f>
        <v>rock</v>
      </c>
      <c r="S1616" s="21">
        <f>(((J1616/60)/60)/24)+DATE(1970,1,1)+(-5/24)</f>
        <v>41794.772789351846</v>
      </c>
      <c r="T1616" s="21">
        <f>(((I1616/60)/60)/24)+DATE(1970,1,1)+(-5/24)</f>
        <v>41854.5</v>
      </c>
    </row>
    <row r="1617" spans="1:20" ht="75" hidden="1" x14ac:dyDescent="0.25">
      <c r="A1617" s="13">
        <v>1615</v>
      </c>
      <c r="B1617" s="3" t="s">
        <v>1616</v>
      </c>
      <c r="C1617" s="3" t="s">
        <v>5725</v>
      </c>
      <c r="D1617" s="2">
        <v>8000</v>
      </c>
      <c r="E1617" s="11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8275</v>
      </c>
      <c r="O1617" s="9">
        <f>E1617/D1617</f>
        <v>1.1412500000000001</v>
      </c>
      <c r="P1617" s="10">
        <f>IF(E1617=0,0,E1617/L1617)</f>
        <v>67.132352941176464</v>
      </c>
      <c r="Q1617" s="2" t="str">
        <f>LEFT(N1617,SEARCH("/",N1617,1)-1)</f>
        <v>music</v>
      </c>
      <c r="R1617" s="2" t="str">
        <f>RIGHT(N1617,LEN(N1617)-SEARCH("/",N1617))</f>
        <v>rock</v>
      </c>
      <c r="S1617" s="21">
        <f>(((J1617/60)/60)/24)+DATE(1970,1,1)+(-5/24)</f>
        <v>40844.842546296291</v>
      </c>
      <c r="T1617" s="21">
        <f>(((I1617/60)/60)/24)+DATE(1970,1,1)+(-5/24)</f>
        <v>40889.884212962963</v>
      </c>
    </row>
    <row r="1618" spans="1:20" ht="75" hidden="1" x14ac:dyDescent="0.25">
      <c r="A1618" s="13">
        <v>1616</v>
      </c>
      <c r="B1618" s="3" t="s">
        <v>1617</v>
      </c>
      <c r="C1618" s="3" t="s">
        <v>5726</v>
      </c>
      <c r="D1618" s="2">
        <v>10000</v>
      </c>
      <c r="E1618" s="11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8275</v>
      </c>
      <c r="O1618" s="9">
        <f>E1618/D1618</f>
        <v>1.042</v>
      </c>
      <c r="P1618" s="10">
        <f>IF(E1618=0,0,E1618/L1618)</f>
        <v>66.369426751592357</v>
      </c>
      <c r="Q1618" s="2" t="str">
        <f>LEFT(N1618,SEARCH("/",N1618,1)-1)</f>
        <v>music</v>
      </c>
      <c r="R1618" s="2" t="str">
        <f>RIGHT(N1618,LEN(N1618)-SEARCH("/",N1618))</f>
        <v>rock</v>
      </c>
      <c r="S1618" s="21">
        <f>(((J1618/60)/60)/24)+DATE(1970,1,1)+(-5/24)</f>
        <v>41194.507187499999</v>
      </c>
      <c r="T1618" s="21">
        <f>(((I1618/60)/60)/24)+DATE(1970,1,1)+(-5/24)</f>
        <v>41235.708333333328</v>
      </c>
    </row>
    <row r="1619" spans="1:20" ht="60" hidden="1" x14ac:dyDescent="0.25">
      <c r="A1619" s="13">
        <v>1617</v>
      </c>
      <c r="B1619" s="3" t="s">
        <v>1618</v>
      </c>
      <c r="C1619" s="3" t="s">
        <v>5727</v>
      </c>
      <c r="D1619" s="2">
        <v>7000</v>
      </c>
      <c r="E1619" s="11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8275</v>
      </c>
      <c r="O1619" s="9">
        <f>E1619/D1619</f>
        <v>1.4585714285714286</v>
      </c>
      <c r="P1619" s="10">
        <f>IF(E1619=0,0,E1619/L1619)</f>
        <v>64.620253164556956</v>
      </c>
      <c r="Q1619" s="2" t="str">
        <f>LEFT(N1619,SEARCH("/",N1619,1)-1)</f>
        <v>music</v>
      </c>
      <c r="R1619" s="2" t="str">
        <f>RIGHT(N1619,LEN(N1619)-SEARCH("/",N1619))</f>
        <v>rock</v>
      </c>
      <c r="S1619" s="21">
        <f>(((J1619/60)/60)/24)+DATE(1970,1,1)+(-5/24)</f>
        <v>41546.455879629626</v>
      </c>
      <c r="T1619" s="21">
        <f>(((I1619/60)/60)/24)+DATE(1970,1,1)+(-5/24)</f>
        <v>41579.583333333328</v>
      </c>
    </row>
    <row r="1620" spans="1:20" ht="75" hidden="1" x14ac:dyDescent="0.25">
      <c r="A1620" s="13">
        <v>1618</v>
      </c>
      <c r="B1620" s="3" t="s">
        <v>1619</v>
      </c>
      <c r="C1620" s="3" t="s">
        <v>5728</v>
      </c>
      <c r="D1620" s="2">
        <v>1500</v>
      </c>
      <c r="E1620" s="11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8275</v>
      </c>
      <c r="O1620" s="9">
        <f>E1620/D1620</f>
        <v>1.0506666666666666</v>
      </c>
      <c r="P1620" s="10">
        <f>IF(E1620=0,0,E1620/L1620)</f>
        <v>58.370370370370374</v>
      </c>
      <c r="Q1620" s="2" t="str">
        <f>LEFT(N1620,SEARCH("/",N1620,1)-1)</f>
        <v>music</v>
      </c>
      <c r="R1620" s="2" t="str">
        <f>RIGHT(N1620,LEN(N1620)-SEARCH("/",N1620))</f>
        <v>rock</v>
      </c>
      <c r="S1620" s="21">
        <f>(((J1620/60)/60)/24)+DATE(1970,1,1)+(-5/24)</f>
        <v>41301.446006944439</v>
      </c>
      <c r="T1620" s="21">
        <f>(((I1620/60)/60)/24)+DATE(1970,1,1)+(-5/24)</f>
        <v>41341.446006944439</v>
      </c>
    </row>
    <row r="1621" spans="1:20" ht="105" hidden="1" x14ac:dyDescent="0.25">
      <c r="A1621" s="13">
        <v>1619</v>
      </c>
      <c r="B1621" s="3" t="s">
        <v>1620</v>
      </c>
      <c r="C1621" s="3" t="s">
        <v>5729</v>
      </c>
      <c r="D1621" s="2">
        <v>1500</v>
      </c>
      <c r="E1621" s="11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8275</v>
      </c>
      <c r="O1621" s="9">
        <f>E1621/D1621</f>
        <v>1.3333333333333333</v>
      </c>
      <c r="P1621" s="10">
        <f>IF(E1621=0,0,E1621/L1621)</f>
        <v>86.956521739130437</v>
      </c>
      <c r="Q1621" s="2" t="str">
        <f>LEFT(N1621,SEARCH("/",N1621,1)-1)</f>
        <v>music</v>
      </c>
      <c r="R1621" s="2" t="str">
        <f>RIGHT(N1621,LEN(N1621)-SEARCH("/",N1621))</f>
        <v>rock</v>
      </c>
      <c r="S1621" s="21">
        <f>(((J1621/60)/60)/24)+DATE(1970,1,1)+(-5/24)</f>
        <v>41875.977847222224</v>
      </c>
      <c r="T1621" s="21">
        <f>(((I1621/60)/60)/24)+DATE(1970,1,1)+(-5/24)</f>
        <v>41896.977847222224</v>
      </c>
    </row>
    <row r="1622" spans="1:20" ht="45" hidden="1" x14ac:dyDescent="0.25">
      <c r="A1622" s="13">
        <v>1620</v>
      </c>
      <c r="B1622" s="3" t="s">
        <v>1621</v>
      </c>
      <c r="C1622" s="3" t="s">
        <v>5730</v>
      </c>
      <c r="D1622" s="2">
        <v>1000</v>
      </c>
      <c r="E1622" s="11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8275</v>
      </c>
      <c r="O1622" s="9">
        <f>E1622/D1622</f>
        <v>1.1299999999999999</v>
      </c>
      <c r="P1622" s="10">
        <f>IF(E1622=0,0,E1622/L1622)</f>
        <v>66.470588235294116</v>
      </c>
      <c r="Q1622" s="2" t="str">
        <f>LEFT(N1622,SEARCH("/",N1622,1)-1)</f>
        <v>music</v>
      </c>
      <c r="R1622" s="2" t="str">
        <f>RIGHT(N1622,LEN(N1622)-SEARCH("/",N1622))</f>
        <v>rock</v>
      </c>
      <c r="S1622" s="21">
        <f>(((J1622/60)/60)/24)+DATE(1970,1,1)+(-5/24)</f>
        <v>41321.131249999999</v>
      </c>
      <c r="T1622" s="21">
        <f>(((I1622/60)/60)/24)+DATE(1970,1,1)+(-5/24)</f>
        <v>41328.131249999999</v>
      </c>
    </row>
    <row r="1623" spans="1:20" ht="75" hidden="1" x14ac:dyDescent="0.25">
      <c r="A1623" s="13">
        <v>1621</v>
      </c>
      <c r="B1623" s="3" t="s">
        <v>1622</v>
      </c>
      <c r="C1623" s="3" t="s">
        <v>5731</v>
      </c>
      <c r="D1623" s="2">
        <v>5000</v>
      </c>
      <c r="E1623" s="11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8275</v>
      </c>
      <c r="O1623" s="9">
        <f>E1623/D1623</f>
        <v>1.212</v>
      </c>
      <c r="P1623" s="10">
        <f>IF(E1623=0,0,E1623/L1623)</f>
        <v>163.78378378378378</v>
      </c>
      <c r="Q1623" s="2" t="str">
        <f>LEFT(N1623,SEARCH("/",N1623,1)-1)</f>
        <v>music</v>
      </c>
      <c r="R1623" s="2" t="str">
        <f>RIGHT(N1623,LEN(N1623)-SEARCH("/",N1623))</f>
        <v>rock</v>
      </c>
      <c r="S1623" s="21">
        <f>(((J1623/60)/60)/24)+DATE(1970,1,1)+(-5/24)</f>
        <v>41003.398321759254</v>
      </c>
      <c r="T1623" s="21">
        <f>(((I1623/60)/60)/24)+DATE(1970,1,1)+(-5/24)</f>
        <v>41056.957638888889</v>
      </c>
    </row>
    <row r="1624" spans="1:20" ht="90" hidden="1" x14ac:dyDescent="0.25">
      <c r="A1624" s="13">
        <v>1622</v>
      </c>
      <c r="B1624" s="3" t="s">
        <v>1623</v>
      </c>
      <c r="C1624" s="3" t="s">
        <v>5732</v>
      </c>
      <c r="D1624" s="2">
        <v>6900</v>
      </c>
      <c r="E1624" s="11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8275</v>
      </c>
      <c r="O1624" s="9">
        <f>E1624/D1624</f>
        <v>1.0172463768115942</v>
      </c>
      <c r="P1624" s="10">
        <f>IF(E1624=0,0,E1624/L1624)</f>
        <v>107.98461538461538</v>
      </c>
      <c r="Q1624" s="2" t="str">
        <f>LEFT(N1624,SEARCH("/",N1624,1)-1)</f>
        <v>music</v>
      </c>
      <c r="R1624" s="2" t="str">
        <f>RIGHT(N1624,LEN(N1624)-SEARCH("/",N1624))</f>
        <v>rock</v>
      </c>
      <c r="S1624" s="21">
        <f>(((J1624/60)/60)/24)+DATE(1970,1,1)+(-5/24)</f>
        <v>41950.086504629624</v>
      </c>
      <c r="T1624" s="21">
        <f>(((I1624/60)/60)/24)+DATE(1970,1,1)+(-5/24)</f>
        <v>41990.124305555553</v>
      </c>
    </row>
    <row r="1625" spans="1:20" ht="90" hidden="1" x14ac:dyDescent="0.25">
      <c r="A1625" s="13">
        <v>1623</v>
      </c>
      <c r="B1625" s="3" t="s">
        <v>1624</v>
      </c>
      <c r="C1625" s="3" t="s">
        <v>5733</v>
      </c>
      <c r="D1625" s="2">
        <v>750</v>
      </c>
      <c r="E1625" s="11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8275</v>
      </c>
      <c r="O1625" s="9">
        <f>E1625/D1625</f>
        <v>1.0106666666666666</v>
      </c>
      <c r="P1625" s="10">
        <f>IF(E1625=0,0,E1625/L1625)</f>
        <v>42.111111111111114</v>
      </c>
      <c r="Q1625" s="2" t="str">
        <f>LEFT(N1625,SEARCH("/",N1625,1)-1)</f>
        <v>music</v>
      </c>
      <c r="R1625" s="2" t="str">
        <f>RIGHT(N1625,LEN(N1625)-SEARCH("/",N1625))</f>
        <v>rock</v>
      </c>
      <c r="S1625" s="21">
        <f>(((J1625/60)/60)/24)+DATE(1970,1,1)+(-5/24)</f>
        <v>41453.480196759258</v>
      </c>
      <c r="T1625" s="21">
        <f>(((I1625/60)/60)/24)+DATE(1970,1,1)+(-5/24)</f>
        <v>41513.480196759258</v>
      </c>
    </row>
    <row r="1626" spans="1:20" ht="75" hidden="1" x14ac:dyDescent="0.25">
      <c r="A1626" s="13">
        <v>1624</v>
      </c>
      <c r="B1626" s="3" t="s">
        <v>1625</v>
      </c>
      <c r="C1626" s="3" t="s">
        <v>5734</v>
      </c>
      <c r="D1626" s="2">
        <v>1000</v>
      </c>
      <c r="E1626" s="11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8275</v>
      </c>
      <c r="O1626" s="9">
        <f>E1626/D1626</f>
        <v>1.18</v>
      </c>
      <c r="P1626" s="10">
        <f>IF(E1626=0,0,E1626/L1626)</f>
        <v>47.2</v>
      </c>
      <c r="Q1626" s="2" t="str">
        <f>LEFT(N1626,SEARCH("/",N1626,1)-1)</f>
        <v>music</v>
      </c>
      <c r="R1626" s="2" t="str">
        <f>RIGHT(N1626,LEN(N1626)-SEARCH("/",N1626))</f>
        <v>rock</v>
      </c>
      <c r="S1626" s="21">
        <f>(((J1626/60)/60)/24)+DATE(1970,1,1)+(-5/24)</f>
        <v>41243.158969907403</v>
      </c>
      <c r="T1626" s="21">
        <f>(((I1626/60)/60)/24)+DATE(1970,1,1)+(-5/24)</f>
        <v>41283.158969907403</v>
      </c>
    </row>
    <row r="1627" spans="1:20" ht="90" hidden="1" x14ac:dyDescent="0.25">
      <c r="A1627" s="13">
        <v>1625</v>
      </c>
      <c r="B1627" s="3" t="s">
        <v>1626</v>
      </c>
      <c r="C1627" s="3" t="s">
        <v>5735</v>
      </c>
      <c r="D1627" s="2">
        <v>7500</v>
      </c>
      <c r="E1627" s="11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8275</v>
      </c>
      <c r="O1627" s="9">
        <f>E1627/D1627</f>
        <v>1.5533333333333332</v>
      </c>
      <c r="P1627" s="10">
        <f>IF(E1627=0,0,E1627/L1627)</f>
        <v>112.01923076923077</v>
      </c>
      <c r="Q1627" s="2" t="str">
        <f>LEFT(N1627,SEARCH("/",N1627,1)-1)</f>
        <v>music</v>
      </c>
      <c r="R1627" s="2" t="str">
        <f>RIGHT(N1627,LEN(N1627)-SEARCH("/",N1627))</f>
        <v>rock</v>
      </c>
      <c r="S1627" s="21">
        <f>(((J1627/60)/60)/24)+DATE(1970,1,1)+(-5/24)</f>
        <v>41135.491354166668</v>
      </c>
      <c r="T1627" s="21">
        <f>(((I1627/60)/60)/24)+DATE(1970,1,1)+(-5/24)</f>
        <v>41163.491354166668</v>
      </c>
    </row>
    <row r="1628" spans="1:20" ht="90" hidden="1" x14ac:dyDescent="0.25">
      <c r="A1628" s="13">
        <v>1626</v>
      </c>
      <c r="B1628" s="3" t="s">
        <v>1627</v>
      </c>
      <c r="C1628" s="3" t="s">
        <v>5736</v>
      </c>
      <c r="D1628" s="2">
        <v>8000</v>
      </c>
      <c r="E1628" s="11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8275</v>
      </c>
      <c r="O1628" s="9">
        <f>E1628/D1628</f>
        <v>1.0118750000000001</v>
      </c>
      <c r="P1628" s="10">
        <f>IF(E1628=0,0,E1628/L1628)</f>
        <v>74.953703703703709</v>
      </c>
      <c r="Q1628" s="2" t="str">
        <f>LEFT(N1628,SEARCH("/",N1628,1)-1)</f>
        <v>music</v>
      </c>
      <c r="R1628" s="2" t="str">
        <f>RIGHT(N1628,LEN(N1628)-SEARCH("/",N1628))</f>
        <v>rock</v>
      </c>
      <c r="S1628" s="21">
        <f>(((J1628/60)/60)/24)+DATE(1970,1,1)+(-5/24)</f>
        <v>41579.639664351853</v>
      </c>
      <c r="T1628" s="21">
        <f>(((I1628/60)/60)/24)+DATE(1970,1,1)+(-5/24)</f>
        <v>41609.681331018517</v>
      </c>
    </row>
    <row r="1629" spans="1:20" ht="90" hidden="1" x14ac:dyDescent="0.25">
      <c r="A1629" s="13">
        <v>1627</v>
      </c>
      <c r="B1629" s="3" t="s">
        <v>1628</v>
      </c>
      <c r="C1629" s="3" t="s">
        <v>5737</v>
      </c>
      <c r="D1629" s="2">
        <v>2000</v>
      </c>
      <c r="E1629" s="11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8275</v>
      </c>
      <c r="O1629" s="9">
        <f>E1629/D1629</f>
        <v>1.17</v>
      </c>
      <c r="P1629" s="10">
        <f>IF(E1629=0,0,E1629/L1629)</f>
        <v>61.578947368421055</v>
      </c>
      <c r="Q1629" s="2" t="str">
        <f>LEFT(N1629,SEARCH("/",N1629,1)-1)</f>
        <v>music</v>
      </c>
      <c r="R1629" s="2" t="str">
        <f>RIGHT(N1629,LEN(N1629)-SEARCH("/",N1629))</f>
        <v>rock</v>
      </c>
      <c r="S1629" s="21">
        <f>(((J1629/60)/60)/24)+DATE(1970,1,1)+(-5/24)</f>
        <v>41205.498715277776</v>
      </c>
      <c r="T1629" s="21">
        <f>(((I1629/60)/60)/24)+DATE(1970,1,1)+(-5/24)</f>
        <v>41238.999305555553</v>
      </c>
    </row>
    <row r="1630" spans="1:20" ht="60" hidden="1" x14ac:dyDescent="0.25">
      <c r="A1630" s="13">
        <v>1628</v>
      </c>
      <c r="B1630" s="3" t="s">
        <v>1629</v>
      </c>
      <c r="C1630" s="3" t="s">
        <v>5738</v>
      </c>
      <c r="D1630" s="2">
        <v>4000</v>
      </c>
      <c r="E1630" s="11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8275</v>
      </c>
      <c r="O1630" s="9">
        <f>E1630/D1630</f>
        <v>1.00925</v>
      </c>
      <c r="P1630" s="10">
        <f>IF(E1630=0,0,E1630/L1630)</f>
        <v>45.875</v>
      </c>
      <c r="Q1630" s="2" t="str">
        <f>LEFT(N1630,SEARCH("/",N1630,1)-1)</f>
        <v>music</v>
      </c>
      <c r="R1630" s="2" t="str">
        <f>RIGHT(N1630,LEN(N1630)-SEARCH("/",N1630))</f>
        <v>rock</v>
      </c>
      <c r="S1630" s="21">
        <f>(((J1630/60)/60)/24)+DATE(1970,1,1)+(-5/24)</f>
        <v>41774.528726851851</v>
      </c>
      <c r="T1630" s="21">
        <f>(((I1630/60)/60)/24)+DATE(1970,1,1)+(-5/24)</f>
        <v>41807.528726851851</v>
      </c>
    </row>
    <row r="1631" spans="1:20" ht="60" hidden="1" x14ac:dyDescent="0.25">
      <c r="A1631" s="13">
        <v>1629</v>
      </c>
      <c r="B1631" s="3" t="s">
        <v>1630</v>
      </c>
      <c r="C1631" s="3" t="s">
        <v>5739</v>
      </c>
      <c r="D1631" s="2">
        <v>6000</v>
      </c>
      <c r="E1631" s="11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8275</v>
      </c>
      <c r="O1631" s="9">
        <f>E1631/D1631</f>
        <v>1.0366666666666666</v>
      </c>
      <c r="P1631" s="10">
        <f>IF(E1631=0,0,E1631/L1631)</f>
        <v>75.853658536585371</v>
      </c>
      <c r="Q1631" s="2" t="str">
        <f>LEFT(N1631,SEARCH("/",N1631,1)-1)</f>
        <v>music</v>
      </c>
      <c r="R1631" s="2" t="str">
        <f>RIGHT(N1631,LEN(N1631)-SEARCH("/",N1631))</f>
        <v>rock</v>
      </c>
      <c r="S1631" s="21">
        <f>(((J1631/60)/60)/24)+DATE(1970,1,1)+(-5/24)</f>
        <v>41645.658946759257</v>
      </c>
      <c r="T1631" s="21">
        <f>(((I1631/60)/60)/24)+DATE(1970,1,1)+(-5/24)</f>
        <v>41690.658946759257</v>
      </c>
    </row>
    <row r="1632" spans="1:20" ht="90" hidden="1" x14ac:dyDescent="0.25">
      <c r="A1632" s="13">
        <v>1630</v>
      </c>
      <c r="B1632" s="3" t="s">
        <v>1631</v>
      </c>
      <c r="C1632" s="3" t="s">
        <v>5740</v>
      </c>
      <c r="D1632" s="2">
        <v>4000</v>
      </c>
      <c r="E1632" s="11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8275</v>
      </c>
      <c r="O1632" s="9">
        <f>E1632/D1632</f>
        <v>2.6524999999999999</v>
      </c>
      <c r="P1632" s="10">
        <f>IF(E1632=0,0,E1632/L1632)</f>
        <v>84.206349206349202</v>
      </c>
      <c r="Q1632" s="2" t="str">
        <f>LEFT(N1632,SEARCH("/",N1632,1)-1)</f>
        <v>music</v>
      </c>
      <c r="R1632" s="2" t="str">
        <f>RIGHT(N1632,LEN(N1632)-SEARCH("/",N1632))</f>
        <v>rock</v>
      </c>
      <c r="S1632" s="21">
        <f>(((J1632/60)/60)/24)+DATE(1970,1,1)+(-5/24)</f>
        <v>40939.629340277774</v>
      </c>
      <c r="T1632" s="21">
        <f>(((I1632/60)/60)/24)+DATE(1970,1,1)+(-5/24)</f>
        <v>40970.082638888889</v>
      </c>
    </row>
    <row r="1633" spans="1:20" ht="90" hidden="1" x14ac:dyDescent="0.25">
      <c r="A1633" s="13">
        <v>1631</v>
      </c>
      <c r="B1633" s="3" t="s">
        <v>1632</v>
      </c>
      <c r="C1633" s="3" t="s">
        <v>5741</v>
      </c>
      <c r="D1633" s="2">
        <v>10000</v>
      </c>
      <c r="E1633" s="11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8275</v>
      </c>
      <c r="O1633" s="9">
        <f>E1633/D1633</f>
        <v>1.5590999999999999</v>
      </c>
      <c r="P1633" s="10">
        <f>IF(E1633=0,0,E1633/L1633)</f>
        <v>117.22556390977444</v>
      </c>
      <c r="Q1633" s="2" t="str">
        <f>LEFT(N1633,SEARCH("/",N1633,1)-1)</f>
        <v>music</v>
      </c>
      <c r="R1633" s="2" t="str">
        <f>RIGHT(N1633,LEN(N1633)-SEARCH("/",N1633))</f>
        <v>rock</v>
      </c>
      <c r="S1633" s="21">
        <f>(((J1633/60)/60)/24)+DATE(1970,1,1)+(-5/24)</f>
        <v>41164.65116898148</v>
      </c>
      <c r="T1633" s="21">
        <f>(((I1633/60)/60)/24)+DATE(1970,1,1)+(-5/24)</f>
        <v>41194.65116898148</v>
      </c>
    </row>
    <row r="1634" spans="1:20" ht="90" hidden="1" x14ac:dyDescent="0.25">
      <c r="A1634" s="13">
        <v>1632</v>
      </c>
      <c r="B1634" s="3" t="s">
        <v>1633</v>
      </c>
      <c r="C1634" s="3" t="s">
        <v>5742</v>
      </c>
      <c r="D1634" s="2">
        <v>4000</v>
      </c>
      <c r="E1634" s="11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8275</v>
      </c>
      <c r="O1634" s="9">
        <f>E1634/D1634</f>
        <v>1.0162500000000001</v>
      </c>
      <c r="P1634" s="10">
        <f>IF(E1634=0,0,E1634/L1634)</f>
        <v>86.489361702127653</v>
      </c>
      <c r="Q1634" s="2" t="str">
        <f>LEFT(N1634,SEARCH("/",N1634,1)-1)</f>
        <v>music</v>
      </c>
      <c r="R1634" s="2" t="str">
        <f>RIGHT(N1634,LEN(N1634)-SEARCH("/",N1634))</f>
        <v>rock</v>
      </c>
      <c r="S1634" s="21">
        <f>(((J1634/60)/60)/24)+DATE(1970,1,1)+(-5/24)</f>
        <v>40750.132569444439</v>
      </c>
      <c r="T1634" s="21">
        <f>(((I1634/60)/60)/24)+DATE(1970,1,1)+(-5/24)</f>
        <v>40810.132569444439</v>
      </c>
    </row>
    <row r="1635" spans="1:20" ht="90" hidden="1" x14ac:dyDescent="0.25">
      <c r="A1635" s="13">
        <v>1633</v>
      </c>
      <c r="B1635" s="3" t="s">
        <v>1634</v>
      </c>
      <c r="C1635" s="3" t="s">
        <v>5743</v>
      </c>
      <c r="D1635" s="2">
        <v>10000</v>
      </c>
      <c r="E1635" s="11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8275</v>
      </c>
      <c r="O1635" s="9">
        <f>E1635/D1635</f>
        <v>1</v>
      </c>
      <c r="P1635" s="10">
        <f>IF(E1635=0,0,E1635/L1635)</f>
        <v>172.41379310344828</v>
      </c>
      <c r="Q1635" s="2" t="str">
        <f>LEFT(N1635,SEARCH("/",N1635,1)-1)</f>
        <v>music</v>
      </c>
      <c r="R1635" s="2" t="str">
        <f>RIGHT(N1635,LEN(N1635)-SEARCH("/",N1635))</f>
        <v>rock</v>
      </c>
      <c r="S1635" s="21">
        <f>(((J1635/60)/60)/24)+DATE(1970,1,1)+(-5/24)</f>
        <v>40896.675416666665</v>
      </c>
      <c r="T1635" s="21">
        <f>(((I1635/60)/60)/24)+DATE(1970,1,1)+(-5/24)</f>
        <v>40924</v>
      </c>
    </row>
    <row r="1636" spans="1:20" ht="60" hidden="1" x14ac:dyDescent="0.25">
      <c r="A1636" s="13">
        <v>1634</v>
      </c>
      <c r="B1636" s="3" t="s">
        <v>1635</v>
      </c>
      <c r="C1636" s="3" t="s">
        <v>5744</v>
      </c>
      <c r="D1636" s="2">
        <v>2000</v>
      </c>
      <c r="E1636" s="11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8275</v>
      </c>
      <c r="O1636" s="9">
        <f>E1636/D1636</f>
        <v>1.0049999999999999</v>
      </c>
      <c r="P1636" s="10">
        <f>IF(E1636=0,0,E1636/L1636)</f>
        <v>62.8125</v>
      </c>
      <c r="Q1636" s="2" t="str">
        <f>LEFT(N1636,SEARCH("/",N1636,1)-1)</f>
        <v>music</v>
      </c>
      <c r="R1636" s="2" t="str">
        <f>RIGHT(N1636,LEN(N1636)-SEARCH("/",N1636))</f>
        <v>rock</v>
      </c>
      <c r="S1636" s="21">
        <f>(((J1636/60)/60)/24)+DATE(1970,1,1)+(-5/24)</f>
        <v>40657.981493055551</v>
      </c>
      <c r="T1636" s="21">
        <f>(((I1636/60)/60)/24)+DATE(1970,1,1)+(-5/24)</f>
        <v>40696.040972222218</v>
      </c>
    </row>
    <row r="1637" spans="1:20" ht="105" hidden="1" x14ac:dyDescent="0.25">
      <c r="A1637" s="13">
        <v>1635</v>
      </c>
      <c r="B1637" s="3" t="s">
        <v>1636</v>
      </c>
      <c r="C1637" s="3" t="s">
        <v>5745</v>
      </c>
      <c r="D1637" s="2">
        <v>2000</v>
      </c>
      <c r="E1637" s="11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8275</v>
      </c>
      <c r="O1637" s="9">
        <f>E1637/D1637</f>
        <v>1.2529999999999999</v>
      </c>
      <c r="P1637" s="10">
        <f>IF(E1637=0,0,E1637/L1637)</f>
        <v>67.729729729729726</v>
      </c>
      <c r="Q1637" s="2" t="str">
        <f>LEFT(N1637,SEARCH("/",N1637,1)-1)</f>
        <v>music</v>
      </c>
      <c r="R1637" s="2" t="str">
        <f>RIGHT(N1637,LEN(N1637)-SEARCH("/",N1637))</f>
        <v>rock</v>
      </c>
      <c r="S1637" s="21">
        <f>(((J1637/60)/60)/24)+DATE(1970,1,1)+(-5/24)</f>
        <v>42502.660428240742</v>
      </c>
      <c r="T1637" s="21">
        <f>(((I1637/60)/60)/24)+DATE(1970,1,1)+(-5/24)</f>
        <v>42562.660428240742</v>
      </c>
    </row>
    <row r="1638" spans="1:20" ht="90" hidden="1" x14ac:dyDescent="0.25">
      <c r="A1638" s="13">
        <v>1636</v>
      </c>
      <c r="B1638" s="3" t="s">
        <v>1637</v>
      </c>
      <c r="C1638" s="3" t="s">
        <v>5746</v>
      </c>
      <c r="D1638" s="2">
        <v>4500</v>
      </c>
      <c r="E1638" s="11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8275</v>
      </c>
      <c r="O1638" s="9">
        <f>E1638/D1638</f>
        <v>1.0355555555555556</v>
      </c>
      <c r="P1638" s="10">
        <f>IF(E1638=0,0,E1638/L1638)</f>
        <v>53.5632183908046</v>
      </c>
      <c r="Q1638" s="2" t="str">
        <f>LEFT(N1638,SEARCH("/",N1638,1)-1)</f>
        <v>music</v>
      </c>
      <c r="R1638" s="2" t="str">
        <f>RIGHT(N1638,LEN(N1638)-SEARCH("/",N1638))</f>
        <v>rock</v>
      </c>
      <c r="S1638" s="21">
        <f>(((J1638/60)/60)/24)+DATE(1970,1,1)+(-5/24)</f>
        <v>40662.878333333334</v>
      </c>
      <c r="T1638" s="21">
        <f>(((I1638/60)/60)/24)+DATE(1970,1,1)+(-5/24)</f>
        <v>40705.958333333328</v>
      </c>
    </row>
    <row r="1639" spans="1:20" ht="75" hidden="1" x14ac:dyDescent="0.25">
      <c r="A1639" s="13">
        <v>1637</v>
      </c>
      <c r="B1639" s="3" t="s">
        <v>1638</v>
      </c>
      <c r="C1639" s="3" t="s">
        <v>5747</v>
      </c>
      <c r="D1639" s="2">
        <v>500</v>
      </c>
      <c r="E1639" s="11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8275</v>
      </c>
      <c r="O1639" s="9">
        <f>E1639/D1639</f>
        <v>1.038</v>
      </c>
      <c r="P1639" s="10">
        <f>IF(E1639=0,0,E1639/L1639)</f>
        <v>34.6</v>
      </c>
      <c r="Q1639" s="2" t="str">
        <f>LEFT(N1639,SEARCH("/",N1639,1)-1)</f>
        <v>music</v>
      </c>
      <c r="R1639" s="2" t="str">
        <f>RIGHT(N1639,LEN(N1639)-SEARCH("/",N1639))</f>
        <v>rock</v>
      </c>
      <c r="S1639" s="21">
        <f>(((J1639/60)/60)/24)+DATE(1970,1,1)+(-5/24)</f>
        <v>40122.543287037035</v>
      </c>
      <c r="T1639" s="21">
        <f>(((I1639/60)/60)/24)+DATE(1970,1,1)+(-5/24)</f>
        <v>40178.777083333334</v>
      </c>
    </row>
    <row r="1640" spans="1:20" ht="60" hidden="1" x14ac:dyDescent="0.25">
      <c r="A1640" s="13">
        <v>1638</v>
      </c>
      <c r="B1640" s="3" t="s">
        <v>1639</v>
      </c>
      <c r="C1640" s="3" t="s">
        <v>5748</v>
      </c>
      <c r="D1640" s="2">
        <v>1000</v>
      </c>
      <c r="E1640" s="11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8275</v>
      </c>
      <c r="O1640" s="9">
        <f>E1640/D1640</f>
        <v>1.05</v>
      </c>
      <c r="P1640" s="10">
        <f>IF(E1640=0,0,E1640/L1640)</f>
        <v>38.888888888888886</v>
      </c>
      <c r="Q1640" s="2" t="str">
        <f>LEFT(N1640,SEARCH("/",N1640,1)-1)</f>
        <v>music</v>
      </c>
      <c r="R1640" s="2" t="str">
        <f>RIGHT(N1640,LEN(N1640)-SEARCH("/",N1640))</f>
        <v>rock</v>
      </c>
      <c r="S1640" s="21">
        <f>(((J1640/60)/60)/24)+DATE(1970,1,1)+(-5/24)</f>
        <v>41288.478796296295</v>
      </c>
      <c r="T1640" s="21">
        <f>(((I1640/60)/60)/24)+DATE(1970,1,1)+(-5/24)</f>
        <v>41333.684027777774</v>
      </c>
    </row>
    <row r="1641" spans="1:20" ht="90" hidden="1" x14ac:dyDescent="0.25">
      <c r="A1641" s="13">
        <v>1639</v>
      </c>
      <c r="B1641" s="3" t="s">
        <v>1640</v>
      </c>
      <c r="C1641" s="3" t="s">
        <v>5749</v>
      </c>
      <c r="D1641" s="2">
        <v>1800</v>
      </c>
      <c r="E1641" s="11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8275</v>
      </c>
      <c r="O1641" s="9">
        <f>E1641/D1641</f>
        <v>1</v>
      </c>
      <c r="P1641" s="10">
        <f>IF(E1641=0,0,E1641/L1641)</f>
        <v>94.736842105263165</v>
      </c>
      <c r="Q1641" s="2" t="str">
        <f>LEFT(N1641,SEARCH("/",N1641,1)-1)</f>
        <v>music</v>
      </c>
      <c r="R1641" s="2" t="str">
        <f>RIGHT(N1641,LEN(N1641)-SEARCH("/",N1641))</f>
        <v>rock</v>
      </c>
      <c r="S1641" s="21">
        <f>(((J1641/60)/60)/24)+DATE(1970,1,1)+(-5/24)</f>
        <v>40941.444039351853</v>
      </c>
      <c r="T1641" s="21">
        <f>(((I1641/60)/60)/24)+DATE(1970,1,1)+(-5/24)</f>
        <v>40971.444039351853</v>
      </c>
    </row>
    <row r="1642" spans="1:20" ht="105" hidden="1" x14ac:dyDescent="0.25">
      <c r="A1642" s="13">
        <v>1640</v>
      </c>
      <c r="B1642" s="3" t="s">
        <v>1641</v>
      </c>
      <c r="C1642" s="3" t="s">
        <v>5750</v>
      </c>
      <c r="D1642" s="2">
        <v>400</v>
      </c>
      <c r="E1642" s="11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8275</v>
      </c>
      <c r="O1642" s="9">
        <f>E1642/D1642</f>
        <v>1.6986000000000001</v>
      </c>
      <c r="P1642" s="10">
        <f>IF(E1642=0,0,E1642/L1642)</f>
        <v>39.967058823529413</v>
      </c>
      <c r="Q1642" s="2" t="str">
        <f>LEFT(N1642,SEARCH("/",N1642,1)-1)</f>
        <v>music</v>
      </c>
      <c r="R1642" s="2" t="str">
        <f>RIGHT(N1642,LEN(N1642)-SEARCH("/",N1642))</f>
        <v>rock</v>
      </c>
      <c r="S1642" s="21">
        <f>(((J1642/60)/60)/24)+DATE(1970,1,1)+(-5/24)</f>
        <v>40379.022627314815</v>
      </c>
      <c r="T1642" s="21">
        <f>(((I1642/60)/60)/24)+DATE(1970,1,1)+(-5/24)</f>
        <v>40392.874305555553</v>
      </c>
    </row>
    <row r="1643" spans="1:20" ht="45" hidden="1" x14ac:dyDescent="0.25">
      <c r="A1643" s="13">
        <v>1641</v>
      </c>
      <c r="B1643" s="3" t="s">
        <v>1642</v>
      </c>
      <c r="C1643" s="3" t="s">
        <v>5751</v>
      </c>
      <c r="D1643" s="2">
        <v>2500</v>
      </c>
      <c r="E1643" s="11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8291</v>
      </c>
      <c r="O1643" s="9">
        <f>E1643/D1643</f>
        <v>1.014</v>
      </c>
      <c r="P1643" s="10">
        <f>IF(E1643=0,0,E1643/L1643)</f>
        <v>97.5</v>
      </c>
      <c r="Q1643" s="2" t="str">
        <f>LEFT(N1643,SEARCH("/",N1643,1)-1)</f>
        <v>music</v>
      </c>
      <c r="R1643" s="2" t="str">
        <f>RIGHT(N1643,LEN(N1643)-SEARCH("/",N1643))</f>
        <v>pop</v>
      </c>
      <c r="S1643" s="21">
        <f>(((J1643/60)/60)/24)+DATE(1970,1,1)+(-5/24)</f>
        <v>41962.388240740744</v>
      </c>
      <c r="T1643" s="21">
        <f>(((I1643/60)/60)/24)+DATE(1970,1,1)+(-5/24)</f>
        <v>41992.388240740744</v>
      </c>
    </row>
    <row r="1644" spans="1:20" ht="90" hidden="1" x14ac:dyDescent="0.25">
      <c r="A1644" s="13">
        <v>1642</v>
      </c>
      <c r="B1644" s="3" t="s">
        <v>1643</v>
      </c>
      <c r="C1644" s="3" t="s">
        <v>5752</v>
      </c>
      <c r="D1644" s="2">
        <v>1200</v>
      </c>
      <c r="E1644" s="11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8291</v>
      </c>
      <c r="O1644" s="9">
        <f>E1644/D1644</f>
        <v>1</v>
      </c>
      <c r="P1644" s="10">
        <f>IF(E1644=0,0,E1644/L1644)</f>
        <v>42.857142857142854</v>
      </c>
      <c r="Q1644" s="2" t="str">
        <f>LEFT(N1644,SEARCH("/",N1644,1)-1)</f>
        <v>music</v>
      </c>
      <c r="R1644" s="2" t="str">
        <f>RIGHT(N1644,LEN(N1644)-SEARCH("/",N1644))</f>
        <v>pop</v>
      </c>
      <c r="S1644" s="21">
        <f>(((J1644/60)/60)/24)+DATE(1970,1,1)+(-5/24)</f>
        <v>40687.816284722219</v>
      </c>
      <c r="T1644" s="21">
        <f>(((I1644/60)/60)/24)+DATE(1970,1,1)+(-5/24)</f>
        <v>40707.816284722219</v>
      </c>
    </row>
    <row r="1645" spans="1:20" ht="60" hidden="1" x14ac:dyDescent="0.25">
      <c r="A1645" s="13">
        <v>1643</v>
      </c>
      <c r="B1645" s="3" t="s">
        <v>1644</v>
      </c>
      <c r="C1645" s="3" t="s">
        <v>5753</v>
      </c>
      <c r="D1645" s="2">
        <v>5000</v>
      </c>
      <c r="E1645" s="11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8291</v>
      </c>
      <c r="O1645" s="9">
        <f>E1645/D1645</f>
        <v>1.2470000000000001</v>
      </c>
      <c r="P1645" s="10">
        <f>IF(E1645=0,0,E1645/L1645)</f>
        <v>168.51351351351352</v>
      </c>
      <c r="Q1645" s="2" t="str">
        <f>LEFT(N1645,SEARCH("/",N1645,1)-1)</f>
        <v>music</v>
      </c>
      <c r="R1645" s="2" t="str">
        <f>RIGHT(N1645,LEN(N1645)-SEARCH("/",N1645))</f>
        <v>pop</v>
      </c>
      <c r="S1645" s="21">
        <f>(((J1645/60)/60)/24)+DATE(1970,1,1)+(-5/24)</f>
        <v>41146.615879629629</v>
      </c>
      <c r="T1645" s="21">
        <f>(((I1645/60)/60)/24)+DATE(1970,1,1)+(-5/24)</f>
        <v>41176.615879629629</v>
      </c>
    </row>
    <row r="1646" spans="1:20" ht="90" hidden="1" x14ac:dyDescent="0.25">
      <c r="A1646" s="13">
        <v>1644</v>
      </c>
      <c r="B1646" s="3" t="s">
        <v>1645</v>
      </c>
      <c r="C1646" s="3" t="s">
        <v>5754</v>
      </c>
      <c r="D1646" s="2">
        <v>10000</v>
      </c>
      <c r="E1646" s="11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8291</v>
      </c>
      <c r="O1646" s="9">
        <f>E1646/D1646</f>
        <v>1.095</v>
      </c>
      <c r="P1646" s="10">
        <f>IF(E1646=0,0,E1646/L1646)</f>
        <v>85.546875</v>
      </c>
      <c r="Q1646" s="2" t="str">
        <f>LEFT(N1646,SEARCH("/",N1646,1)-1)</f>
        <v>music</v>
      </c>
      <c r="R1646" s="2" t="str">
        <f>RIGHT(N1646,LEN(N1646)-SEARCH("/",N1646))</f>
        <v>pop</v>
      </c>
      <c r="S1646" s="21">
        <f>(((J1646/60)/60)/24)+DATE(1970,1,1)+(-5/24)</f>
        <v>41174.851388888885</v>
      </c>
      <c r="T1646" s="21">
        <f>(((I1646/60)/60)/24)+DATE(1970,1,1)+(-5/24)</f>
        <v>41234.893055555556</v>
      </c>
    </row>
    <row r="1647" spans="1:20" ht="75" hidden="1" x14ac:dyDescent="0.25">
      <c r="A1647" s="13">
        <v>1645</v>
      </c>
      <c r="B1647" s="3" t="s">
        <v>1646</v>
      </c>
      <c r="C1647" s="3" t="s">
        <v>5755</v>
      </c>
      <c r="D1647" s="2">
        <v>5000</v>
      </c>
      <c r="E1647" s="11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8291</v>
      </c>
      <c r="O1647" s="9">
        <f>E1647/D1647</f>
        <v>1.1080000000000001</v>
      </c>
      <c r="P1647" s="10">
        <f>IF(E1647=0,0,E1647/L1647)</f>
        <v>554</v>
      </c>
      <c r="Q1647" s="2" t="str">
        <f>LEFT(N1647,SEARCH("/",N1647,1)-1)</f>
        <v>music</v>
      </c>
      <c r="R1647" s="2" t="str">
        <f>RIGHT(N1647,LEN(N1647)-SEARCH("/",N1647))</f>
        <v>pop</v>
      </c>
      <c r="S1647" s="21">
        <f>(((J1647/60)/60)/24)+DATE(1970,1,1)+(-5/24)</f>
        <v>41521.409027777772</v>
      </c>
      <c r="T1647" s="21">
        <f>(((I1647/60)/60)/24)+DATE(1970,1,1)+(-5/24)</f>
        <v>41535.409027777772</v>
      </c>
    </row>
    <row r="1648" spans="1:20" ht="105" hidden="1" x14ac:dyDescent="0.25">
      <c r="A1648" s="13">
        <v>1646</v>
      </c>
      <c r="B1648" s="3" t="s">
        <v>1647</v>
      </c>
      <c r="C1648" s="3" t="s">
        <v>5756</v>
      </c>
      <c r="D1648" s="2">
        <v>2000</v>
      </c>
      <c r="E1648" s="11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8291</v>
      </c>
      <c r="O1648" s="9">
        <f>E1648/D1648</f>
        <v>1.1020000000000001</v>
      </c>
      <c r="P1648" s="10">
        <f>IF(E1648=0,0,E1648/L1648)</f>
        <v>26.554216867469879</v>
      </c>
      <c r="Q1648" s="2" t="str">
        <f>LEFT(N1648,SEARCH("/",N1648,1)-1)</f>
        <v>music</v>
      </c>
      <c r="R1648" s="2" t="str">
        <f>RIGHT(N1648,LEN(N1648)-SEARCH("/",N1648))</f>
        <v>pop</v>
      </c>
      <c r="S1648" s="21">
        <f>(((J1648/60)/60)/24)+DATE(1970,1,1)+(-5/24)</f>
        <v>41833.241932870369</v>
      </c>
      <c r="T1648" s="21">
        <f>(((I1648/60)/60)/24)+DATE(1970,1,1)+(-5/24)</f>
        <v>41865.549305555556</v>
      </c>
    </row>
    <row r="1649" spans="1:20" ht="75" hidden="1" x14ac:dyDescent="0.25">
      <c r="A1649" s="13">
        <v>1647</v>
      </c>
      <c r="B1649" s="3" t="s">
        <v>1648</v>
      </c>
      <c r="C1649" s="3" t="s">
        <v>5757</v>
      </c>
      <c r="D1649" s="2">
        <v>5000</v>
      </c>
      <c r="E1649" s="11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8291</v>
      </c>
      <c r="O1649" s="9">
        <f>E1649/D1649</f>
        <v>1.0471999999999999</v>
      </c>
      <c r="P1649" s="10">
        <f>IF(E1649=0,0,E1649/L1649)</f>
        <v>113.82608695652173</v>
      </c>
      <c r="Q1649" s="2" t="str">
        <f>LEFT(N1649,SEARCH("/",N1649,1)-1)</f>
        <v>music</v>
      </c>
      <c r="R1649" s="2" t="str">
        <f>RIGHT(N1649,LEN(N1649)-SEARCH("/",N1649))</f>
        <v>pop</v>
      </c>
      <c r="S1649" s="21">
        <f>(((J1649/60)/60)/24)+DATE(1970,1,1)+(-5/24)</f>
        <v>41039.201122685183</v>
      </c>
      <c r="T1649" s="21">
        <f>(((I1649/60)/60)/24)+DATE(1970,1,1)+(-5/24)</f>
        <v>41069.201122685183</v>
      </c>
    </row>
    <row r="1650" spans="1:20" ht="90" hidden="1" x14ac:dyDescent="0.25">
      <c r="A1650" s="13">
        <v>1648</v>
      </c>
      <c r="B1650" s="3" t="s">
        <v>1649</v>
      </c>
      <c r="C1650" s="3" t="s">
        <v>5758</v>
      </c>
      <c r="D1650" s="2">
        <v>2300</v>
      </c>
      <c r="E1650" s="11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8291</v>
      </c>
      <c r="O1650" s="9">
        <f>E1650/D1650</f>
        <v>1.2526086956521738</v>
      </c>
      <c r="P1650" s="10">
        <f>IF(E1650=0,0,E1650/L1650)</f>
        <v>32.011111111111113</v>
      </c>
      <c r="Q1650" s="2" t="str">
        <f>LEFT(N1650,SEARCH("/",N1650,1)-1)</f>
        <v>music</v>
      </c>
      <c r="R1650" s="2" t="str">
        <f>RIGHT(N1650,LEN(N1650)-SEARCH("/",N1650))</f>
        <v>pop</v>
      </c>
      <c r="S1650" s="21">
        <f>(((J1650/60)/60)/24)+DATE(1970,1,1)+(-5/24)</f>
        <v>40592.496319444443</v>
      </c>
      <c r="T1650" s="21">
        <f>(((I1650/60)/60)/24)+DATE(1970,1,1)+(-5/24)</f>
        <v>40622.454652777778</v>
      </c>
    </row>
    <row r="1651" spans="1:20" ht="90" hidden="1" x14ac:dyDescent="0.25">
      <c r="A1651" s="13">
        <v>1649</v>
      </c>
      <c r="B1651" s="3" t="s">
        <v>1650</v>
      </c>
      <c r="C1651" s="3" t="s">
        <v>5759</v>
      </c>
      <c r="D1651" s="2">
        <v>3800</v>
      </c>
      <c r="E1651" s="11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8291</v>
      </c>
      <c r="O1651" s="9">
        <f>E1651/D1651</f>
        <v>1.0058763157894737</v>
      </c>
      <c r="P1651" s="10">
        <f>IF(E1651=0,0,E1651/L1651)</f>
        <v>47.189259259259259</v>
      </c>
      <c r="Q1651" s="2" t="str">
        <f>LEFT(N1651,SEARCH("/",N1651,1)-1)</f>
        <v>music</v>
      </c>
      <c r="R1651" s="2" t="str">
        <f>RIGHT(N1651,LEN(N1651)-SEARCH("/",N1651))</f>
        <v>pop</v>
      </c>
      <c r="S1651" s="21">
        <f>(((J1651/60)/60)/24)+DATE(1970,1,1)+(-5/24)</f>
        <v>41737.476331018515</v>
      </c>
      <c r="T1651" s="21">
        <f>(((I1651/60)/60)/24)+DATE(1970,1,1)+(-5/24)</f>
        <v>41782.476331018515</v>
      </c>
    </row>
    <row r="1652" spans="1:20" ht="60" hidden="1" x14ac:dyDescent="0.25">
      <c r="A1652" s="13">
        <v>1650</v>
      </c>
      <c r="B1652" s="3" t="s">
        <v>1651</v>
      </c>
      <c r="C1652" s="3" t="s">
        <v>5760</v>
      </c>
      <c r="D1652" s="2">
        <v>2000</v>
      </c>
      <c r="E1652" s="11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8291</v>
      </c>
      <c r="O1652" s="9">
        <f>E1652/D1652</f>
        <v>1.4155</v>
      </c>
      <c r="P1652" s="10">
        <f>IF(E1652=0,0,E1652/L1652)</f>
        <v>88.46875</v>
      </c>
      <c r="Q1652" s="2" t="str">
        <f>LEFT(N1652,SEARCH("/",N1652,1)-1)</f>
        <v>music</v>
      </c>
      <c r="R1652" s="2" t="str">
        <f>RIGHT(N1652,LEN(N1652)-SEARCH("/",N1652))</f>
        <v>pop</v>
      </c>
      <c r="S1652" s="21">
        <f>(((J1652/60)/60)/24)+DATE(1970,1,1)+(-5/24)</f>
        <v>41526.227280092593</v>
      </c>
      <c r="T1652" s="21">
        <f>(((I1652/60)/60)/24)+DATE(1970,1,1)+(-5/24)</f>
        <v>41556.227280092593</v>
      </c>
    </row>
    <row r="1653" spans="1:20" ht="90" hidden="1" x14ac:dyDescent="0.25">
      <c r="A1653" s="13">
        <v>1651</v>
      </c>
      <c r="B1653" s="3" t="s">
        <v>1652</v>
      </c>
      <c r="C1653" s="3" t="s">
        <v>5761</v>
      </c>
      <c r="D1653" s="2">
        <v>2000</v>
      </c>
      <c r="E1653" s="11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8291</v>
      </c>
      <c r="O1653" s="9">
        <f>E1653/D1653</f>
        <v>1.0075000000000001</v>
      </c>
      <c r="P1653" s="10">
        <f>IF(E1653=0,0,E1653/L1653)</f>
        <v>100.75</v>
      </c>
      <c r="Q1653" s="2" t="str">
        <f>LEFT(N1653,SEARCH("/",N1653,1)-1)</f>
        <v>music</v>
      </c>
      <c r="R1653" s="2" t="str">
        <f>RIGHT(N1653,LEN(N1653)-SEARCH("/",N1653))</f>
        <v>pop</v>
      </c>
      <c r="S1653" s="21">
        <f>(((J1653/60)/60)/24)+DATE(1970,1,1)+(-5/24)</f>
        <v>40625.692361111105</v>
      </c>
      <c r="T1653" s="21">
        <f>(((I1653/60)/60)/24)+DATE(1970,1,1)+(-5/24)</f>
        <v>40659.082638888889</v>
      </c>
    </row>
    <row r="1654" spans="1:20" ht="90" hidden="1" x14ac:dyDescent="0.25">
      <c r="A1654" s="13">
        <v>1652</v>
      </c>
      <c r="B1654" s="3" t="s">
        <v>1653</v>
      </c>
      <c r="C1654" s="3" t="s">
        <v>5762</v>
      </c>
      <c r="D1654" s="2">
        <v>4500</v>
      </c>
      <c r="E1654" s="11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8291</v>
      </c>
      <c r="O1654" s="9">
        <f>E1654/D1654</f>
        <v>1.0066666666666666</v>
      </c>
      <c r="P1654" s="10">
        <f>IF(E1654=0,0,E1654/L1654)</f>
        <v>64.714285714285708</v>
      </c>
      <c r="Q1654" s="2" t="str">
        <f>LEFT(N1654,SEARCH("/",N1654,1)-1)</f>
        <v>music</v>
      </c>
      <c r="R1654" s="2" t="str">
        <f>RIGHT(N1654,LEN(N1654)-SEARCH("/",N1654))</f>
        <v>pop</v>
      </c>
      <c r="S1654" s="21">
        <f>(((J1654/60)/60)/24)+DATE(1970,1,1)+(-5/24)</f>
        <v>41572.284641203703</v>
      </c>
      <c r="T1654" s="21">
        <f>(((I1654/60)/60)/24)+DATE(1970,1,1)+(-5/24)</f>
        <v>41602.326307870368</v>
      </c>
    </row>
    <row r="1655" spans="1:20" ht="75" hidden="1" x14ac:dyDescent="0.25">
      <c r="A1655" s="13">
        <v>1653</v>
      </c>
      <c r="B1655" s="3" t="s">
        <v>1654</v>
      </c>
      <c r="C1655" s="3" t="s">
        <v>5763</v>
      </c>
      <c r="D1655" s="2">
        <v>5000</v>
      </c>
      <c r="E1655" s="11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8291</v>
      </c>
      <c r="O1655" s="9">
        <f>E1655/D1655</f>
        <v>1.7423040000000001</v>
      </c>
      <c r="P1655" s="10">
        <f>IF(E1655=0,0,E1655/L1655)</f>
        <v>51.854285714285716</v>
      </c>
      <c r="Q1655" s="2" t="str">
        <f>LEFT(N1655,SEARCH("/",N1655,1)-1)</f>
        <v>music</v>
      </c>
      <c r="R1655" s="2" t="str">
        <f>RIGHT(N1655,LEN(N1655)-SEARCH("/",N1655))</f>
        <v>pop</v>
      </c>
      <c r="S1655" s="21">
        <f>(((J1655/60)/60)/24)+DATE(1970,1,1)+(-5/24)</f>
        <v>40626.626111111109</v>
      </c>
      <c r="T1655" s="21">
        <f>(((I1655/60)/60)/24)+DATE(1970,1,1)+(-5/24)</f>
        <v>40657.626111111109</v>
      </c>
    </row>
    <row r="1656" spans="1:20" ht="90" hidden="1" x14ac:dyDescent="0.25">
      <c r="A1656" s="13">
        <v>1654</v>
      </c>
      <c r="B1656" s="3" t="s">
        <v>1655</v>
      </c>
      <c r="C1656" s="3" t="s">
        <v>5764</v>
      </c>
      <c r="D1656" s="2">
        <v>1100</v>
      </c>
      <c r="E1656" s="11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8291</v>
      </c>
      <c r="O1656" s="9">
        <f>E1656/D1656</f>
        <v>1.199090909090909</v>
      </c>
      <c r="P1656" s="10">
        <f>IF(E1656=0,0,E1656/L1656)</f>
        <v>38.794117647058826</v>
      </c>
      <c r="Q1656" s="2" t="str">
        <f>LEFT(N1656,SEARCH("/",N1656,1)-1)</f>
        <v>music</v>
      </c>
      <c r="R1656" s="2" t="str">
        <f>RIGHT(N1656,LEN(N1656)-SEARCH("/",N1656))</f>
        <v>pop</v>
      </c>
      <c r="S1656" s="21">
        <f>(((J1656/60)/60)/24)+DATE(1970,1,1)+(-5/24)</f>
        <v>40987.682407407403</v>
      </c>
      <c r="T1656" s="21">
        <f>(((I1656/60)/60)/24)+DATE(1970,1,1)+(-5/24)</f>
        <v>41017.682407407403</v>
      </c>
    </row>
    <row r="1657" spans="1:20" ht="60" hidden="1" x14ac:dyDescent="0.25">
      <c r="A1657" s="13">
        <v>1655</v>
      </c>
      <c r="B1657" s="3" t="s">
        <v>1656</v>
      </c>
      <c r="C1657" s="3" t="s">
        <v>5765</v>
      </c>
      <c r="D1657" s="2">
        <v>1500</v>
      </c>
      <c r="E1657" s="11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8291</v>
      </c>
      <c r="O1657" s="9">
        <f>E1657/D1657</f>
        <v>1.4286666666666668</v>
      </c>
      <c r="P1657" s="10">
        <f>IF(E1657=0,0,E1657/L1657)</f>
        <v>44.645833333333336</v>
      </c>
      <c r="Q1657" s="2" t="str">
        <f>LEFT(N1657,SEARCH("/",N1657,1)-1)</f>
        <v>music</v>
      </c>
      <c r="R1657" s="2" t="str">
        <f>RIGHT(N1657,LEN(N1657)-SEARCH("/",N1657))</f>
        <v>pop</v>
      </c>
      <c r="S1657" s="21">
        <f>(((J1657/60)/60)/24)+DATE(1970,1,1)+(-5/24)</f>
        <v>40974.583564814813</v>
      </c>
      <c r="T1657" s="21">
        <f>(((I1657/60)/60)/24)+DATE(1970,1,1)+(-5/24)</f>
        <v>41004.541898148142</v>
      </c>
    </row>
    <row r="1658" spans="1:20" ht="105" hidden="1" x14ac:dyDescent="0.25">
      <c r="A1658" s="13">
        <v>1656</v>
      </c>
      <c r="B1658" s="3" t="s">
        <v>1657</v>
      </c>
      <c r="C1658" s="3" t="s">
        <v>5766</v>
      </c>
      <c r="D1658" s="2">
        <v>7500</v>
      </c>
      <c r="E1658" s="11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8291</v>
      </c>
      <c r="O1658" s="9">
        <f>E1658/D1658</f>
        <v>1.0033493333333334</v>
      </c>
      <c r="P1658" s="10">
        <f>IF(E1658=0,0,E1658/L1658)</f>
        <v>156.77333333333334</v>
      </c>
      <c r="Q1658" s="2" t="str">
        <f>LEFT(N1658,SEARCH("/",N1658,1)-1)</f>
        <v>music</v>
      </c>
      <c r="R1658" s="2" t="str">
        <f>RIGHT(N1658,LEN(N1658)-SEARCH("/",N1658))</f>
        <v>pop</v>
      </c>
      <c r="S1658" s="21">
        <f>(((J1658/60)/60)/24)+DATE(1970,1,1)+(-5/24)</f>
        <v>41226.720509259256</v>
      </c>
      <c r="T1658" s="21">
        <f>(((I1658/60)/60)/24)+DATE(1970,1,1)+(-5/24)</f>
        <v>41256.720509259256</v>
      </c>
    </row>
    <row r="1659" spans="1:20" ht="105" hidden="1" x14ac:dyDescent="0.25">
      <c r="A1659" s="13">
        <v>1657</v>
      </c>
      <c r="B1659" s="3" t="s">
        <v>1658</v>
      </c>
      <c r="C1659" s="3" t="s">
        <v>5767</v>
      </c>
      <c r="D1659" s="2">
        <v>25000</v>
      </c>
      <c r="E1659" s="11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8291</v>
      </c>
      <c r="O1659" s="9">
        <f>E1659/D1659</f>
        <v>1.0493380000000001</v>
      </c>
      <c r="P1659" s="10">
        <f>IF(E1659=0,0,E1659/L1659)</f>
        <v>118.70339366515837</v>
      </c>
      <c r="Q1659" s="2" t="str">
        <f>LEFT(N1659,SEARCH("/",N1659,1)-1)</f>
        <v>music</v>
      </c>
      <c r="R1659" s="2" t="str">
        <f>RIGHT(N1659,LEN(N1659)-SEARCH("/",N1659))</f>
        <v>pop</v>
      </c>
      <c r="S1659" s="21">
        <f>(((J1659/60)/60)/24)+DATE(1970,1,1)+(-5/24)</f>
        <v>41023.573703703703</v>
      </c>
      <c r="T1659" s="21">
        <f>(((I1659/60)/60)/24)+DATE(1970,1,1)+(-5/24)</f>
        <v>41053.573703703703</v>
      </c>
    </row>
    <row r="1660" spans="1:20" ht="90" hidden="1" x14ac:dyDescent="0.25">
      <c r="A1660" s="13">
        <v>1658</v>
      </c>
      <c r="B1660" s="3" t="s">
        <v>1659</v>
      </c>
      <c r="C1660" s="3" t="s">
        <v>5768</v>
      </c>
      <c r="D1660" s="2">
        <v>6000</v>
      </c>
      <c r="E1660" s="11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8291</v>
      </c>
      <c r="O1660" s="9">
        <f>E1660/D1660</f>
        <v>1.3223333333333334</v>
      </c>
      <c r="P1660" s="10">
        <f>IF(E1660=0,0,E1660/L1660)</f>
        <v>74.149532710280369</v>
      </c>
      <c r="Q1660" s="2" t="str">
        <f>LEFT(N1660,SEARCH("/",N1660,1)-1)</f>
        <v>music</v>
      </c>
      <c r="R1660" s="2" t="str">
        <f>RIGHT(N1660,LEN(N1660)-SEARCH("/",N1660))</f>
        <v>pop</v>
      </c>
      <c r="S1660" s="21">
        <f>(((J1660/60)/60)/24)+DATE(1970,1,1)+(-5/24)</f>
        <v>41223.013506944444</v>
      </c>
      <c r="T1660" s="21">
        <f>(((I1660/60)/60)/24)+DATE(1970,1,1)+(-5/24)</f>
        <v>41261.388888888883</v>
      </c>
    </row>
    <row r="1661" spans="1:20" ht="105" hidden="1" x14ac:dyDescent="0.25">
      <c r="A1661" s="13">
        <v>1659</v>
      </c>
      <c r="B1661" s="3" t="s">
        <v>1660</v>
      </c>
      <c r="C1661" s="3" t="s">
        <v>5769</v>
      </c>
      <c r="D1661" s="2">
        <v>500</v>
      </c>
      <c r="E1661" s="11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8291</v>
      </c>
      <c r="O1661" s="9">
        <f>E1661/D1661</f>
        <v>1.1279999999999999</v>
      </c>
      <c r="P1661" s="10">
        <f>IF(E1661=0,0,E1661/L1661)</f>
        <v>12.533333333333333</v>
      </c>
      <c r="Q1661" s="2" t="str">
        <f>LEFT(N1661,SEARCH("/",N1661,1)-1)</f>
        <v>music</v>
      </c>
      <c r="R1661" s="2" t="str">
        <f>RIGHT(N1661,LEN(N1661)-SEARCH("/",N1661))</f>
        <v>pop</v>
      </c>
      <c r="S1661" s="21">
        <f>(((J1661/60)/60)/24)+DATE(1970,1,1)+(-5/24)</f>
        <v>41596.705104166664</v>
      </c>
      <c r="T1661" s="21">
        <f>(((I1661/60)/60)/24)+DATE(1970,1,1)+(-5/24)</f>
        <v>41625.291666666664</v>
      </c>
    </row>
    <row r="1662" spans="1:20" ht="105" hidden="1" x14ac:dyDescent="0.25">
      <c r="A1662" s="13">
        <v>1660</v>
      </c>
      <c r="B1662" s="3" t="s">
        <v>1661</v>
      </c>
      <c r="C1662" s="3" t="s">
        <v>5770</v>
      </c>
      <c r="D1662" s="2">
        <v>80</v>
      </c>
      <c r="E1662" s="11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8291</v>
      </c>
      <c r="O1662" s="9">
        <f>E1662/D1662</f>
        <v>12.5375</v>
      </c>
      <c r="P1662" s="10">
        <f>IF(E1662=0,0,E1662/L1662)</f>
        <v>27.861111111111111</v>
      </c>
      <c r="Q1662" s="2" t="str">
        <f>LEFT(N1662,SEARCH("/",N1662,1)-1)</f>
        <v>music</v>
      </c>
      <c r="R1662" s="2" t="str">
        <f>RIGHT(N1662,LEN(N1662)-SEARCH("/",N1662))</f>
        <v>pop</v>
      </c>
      <c r="S1662" s="21">
        <f>(((J1662/60)/60)/24)+DATE(1970,1,1)+(-5/24)</f>
        <v>42459.485532407409</v>
      </c>
      <c r="T1662" s="21">
        <f>(((I1662/60)/60)/24)+DATE(1970,1,1)+(-5/24)</f>
        <v>42490.707638888889</v>
      </c>
    </row>
    <row r="1663" spans="1:20" ht="120" hidden="1" x14ac:dyDescent="0.25">
      <c r="A1663" s="13">
        <v>1661</v>
      </c>
      <c r="B1663" s="3" t="s">
        <v>1662</v>
      </c>
      <c r="C1663" s="3" t="s">
        <v>5771</v>
      </c>
      <c r="D1663" s="2">
        <v>7900</v>
      </c>
      <c r="E1663" s="11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8291</v>
      </c>
      <c r="O1663" s="9">
        <f>E1663/D1663</f>
        <v>1.0250632911392406</v>
      </c>
      <c r="P1663" s="10">
        <f>IF(E1663=0,0,E1663/L1663)</f>
        <v>80.178217821782184</v>
      </c>
      <c r="Q1663" s="2" t="str">
        <f>LEFT(N1663,SEARCH("/",N1663,1)-1)</f>
        <v>music</v>
      </c>
      <c r="R1663" s="2" t="str">
        <f>RIGHT(N1663,LEN(N1663)-SEARCH("/",N1663))</f>
        <v>pop</v>
      </c>
      <c r="S1663" s="21">
        <f>(((J1663/60)/60)/24)+DATE(1970,1,1)+(-5/24)</f>
        <v>42343.789710648147</v>
      </c>
      <c r="T1663" s="21">
        <f>(((I1663/60)/60)/24)+DATE(1970,1,1)+(-5/24)</f>
        <v>42386.666666666664</v>
      </c>
    </row>
    <row r="1664" spans="1:20" ht="90" hidden="1" x14ac:dyDescent="0.25">
      <c r="A1664" s="13">
        <v>1662</v>
      </c>
      <c r="B1664" s="3" t="s">
        <v>1663</v>
      </c>
      <c r="C1664" s="3" t="s">
        <v>5772</v>
      </c>
      <c r="D1664" s="2">
        <v>8000</v>
      </c>
      <c r="E1664" s="11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8291</v>
      </c>
      <c r="O1664" s="9">
        <f>E1664/D1664</f>
        <v>1.026375</v>
      </c>
      <c r="P1664" s="10">
        <f>IF(E1664=0,0,E1664/L1664)</f>
        <v>132.43548387096774</v>
      </c>
      <c r="Q1664" s="2" t="str">
        <f>LEFT(N1664,SEARCH("/",N1664,1)-1)</f>
        <v>music</v>
      </c>
      <c r="R1664" s="2" t="str">
        <f>RIGHT(N1664,LEN(N1664)-SEARCH("/",N1664))</f>
        <v>pop</v>
      </c>
      <c r="S1664" s="21">
        <f>(((J1664/60)/60)/24)+DATE(1970,1,1)+(-5/24)</f>
        <v>40847.99</v>
      </c>
      <c r="T1664" s="21">
        <f>(((I1664/60)/60)/24)+DATE(1970,1,1)+(-5/24)</f>
        <v>40908.031666666662</v>
      </c>
    </row>
    <row r="1665" spans="1:20" ht="60" hidden="1" x14ac:dyDescent="0.25">
      <c r="A1665" s="13">
        <v>1663</v>
      </c>
      <c r="B1665" s="3" t="s">
        <v>1664</v>
      </c>
      <c r="C1665" s="3" t="s">
        <v>5773</v>
      </c>
      <c r="D1665" s="2">
        <v>1000</v>
      </c>
      <c r="E1665" s="11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8291</v>
      </c>
      <c r="O1665" s="9">
        <f>E1665/D1665</f>
        <v>1.08</v>
      </c>
      <c r="P1665" s="10">
        <f>IF(E1665=0,0,E1665/L1665)</f>
        <v>33.75</v>
      </c>
      <c r="Q1665" s="2" t="str">
        <f>LEFT(N1665,SEARCH("/",N1665,1)-1)</f>
        <v>music</v>
      </c>
      <c r="R1665" s="2" t="str">
        <f>RIGHT(N1665,LEN(N1665)-SEARCH("/",N1665))</f>
        <v>pop</v>
      </c>
      <c r="S1665" s="21">
        <f>(((J1665/60)/60)/24)+DATE(1970,1,1)+(-5/24)</f>
        <v>42005.813738425924</v>
      </c>
      <c r="T1665" s="21">
        <f>(((I1665/60)/60)/24)+DATE(1970,1,1)+(-5/24)</f>
        <v>42035.813738425924</v>
      </c>
    </row>
    <row r="1666" spans="1:20" ht="90" hidden="1" x14ac:dyDescent="0.25">
      <c r="A1666" s="13">
        <v>1664</v>
      </c>
      <c r="B1666" s="3" t="s">
        <v>1665</v>
      </c>
      <c r="C1666" s="3" t="s">
        <v>5774</v>
      </c>
      <c r="D1666" s="2">
        <v>2500</v>
      </c>
      <c r="E1666" s="11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8291</v>
      </c>
      <c r="O1666" s="9">
        <f>E1666/D1666</f>
        <v>1.2240879999999998</v>
      </c>
      <c r="P1666" s="10">
        <f>IF(E1666=0,0,E1666/L1666)</f>
        <v>34.384494382022467</v>
      </c>
      <c r="Q1666" s="2" t="str">
        <f>LEFT(N1666,SEARCH("/",N1666,1)-1)</f>
        <v>music</v>
      </c>
      <c r="R1666" s="2" t="str">
        <f>RIGHT(N1666,LEN(N1666)-SEARCH("/",N1666))</f>
        <v>pop</v>
      </c>
      <c r="S1666" s="21">
        <f>(((J1666/60)/60)/24)+DATE(1970,1,1)+(-5/24)</f>
        <v>40939.553449074068</v>
      </c>
      <c r="T1666" s="21">
        <f>(((I1666/60)/60)/24)+DATE(1970,1,1)+(-5/24)</f>
        <v>40983.957638888889</v>
      </c>
    </row>
    <row r="1667" spans="1:20" ht="90" hidden="1" x14ac:dyDescent="0.25">
      <c r="A1667" s="13">
        <v>1665</v>
      </c>
      <c r="B1667" s="3" t="s">
        <v>1666</v>
      </c>
      <c r="C1667" s="3" t="s">
        <v>5775</v>
      </c>
      <c r="D1667" s="2">
        <v>3500</v>
      </c>
      <c r="E1667" s="11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8291</v>
      </c>
      <c r="O1667" s="9">
        <f>E1667/D1667</f>
        <v>1.1945714285714286</v>
      </c>
      <c r="P1667" s="10">
        <f>IF(E1667=0,0,E1667/L1667)</f>
        <v>44.956989247311824</v>
      </c>
      <c r="Q1667" s="2" t="str">
        <f>LEFT(N1667,SEARCH("/",N1667,1)-1)</f>
        <v>music</v>
      </c>
      <c r="R1667" s="2" t="str">
        <f>RIGHT(N1667,LEN(N1667)-SEARCH("/",N1667))</f>
        <v>pop</v>
      </c>
      <c r="S1667" s="21">
        <f>(((J1667/60)/60)/24)+DATE(1970,1,1)+(-5/24)</f>
        <v>40564.441122685181</v>
      </c>
      <c r="T1667" s="21">
        <f>(((I1667/60)/60)/24)+DATE(1970,1,1)+(-5/24)</f>
        <v>40595.916666666664</v>
      </c>
    </row>
    <row r="1668" spans="1:20" ht="75" hidden="1" x14ac:dyDescent="0.25">
      <c r="A1668" s="13">
        <v>1666</v>
      </c>
      <c r="B1668" s="3" t="s">
        <v>1667</v>
      </c>
      <c r="C1668" s="3" t="s">
        <v>5776</v>
      </c>
      <c r="D1668" s="2">
        <v>2500</v>
      </c>
      <c r="E1668" s="11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8291</v>
      </c>
      <c r="O1668" s="9">
        <f>E1668/D1668</f>
        <v>1.6088</v>
      </c>
      <c r="P1668" s="10">
        <f>IF(E1668=0,0,E1668/L1668)</f>
        <v>41.04081632653061</v>
      </c>
      <c r="Q1668" s="2" t="str">
        <f>LEFT(N1668,SEARCH("/",N1668,1)-1)</f>
        <v>music</v>
      </c>
      <c r="R1668" s="2" t="str">
        <f>RIGHT(N1668,LEN(N1668)-SEARCH("/",N1668))</f>
        <v>pop</v>
      </c>
      <c r="S1668" s="21">
        <f>(((J1668/60)/60)/24)+DATE(1970,1,1)+(-5/24)</f>
        <v>41331.04482638889</v>
      </c>
      <c r="T1668" s="21">
        <f>(((I1668/60)/60)/24)+DATE(1970,1,1)+(-5/24)</f>
        <v>41361.003159722219</v>
      </c>
    </row>
    <row r="1669" spans="1:20" ht="90" hidden="1" x14ac:dyDescent="0.25">
      <c r="A1669" s="13">
        <v>1667</v>
      </c>
      <c r="B1669" s="3" t="s">
        <v>1668</v>
      </c>
      <c r="C1669" s="3" t="s">
        <v>5777</v>
      </c>
      <c r="D1669" s="2">
        <v>3400</v>
      </c>
      <c r="E1669" s="11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8291</v>
      </c>
      <c r="O1669" s="9">
        <f>E1669/D1669</f>
        <v>1.2685294117647059</v>
      </c>
      <c r="P1669" s="10">
        <f>IF(E1669=0,0,E1669/L1669)</f>
        <v>52.597560975609753</v>
      </c>
      <c r="Q1669" s="2" t="str">
        <f>LEFT(N1669,SEARCH("/",N1669,1)-1)</f>
        <v>music</v>
      </c>
      <c r="R1669" s="2" t="str">
        <f>RIGHT(N1669,LEN(N1669)-SEARCH("/",N1669))</f>
        <v>pop</v>
      </c>
      <c r="S1669" s="21">
        <f>(((J1669/60)/60)/24)+DATE(1970,1,1)+(-5/24)</f>
        <v>41681.862245370365</v>
      </c>
      <c r="T1669" s="21">
        <f>(((I1669/60)/60)/24)+DATE(1970,1,1)+(-5/24)</f>
        <v>41709.082638888889</v>
      </c>
    </row>
    <row r="1670" spans="1:20" ht="90" hidden="1" x14ac:dyDescent="0.25">
      <c r="A1670" s="13">
        <v>1668</v>
      </c>
      <c r="B1670" s="3" t="s">
        <v>1669</v>
      </c>
      <c r="C1670" s="3" t="s">
        <v>5778</v>
      </c>
      <c r="D1670" s="2">
        <v>8000</v>
      </c>
      <c r="E1670" s="11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8291</v>
      </c>
      <c r="O1670" s="9">
        <f>E1670/D1670</f>
        <v>1.026375</v>
      </c>
      <c r="P1670" s="10">
        <f>IF(E1670=0,0,E1670/L1670)</f>
        <v>70.784482758620683</v>
      </c>
      <c r="Q1670" s="2" t="str">
        <f>LEFT(N1670,SEARCH("/",N1670,1)-1)</f>
        <v>music</v>
      </c>
      <c r="R1670" s="2" t="str">
        <f>RIGHT(N1670,LEN(N1670)-SEARCH("/",N1670))</f>
        <v>pop</v>
      </c>
      <c r="S1670" s="21">
        <f>(((J1670/60)/60)/24)+DATE(1970,1,1)+(-5/24)</f>
        <v>40844.941423611104</v>
      </c>
      <c r="T1670" s="21">
        <f>(((I1670/60)/60)/24)+DATE(1970,1,1)+(-5/24)</f>
        <v>40874.983090277776</v>
      </c>
    </row>
    <row r="1671" spans="1:20" ht="90" hidden="1" x14ac:dyDescent="0.25">
      <c r="A1671" s="13">
        <v>1669</v>
      </c>
      <c r="B1671" s="3" t="s">
        <v>1670</v>
      </c>
      <c r="C1671" s="3" t="s">
        <v>5779</v>
      </c>
      <c r="D1671" s="2">
        <v>2000</v>
      </c>
      <c r="E1671" s="11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8291</v>
      </c>
      <c r="O1671" s="9">
        <f>E1671/D1671</f>
        <v>1.3975</v>
      </c>
      <c r="P1671" s="10">
        <f>IF(E1671=0,0,E1671/L1671)</f>
        <v>53.75</v>
      </c>
      <c r="Q1671" s="2" t="str">
        <f>LEFT(N1671,SEARCH("/",N1671,1)-1)</f>
        <v>music</v>
      </c>
      <c r="R1671" s="2" t="str">
        <f>RIGHT(N1671,LEN(N1671)-SEARCH("/",N1671))</f>
        <v>pop</v>
      </c>
      <c r="S1671" s="21">
        <f>(((J1671/60)/60)/24)+DATE(1970,1,1)+(-5/24)</f>
        <v>42461.676805555551</v>
      </c>
      <c r="T1671" s="21">
        <f>(((I1671/60)/60)/24)+DATE(1970,1,1)+(-5/24)</f>
        <v>42521.676805555551</v>
      </c>
    </row>
    <row r="1672" spans="1:20" ht="105" hidden="1" x14ac:dyDescent="0.25">
      <c r="A1672" s="13">
        <v>1670</v>
      </c>
      <c r="B1672" s="3" t="s">
        <v>1671</v>
      </c>
      <c r="C1672" s="3" t="s">
        <v>5780</v>
      </c>
      <c r="D1672" s="2">
        <v>1000</v>
      </c>
      <c r="E1672" s="11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8291</v>
      </c>
      <c r="O1672" s="9">
        <f>E1672/D1672</f>
        <v>1.026</v>
      </c>
      <c r="P1672" s="10">
        <f>IF(E1672=0,0,E1672/L1672)</f>
        <v>44.608695652173914</v>
      </c>
      <c r="Q1672" s="2" t="str">
        <f>LEFT(N1672,SEARCH("/",N1672,1)-1)</f>
        <v>music</v>
      </c>
      <c r="R1672" s="2" t="str">
        <f>RIGHT(N1672,LEN(N1672)-SEARCH("/",N1672))</f>
        <v>pop</v>
      </c>
      <c r="S1672" s="21">
        <f>(((J1672/60)/60)/24)+DATE(1970,1,1)+(-5/24)</f>
        <v>40313.722210648149</v>
      </c>
      <c r="T1672" s="21">
        <f>(((I1672/60)/60)/24)+DATE(1970,1,1)+(-5/24)</f>
        <v>40363.958333333328</v>
      </c>
    </row>
    <row r="1673" spans="1:20" ht="60" hidden="1" x14ac:dyDescent="0.25">
      <c r="A1673" s="13">
        <v>1671</v>
      </c>
      <c r="B1673" s="3" t="s">
        <v>1672</v>
      </c>
      <c r="C1673" s="3" t="s">
        <v>5781</v>
      </c>
      <c r="D1673" s="2">
        <v>2000</v>
      </c>
      <c r="E1673" s="11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8291</v>
      </c>
      <c r="O1673" s="9">
        <f>E1673/D1673</f>
        <v>1.0067349999999999</v>
      </c>
      <c r="P1673" s="10">
        <f>IF(E1673=0,0,E1673/L1673)</f>
        <v>26.148961038961041</v>
      </c>
      <c r="Q1673" s="2" t="str">
        <f>LEFT(N1673,SEARCH("/",N1673,1)-1)</f>
        <v>music</v>
      </c>
      <c r="R1673" s="2" t="str">
        <f>RIGHT(N1673,LEN(N1673)-SEARCH("/",N1673))</f>
        <v>pop</v>
      </c>
      <c r="S1673" s="21">
        <f>(((J1673/60)/60)/24)+DATE(1970,1,1)+(-5/24)</f>
        <v>42553.335810185185</v>
      </c>
      <c r="T1673" s="21">
        <f>(((I1673/60)/60)/24)+DATE(1970,1,1)+(-5/24)</f>
        <v>42583.335810185185</v>
      </c>
    </row>
    <row r="1674" spans="1:20" ht="75" hidden="1" x14ac:dyDescent="0.25">
      <c r="A1674" s="13">
        <v>1672</v>
      </c>
      <c r="B1674" s="3" t="s">
        <v>1673</v>
      </c>
      <c r="C1674" s="3" t="s">
        <v>5782</v>
      </c>
      <c r="D1674" s="2">
        <v>1700</v>
      </c>
      <c r="E1674" s="11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8291</v>
      </c>
      <c r="O1674" s="9">
        <f>E1674/D1674</f>
        <v>1.1294117647058823</v>
      </c>
      <c r="P1674" s="10">
        <f>IF(E1674=0,0,E1674/L1674)</f>
        <v>39.183673469387756</v>
      </c>
      <c r="Q1674" s="2" t="str">
        <f>LEFT(N1674,SEARCH("/",N1674,1)-1)</f>
        <v>music</v>
      </c>
      <c r="R1674" s="2" t="str">
        <f>RIGHT(N1674,LEN(N1674)-SEARCH("/",N1674))</f>
        <v>pop</v>
      </c>
      <c r="S1674" s="21">
        <f>(((J1674/60)/60)/24)+DATE(1970,1,1)+(-5/24)</f>
        <v>41034.448263888888</v>
      </c>
      <c r="T1674" s="21">
        <f>(((I1674/60)/60)/24)+DATE(1970,1,1)+(-5/24)</f>
        <v>41064.448263888888</v>
      </c>
    </row>
    <row r="1675" spans="1:20" ht="90" hidden="1" x14ac:dyDescent="0.25">
      <c r="A1675" s="13">
        <v>1673</v>
      </c>
      <c r="B1675" s="3" t="s">
        <v>1674</v>
      </c>
      <c r="C1675" s="3" t="s">
        <v>5783</v>
      </c>
      <c r="D1675" s="2">
        <v>2100</v>
      </c>
      <c r="E1675" s="11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8291</v>
      </c>
      <c r="O1675" s="9">
        <f>E1675/D1675</f>
        <v>1.2809523809523808</v>
      </c>
      <c r="P1675" s="10">
        <f>IF(E1675=0,0,E1675/L1675)</f>
        <v>45.593220338983052</v>
      </c>
      <c r="Q1675" s="2" t="str">
        <f>LEFT(N1675,SEARCH("/",N1675,1)-1)</f>
        <v>music</v>
      </c>
      <c r="R1675" s="2" t="str">
        <f>RIGHT(N1675,LEN(N1675)-SEARCH("/",N1675))</f>
        <v>pop</v>
      </c>
      <c r="S1675" s="21">
        <f>(((J1675/60)/60)/24)+DATE(1970,1,1)+(-5/24)</f>
        <v>42039.670046296298</v>
      </c>
      <c r="T1675" s="21">
        <f>(((I1675/60)/60)/24)+DATE(1970,1,1)+(-5/24)</f>
        <v>42069.670046296298</v>
      </c>
    </row>
    <row r="1676" spans="1:20" ht="90" hidden="1" x14ac:dyDescent="0.25">
      <c r="A1676" s="13">
        <v>1674</v>
      </c>
      <c r="B1676" s="3" t="s">
        <v>1675</v>
      </c>
      <c r="C1676" s="3" t="s">
        <v>5784</v>
      </c>
      <c r="D1676" s="2">
        <v>5000</v>
      </c>
      <c r="E1676" s="11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8291</v>
      </c>
      <c r="O1676" s="9">
        <f>E1676/D1676</f>
        <v>2.0169999999999999</v>
      </c>
      <c r="P1676" s="10">
        <f>IF(E1676=0,0,E1676/L1676)</f>
        <v>89.247787610619469</v>
      </c>
      <c r="Q1676" s="2" t="str">
        <f>LEFT(N1676,SEARCH("/",N1676,1)-1)</f>
        <v>music</v>
      </c>
      <c r="R1676" s="2" t="str">
        <f>RIGHT(N1676,LEN(N1676)-SEARCH("/",N1676))</f>
        <v>pop</v>
      </c>
      <c r="S1676" s="21">
        <f>(((J1676/60)/60)/24)+DATE(1970,1,1)+(-5/24)</f>
        <v>42569.397060185183</v>
      </c>
      <c r="T1676" s="21">
        <f>(((I1676/60)/60)/24)+DATE(1970,1,1)+(-5/24)</f>
        <v>42600.082638888889</v>
      </c>
    </row>
    <row r="1677" spans="1:20" ht="60" hidden="1" x14ac:dyDescent="0.25">
      <c r="A1677" s="13">
        <v>1675</v>
      </c>
      <c r="B1677" s="3" t="s">
        <v>1676</v>
      </c>
      <c r="C1677" s="3" t="s">
        <v>5785</v>
      </c>
      <c r="D1677" s="2">
        <v>1000</v>
      </c>
      <c r="E1677" s="11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8291</v>
      </c>
      <c r="O1677" s="9">
        <f>E1677/D1677</f>
        <v>1.37416</v>
      </c>
      <c r="P1677" s="10">
        <f>IF(E1677=0,0,E1677/L1677)</f>
        <v>40.416470588235299</v>
      </c>
      <c r="Q1677" s="2" t="str">
        <f>LEFT(N1677,SEARCH("/",N1677,1)-1)</f>
        <v>music</v>
      </c>
      <c r="R1677" s="2" t="str">
        <f>RIGHT(N1677,LEN(N1677)-SEARCH("/",N1677))</f>
        <v>pop</v>
      </c>
      <c r="S1677" s="21">
        <f>(((J1677/60)/60)/24)+DATE(1970,1,1)+(-5/24)</f>
        <v>40802.524768518517</v>
      </c>
      <c r="T1677" s="21">
        <f>(((I1677/60)/60)/24)+DATE(1970,1,1)+(-5/24)</f>
        <v>40832.710416666661</v>
      </c>
    </row>
    <row r="1678" spans="1:20" ht="60" hidden="1" x14ac:dyDescent="0.25">
      <c r="A1678" s="13">
        <v>1676</v>
      </c>
      <c r="B1678" s="3" t="s">
        <v>1677</v>
      </c>
      <c r="C1678" s="3" t="s">
        <v>5786</v>
      </c>
      <c r="D1678" s="2">
        <v>3000</v>
      </c>
      <c r="E1678" s="11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8291</v>
      </c>
      <c r="O1678" s="9">
        <f>E1678/D1678</f>
        <v>1.1533333333333333</v>
      </c>
      <c r="P1678" s="10">
        <f>IF(E1678=0,0,E1678/L1678)</f>
        <v>82.38095238095238</v>
      </c>
      <c r="Q1678" s="2" t="str">
        <f>LEFT(N1678,SEARCH("/",N1678,1)-1)</f>
        <v>music</v>
      </c>
      <c r="R1678" s="2" t="str">
        <f>RIGHT(N1678,LEN(N1678)-SEARCH("/",N1678))</f>
        <v>pop</v>
      </c>
      <c r="S1678" s="21">
        <f>(((J1678/60)/60)/24)+DATE(1970,1,1)+(-5/24)</f>
        <v>40973.517905092594</v>
      </c>
      <c r="T1678" s="21">
        <f>(((I1678/60)/60)/24)+DATE(1970,1,1)+(-5/24)</f>
        <v>41019.957638888889</v>
      </c>
    </row>
    <row r="1679" spans="1:20" ht="90" hidden="1" x14ac:dyDescent="0.25">
      <c r="A1679" s="13">
        <v>1677</v>
      </c>
      <c r="B1679" s="3" t="s">
        <v>1678</v>
      </c>
      <c r="C1679" s="3" t="s">
        <v>5787</v>
      </c>
      <c r="D1679" s="2">
        <v>6000</v>
      </c>
      <c r="E1679" s="11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8291</v>
      </c>
      <c r="O1679" s="9">
        <f>E1679/D1679</f>
        <v>1.1166666666666667</v>
      </c>
      <c r="P1679" s="10">
        <f>IF(E1679=0,0,E1679/L1679)</f>
        <v>159.52380952380952</v>
      </c>
      <c r="Q1679" s="2" t="str">
        <f>LEFT(N1679,SEARCH("/",N1679,1)-1)</f>
        <v>music</v>
      </c>
      <c r="R1679" s="2" t="str">
        <f>RIGHT(N1679,LEN(N1679)-SEARCH("/",N1679))</f>
        <v>pop</v>
      </c>
      <c r="S1679" s="21">
        <f>(((J1679/60)/60)/24)+DATE(1970,1,1)+(-5/24)</f>
        <v>42416.198796296296</v>
      </c>
      <c r="T1679" s="21">
        <f>(((I1679/60)/60)/24)+DATE(1970,1,1)+(-5/24)</f>
        <v>42476.040972222218</v>
      </c>
    </row>
    <row r="1680" spans="1:20" ht="75" hidden="1" x14ac:dyDescent="0.25">
      <c r="A1680" s="13">
        <v>1678</v>
      </c>
      <c r="B1680" s="3" t="s">
        <v>1679</v>
      </c>
      <c r="C1680" s="3" t="s">
        <v>5788</v>
      </c>
      <c r="D1680" s="2">
        <v>1500</v>
      </c>
      <c r="E1680" s="11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8291</v>
      </c>
      <c r="O1680" s="9">
        <f>E1680/D1680</f>
        <v>1.1839999999999999</v>
      </c>
      <c r="P1680" s="10">
        <f>IF(E1680=0,0,E1680/L1680)</f>
        <v>36.244897959183675</v>
      </c>
      <c r="Q1680" s="2" t="str">
        <f>LEFT(N1680,SEARCH("/",N1680,1)-1)</f>
        <v>music</v>
      </c>
      <c r="R1680" s="2" t="str">
        <f>RIGHT(N1680,LEN(N1680)-SEARCH("/",N1680))</f>
        <v>pop</v>
      </c>
      <c r="S1680" s="21">
        <f>(((J1680/60)/60)/24)+DATE(1970,1,1)+(-5/24)</f>
        <v>41662.646655092591</v>
      </c>
      <c r="T1680" s="21">
        <f>(((I1680/60)/60)/24)+DATE(1970,1,1)+(-5/24)</f>
        <v>41676.646655092591</v>
      </c>
    </row>
    <row r="1681" spans="1:20" ht="120" hidden="1" x14ac:dyDescent="0.25">
      <c r="A1681" s="13">
        <v>1679</v>
      </c>
      <c r="B1681" s="3" t="s">
        <v>1680</v>
      </c>
      <c r="C1681" s="3" t="s">
        <v>5789</v>
      </c>
      <c r="D1681" s="2">
        <v>2000</v>
      </c>
      <c r="E1681" s="11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8291</v>
      </c>
      <c r="O1681" s="9">
        <f>E1681/D1681</f>
        <v>1.75</v>
      </c>
      <c r="P1681" s="10">
        <f>IF(E1681=0,0,E1681/L1681)</f>
        <v>62.5</v>
      </c>
      <c r="Q1681" s="2" t="str">
        <f>LEFT(N1681,SEARCH("/",N1681,1)-1)</f>
        <v>music</v>
      </c>
      <c r="R1681" s="2" t="str">
        <f>RIGHT(N1681,LEN(N1681)-SEARCH("/",N1681))</f>
        <v>pop</v>
      </c>
      <c r="S1681" s="21">
        <f>(((J1681/60)/60)/24)+DATE(1970,1,1)+(-5/24)</f>
        <v>40722.860474537032</v>
      </c>
      <c r="T1681" s="21">
        <f>(((I1681/60)/60)/24)+DATE(1970,1,1)+(-5/24)</f>
        <v>40745.860474537032</v>
      </c>
    </row>
    <row r="1682" spans="1:20" ht="60" hidden="1" x14ac:dyDescent="0.25">
      <c r="A1682" s="13">
        <v>1680</v>
      </c>
      <c r="B1682" s="3" t="s">
        <v>1681</v>
      </c>
      <c r="C1682" s="3" t="s">
        <v>5790</v>
      </c>
      <c r="D1682" s="2">
        <v>1000</v>
      </c>
      <c r="E1682" s="11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8291</v>
      </c>
      <c r="O1682" s="9">
        <f>E1682/D1682</f>
        <v>1.175</v>
      </c>
      <c r="P1682" s="10">
        <f>IF(E1682=0,0,E1682/L1682)</f>
        <v>47</v>
      </c>
      <c r="Q1682" s="2" t="str">
        <f>LEFT(N1682,SEARCH("/",N1682,1)-1)</f>
        <v>music</v>
      </c>
      <c r="R1682" s="2" t="str">
        <f>RIGHT(N1682,LEN(N1682)-SEARCH("/",N1682))</f>
        <v>pop</v>
      </c>
      <c r="S1682" s="21">
        <f>(((J1682/60)/60)/24)+DATE(1970,1,1)+(-5/24)</f>
        <v>41802.549386574072</v>
      </c>
      <c r="T1682" s="21">
        <f>(((I1682/60)/60)/24)+DATE(1970,1,1)+(-5/24)</f>
        <v>41832.549386574072</v>
      </c>
    </row>
    <row r="1683" spans="1:20" ht="90" hidden="1" x14ac:dyDescent="0.25">
      <c r="A1683" s="13">
        <v>1681</v>
      </c>
      <c r="B1683" s="3" t="s">
        <v>1682</v>
      </c>
      <c r="C1683" s="3" t="s">
        <v>5791</v>
      </c>
      <c r="D1683" s="2">
        <v>65000</v>
      </c>
      <c r="E1683" s="11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8292</v>
      </c>
      <c r="O1683" s="9">
        <f>E1683/D1683</f>
        <v>1.0142212307692309</v>
      </c>
      <c r="P1683" s="10">
        <f>IF(E1683=0,0,E1683/L1683)</f>
        <v>74.575090497737563</v>
      </c>
      <c r="Q1683" s="2" t="str">
        <f>LEFT(N1683,SEARCH("/",N1683,1)-1)</f>
        <v>music</v>
      </c>
      <c r="R1683" s="2" t="str">
        <f>RIGHT(N1683,LEN(N1683)-SEARCH("/",N1683))</f>
        <v>faith</v>
      </c>
      <c r="S1683" s="21">
        <f>(((J1683/60)/60)/24)+DATE(1970,1,1)+(-5/24)</f>
        <v>42773.91300925926</v>
      </c>
      <c r="T1683" s="21">
        <f>(((I1683/60)/60)/24)+DATE(1970,1,1)+(-5/24)</f>
        <v>42822.874999999993</v>
      </c>
    </row>
    <row r="1684" spans="1:20" ht="75" hidden="1" x14ac:dyDescent="0.25">
      <c r="A1684" s="13">
        <v>1682</v>
      </c>
      <c r="B1684" s="3" t="s">
        <v>1683</v>
      </c>
      <c r="C1684" s="3" t="s">
        <v>5792</v>
      </c>
      <c r="D1684" s="2">
        <v>6000</v>
      </c>
      <c r="E1684" s="11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8292</v>
      </c>
      <c r="O1684" s="9">
        <f>E1684/D1684</f>
        <v>0</v>
      </c>
      <c r="P1684" s="10">
        <f>IF(E1684=0,0,E1684/L1684)</f>
        <v>0</v>
      </c>
      <c r="Q1684" s="2" t="str">
        <f>LEFT(N1684,SEARCH("/",N1684,1)-1)</f>
        <v>music</v>
      </c>
      <c r="R1684" s="2" t="str">
        <f>RIGHT(N1684,LEN(N1684)-SEARCH("/",N1684))</f>
        <v>faith</v>
      </c>
      <c r="S1684" s="21">
        <f>(((J1684/60)/60)/24)+DATE(1970,1,1)+(-5/24)</f>
        <v>42779.005324074074</v>
      </c>
      <c r="T1684" s="21">
        <f>(((I1684/60)/60)/24)+DATE(1970,1,1)+(-5/24)</f>
        <v>42838.963657407403</v>
      </c>
    </row>
    <row r="1685" spans="1:20" ht="75" hidden="1" x14ac:dyDescent="0.25">
      <c r="A1685" s="13">
        <v>1683</v>
      </c>
      <c r="B1685" s="3" t="s">
        <v>1684</v>
      </c>
      <c r="C1685" s="3" t="s">
        <v>5793</v>
      </c>
      <c r="D1685" s="2">
        <v>3500</v>
      </c>
      <c r="E1685" s="11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8292</v>
      </c>
      <c r="O1685" s="9">
        <f>E1685/D1685</f>
        <v>0.21714285714285714</v>
      </c>
      <c r="P1685" s="10">
        <f>IF(E1685=0,0,E1685/L1685)</f>
        <v>76</v>
      </c>
      <c r="Q1685" s="2" t="str">
        <f>LEFT(N1685,SEARCH("/",N1685,1)-1)</f>
        <v>music</v>
      </c>
      <c r="R1685" s="2" t="str">
        <f>RIGHT(N1685,LEN(N1685)-SEARCH("/",N1685))</f>
        <v>faith</v>
      </c>
      <c r="S1685" s="21">
        <f>(((J1685/60)/60)/24)+DATE(1970,1,1)+(-5/24)</f>
        <v>42808.57335648148</v>
      </c>
      <c r="T1685" s="21">
        <f>(((I1685/60)/60)/24)+DATE(1970,1,1)+(-5/24)</f>
        <v>42832.57335648148</v>
      </c>
    </row>
    <row r="1686" spans="1:20" ht="60" hidden="1" x14ac:dyDescent="0.25">
      <c r="A1686" s="13">
        <v>1684</v>
      </c>
      <c r="B1686" s="3" t="s">
        <v>1685</v>
      </c>
      <c r="C1686" s="3" t="s">
        <v>5794</v>
      </c>
      <c r="D1686" s="2">
        <v>8000</v>
      </c>
      <c r="E1686" s="11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8292</v>
      </c>
      <c r="O1686" s="9">
        <f>E1686/D1686</f>
        <v>1.0912500000000001</v>
      </c>
      <c r="P1686" s="10">
        <f>IF(E1686=0,0,E1686/L1686)</f>
        <v>86.43564356435644</v>
      </c>
      <c r="Q1686" s="2" t="str">
        <f>LEFT(N1686,SEARCH("/",N1686,1)-1)</f>
        <v>music</v>
      </c>
      <c r="R1686" s="2" t="str">
        <f>RIGHT(N1686,LEN(N1686)-SEARCH("/",N1686))</f>
        <v>faith</v>
      </c>
      <c r="S1686" s="21">
        <f>(((J1686/60)/60)/24)+DATE(1970,1,1)+(-5/24)</f>
        <v>42783.606956018521</v>
      </c>
      <c r="T1686" s="21">
        <f>(((I1686/60)/60)/24)+DATE(1970,1,1)+(-5/24)</f>
        <v>42811.565289351849</v>
      </c>
    </row>
    <row r="1687" spans="1:20" ht="90" hidden="1" x14ac:dyDescent="0.25">
      <c r="A1687" s="13">
        <v>1685</v>
      </c>
      <c r="B1687" s="3" t="s">
        <v>1686</v>
      </c>
      <c r="C1687" s="3" t="s">
        <v>5795</v>
      </c>
      <c r="D1687" s="2">
        <v>350</v>
      </c>
      <c r="E1687" s="11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8292</v>
      </c>
      <c r="O1687" s="9">
        <f>E1687/D1687</f>
        <v>1.0285714285714285</v>
      </c>
      <c r="P1687" s="10">
        <f>IF(E1687=0,0,E1687/L1687)</f>
        <v>24</v>
      </c>
      <c r="Q1687" s="2" t="str">
        <f>LEFT(N1687,SEARCH("/",N1687,1)-1)</f>
        <v>music</v>
      </c>
      <c r="R1687" s="2" t="str">
        <f>RIGHT(N1687,LEN(N1687)-SEARCH("/",N1687))</f>
        <v>faith</v>
      </c>
      <c r="S1687" s="21">
        <f>(((J1687/60)/60)/24)+DATE(1970,1,1)+(-5/24)</f>
        <v>42788.041932870365</v>
      </c>
      <c r="T1687" s="21">
        <f>(((I1687/60)/60)/24)+DATE(1970,1,1)+(-5/24)</f>
        <v>42818.0002662037</v>
      </c>
    </row>
    <row r="1688" spans="1:20" ht="105" hidden="1" x14ac:dyDescent="0.25">
      <c r="A1688" s="13">
        <v>1686</v>
      </c>
      <c r="B1688" s="3" t="s">
        <v>1687</v>
      </c>
      <c r="C1688" s="3" t="s">
        <v>5796</v>
      </c>
      <c r="D1688" s="2">
        <v>5000</v>
      </c>
      <c r="E1688" s="11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8292</v>
      </c>
      <c r="O1688" s="9">
        <f>E1688/D1688</f>
        <v>3.5999999999999999E-3</v>
      </c>
      <c r="P1688" s="10">
        <f>IF(E1688=0,0,E1688/L1688)</f>
        <v>18</v>
      </c>
      <c r="Q1688" s="2" t="str">
        <f>LEFT(N1688,SEARCH("/",N1688,1)-1)</f>
        <v>music</v>
      </c>
      <c r="R1688" s="2" t="str">
        <f>RIGHT(N1688,LEN(N1688)-SEARCH("/",N1688))</f>
        <v>faith</v>
      </c>
      <c r="S1688" s="21">
        <f>(((J1688/60)/60)/24)+DATE(1970,1,1)+(-5/24)</f>
        <v>42792.635636574072</v>
      </c>
      <c r="T1688" s="21">
        <f>(((I1688/60)/60)/24)+DATE(1970,1,1)+(-5/24)</f>
        <v>42852.593969907401</v>
      </c>
    </row>
    <row r="1689" spans="1:20" ht="90" hidden="1" x14ac:dyDescent="0.25">
      <c r="A1689" s="13">
        <v>1687</v>
      </c>
      <c r="B1689" s="3" t="s">
        <v>1688</v>
      </c>
      <c r="C1689" s="3" t="s">
        <v>5797</v>
      </c>
      <c r="D1689" s="2">
        <v>10000</v>
      </c>
      <c r="E1689" s="11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8292</v>
      </c>
      <c r="O1689" s="9">
        <f>E1689/D1689</f>
        <v>0.3125</v>
      </c>
      <c r="P1689" s="10">
        <f>IF(E1689=0,0,E1689/L1689)</f>
        <v>80.128205128205124</v>
      </c>
      <c r="Q1689" s="2" t="str">
        <f>LEFT(N1689,SEARCH("/",N1689,1)-1)</f>
        <v>music</v>
      </c>
      <c r="R1689" s="2" t="str">
        <f>RIGHT(N1689,LEN(N1689)-SEARCH("/",N1689))</f>
        <v>faith</v>
      </c>
      <c r="S1689" s="21">
        <f>(((J1689/60)/60)/24)+DATE(1970,1,1)+(-5/24)</f>
        <v>42801.838483796295</v>
      </c>
      <c r="T1689" s="21">
        <f>(((I1689/60)/60)/24)+DATE(1970,1,1)+(-5/24)</f>
        <v>42835.635416666664</v>
      </c>
    </row>
    <row r="1690" spans="1:20" ht="105" hidden="1" x14ac:dyDescent="0.25">
      <c r="A1690" s="13">
        <v>1688</v>
      </c>
      <c r="B1690" s="3" t="s">
        <v>1689</v>
      </c>
      <c r="C1690" s="3" t="s">
        <v>5798</v>
      </c>
      <c r="D1690" s="2">
        <v>4000</v>
      </c>
      <c r="E1690" s="11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8292</v>
      </c>
      <c r="O1690" s="9">
        <f>E1690/D1690</f>
        <v>0.443</v>
      </c>
      <c r="P1690" s="10">
        <f>IF(E1690=0,0,E1690/L1690)</f>
        <v>253.14285714285714</v>
      </c>
      <c r="Q1690" s="2" t="str">
        <f>LEFT(N1690,SEARCH("/",N1690,1)-1)</f>
        <v>music</v>
      </c>
      <c r="R1690" s="2" t="str">
        <f>RIGHT(N1690,LEN(N1690)-SEARCH("/",N1690))</f>
        <v>faith</v>
      </c>
      <c r="S1690" s="21">
        <f>(((J1690/60)/60)/24)+DATE(1970,1,1)+(-5/24)</f>
        <v>42804.326319444437</v>
      </c>
      <c r="T1690" s="21">
        <f>(((I1690/60)/60)/24)+DATE(1970,1,1)+(-5/24)</f>
        <v>42834.28465277778</v>
      </c>
    </row>
    <row r="1691" spans="1:20" ht="30" hidden="1" x14ac:dyDescent="0.25">
      <c r="A1691" s="13">
        <v>1689</v>
      </c>
      <c r="B1691" s="3" t="s">
        <v>1690</v>
      </c>
      <c r="C1691" s="3" t="s">
        <v>5799</v>
      </c>
      <c r="D1691" s="2">
        <v>2400</v>
      </c>
      <c r="E1691" s="11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8292</v>
      </c>
      <c r="O1691" s="9">
        <f>E1691/D1691</f>
        <v>1</v>
      </c>
      <c r="P1691" s="10">
        <f>IF(E1691=0,0,E1691/L1691)</f>
        <v>171.42857142857142</v>
      </c>
      <c r="Q1691" s="2" t="str">
        <f>LEFT(N1691,SEARCH("/",N1691,1)-1)</f>
        <v>music</v>
      </c>
      <c r="R1691" s="2" t="str">
        <f>RIGHT(N1691,LEN(N1691)-SEARCH("/",N1691))</f>
        <v>faith</v>
      </c>
      <c r="S1691" s="21">
        <f>(((J1691/60)/60)/24)+DATE(1970,1,1)+(-5/24)</f>
        <v>42780.734143518515</v>
      </c>
      <c r="T1691" s="21">
        <f>(((I1691/60)/60)/24)+DATE(1970,1,1)+(-5/24)</f>
        <v>42810.692476851851</v>
      </c>
    </row>
    <row r="1692" spans="1:20" ht="90" hidden="1" x14ac:dyDescent="0.25">
      <c r="A1692" s="13">
        <v>1690</v>
      </c>
      <c r="B1692" s="3" t="s">
        <v>1691</v>
      </c>
      <c r="C1692" s="3" t="s">
        <v>5800</v>
      </c>
      <c r="D1692" s="2">
        <v>2500</v>
      </c>
      <c r="E1692" s="11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8292</v>
      </c>
      <c r="O1692" s="9">
        <f>E1692/D1692</f>
        <v>0.254</v>
      </c>
      <c r="P1692" s="10">
        <f>IF(E1692=0,0,E1692/L1692)</f>
        <v>57.727272727272727</v>
      </c>
      <c r="Q1692" s="2" t="str">
        <f>LEFT(N1692,SEARCH("/",N1692,1)-1)</f>
        <v>music</v>
      </c>
      <c r="R1692" s="2" t="str">
        <f>RIGHT(N1692,LEN(N1692)-SEARCH("/",N1692))</f>
        <v>faith</v>
      </c>
      <c r="S1692" s="21">
        <f>(((J1692/60)/60)/24)+DATE(1970,1,1)+(-5/24)</f>
        <v>42801.222708333335</v>
      </c>
      <c r="T1692" s="21">
        <f>(((I1692/60)/60)/24)+DATE(1970,1,1)+(-5/24)</f>
        <v>42831.181041666663</v>
      </c>
    </row>
    <row r="1693" spans="1:20" ht="105" hidden="1" x14ac:dyDescent="0.25">
      <c r="A1693" s="13">
        <v>1691</v>
      </c>
      <c r="B1693" s="3" t="s">
        <v>1692</v>
      </c>
      <c r="C1693" s="3" t="s">
        <v>5801</v>
      </c>
      <c r="D1693" s="2">
        <v>30000</v>
      </c>
      <c r="E1693" s="11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8292</v>
      </c>
      <c r="O1693" s="9">
        <f>E1693/D1693</f>
        <v>0.33473333333333333</v>
      </c>
      <c r="P1693" s="10">
        <f>IF(E1693=0,0,E1693/L1693)</f>
        <v>264.26315789473682</v>
      </c>
      <c r="Q1693" s="2" t="str">
        <f>LEFT(N1693,SEARCH("/",N1693,1)-1)</f>
        <v>music</v>
      </c>
      <c r="R1693" s="2" t="str">
        <f>RIGHT(N1693,LEN(N1693)-SEARCH("/",N1693))</f>
        <v>faith</v>
      </c>
      <c r="S1693" s="21">
        <f>(((J1693/60)/60)/24)+DATE(1970,1,1)+(-5/24)</f>
        <v>42795.49314814814</v>
      </c>
      <c r="T1693" s="21">
        <f>(((I1693/60)/60)/24)+DATE(1970,1,1)+(-5/24)</f>
        <v>42827.833333333336</v>
      </c>
    </row>
    <row r="1694" spans="1:20" ht="75" hidden="1" x14ac:dyDescent="0.25">
      <c r="A1694" s="13">
        <v>1692</v>
      </c>
      <c r="B1694" s="3" t="s">
        <v>1693</v>
      </c>
      <c r="C1694" s="3" t="s">
        <v>5802</v>
      </c>
      <c r="D1694" s="2">
        <v>5000</v>
      </c>
      <c r="E1694" s="11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8292</v>
      </c>
      <c r="O1694" s="9">
        <f>E1694/D1694</f>
        <v>0.47799999999999998</v>
      </c>
      <c r="P1694" s="10">
        <f>IF(E1694=0,0,E1694/L1694)</f>
        <v>159.33333333333334</v>
      </c>
      <c r="Q1694" s="2" t="str">
        <f>LEFT(N1694,SEARCH("/",N1694,1)-1)</f>
        <v>music</v>
      </c>
      <c r="R1694" s="2" t="str">
        <f>RIGHT(N1694,LEN(N1694)-SEARCH("/",N1694))</f>
        <v>faith</v>
      </c>
      <c r="S1694" s="21">
        <f>(((J1694/60)/60)/24)+DATE(1970,1,1)+(-5/24)</f>
        <v>42787.94290509259</v>
      </c>
      <c r="T1694" s="21">
        <f>(((I1694/60)/60)/24)+DATE(1970,1,1)+(-5/24)</f>
        <v>42820.790972222218</v>
      </c>
    </row>
    <row r="1695" spans="1:20" ht="90" hidden="1" x14ac:dyDescent="0.25">
      <c r="A1695" s="13">
        <v>1693</v>
      </c>
      <c r="B1695" s="3" t="s">
        <v>1694</v>
      </c>
      <c r="C1695" s="3" t="s">
        <v>5803</v>
      </c>
      <c r="D1695" s="2">
        <v>3000</v>
      </c>
      <c r="E1695" s="11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8292</v>
      </c>
      <c r="O1695" s="9">
        <f>E1695/D1695</f>
        <v>9.3333333333333338E-2</v>
      </c>
      <c r="P1695" s="10">
        <f>IF(E1695=0,0,E1695/L1695)</f>
        <v>35</v>
      </c>
      <c r="Q1695" s="2" t="str">
        <f>LEFT(N1695,SEARCH("/",N1695,1)-1)</f>
        <v>music</v>
      </c>
      <c r="R1695" s="2" t="str">
        <f>RIGHT(N1695,LEN(N1695)-SEARCH("/",N1695))</f>
        <v>faith</v>
      </c>
      <c r="S1695" s="21">
        <f>(((J1695/60)/60)/24)+DATE(1970,1,1)+(-5/24)</f>
        <v>42803.711944444447</v>
      </c>
      <c r="T1695" s="21">
        <f>(((I1695/60)/60)/24)+DATE(1970,1,1)+(-5/24)</f>
        <v>42834.624999999993</v>
      </c>
    </row>
    <row r="1696" spans="1:20" ht="90" hidden="1" x14ac:dyDescent="0.25">
      <c r="A1696" s="13">
        <v>1694</v>
      </c>
      <c r="B1696" s="3" t="s">
        <v>1695</v>
      </c>
      <c r="C1696" s="3" t="s">
        <v>5804</v>
      </c>
      <c r="D1696" s="2">
        <v>10000</v>
      </c>
      <c r="E1696" s="11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8292</v>
      </c>
      <c r="O1696" s="9">
        <f>E1696/D1696</f>
        <v>5.0000000000000001E-4</v>
      </c>
      <c r="P1696" s="10">
        <f>IF(E1696=0,0,E1696/L1696)</f>
        <v>5</v>
      </c>
      <c r="Q1696" s="2" t="str">
        <f>LEFT(N1696,SEARCH("/",N1696,1)-1)</f>
        <v>music</v>
      </c>
      <c r="R1696" s="2" t="str">
        <f>RIGHT(N1696,LEN(N1696)-SEARCH("/",N1696))</f>
        <v>faith</v>
      </c>
      <c r="S1696" s="21">
        <f>(((J1696/60)/60)/24)+DATE(1970,1,1)+(-5/24)</f>
        <v>42791.461504629631</v>
      </c>
      <c r="T1696" s="21">
        <f>(((I1696/60)/60)/24)+DATE(1970,1,1)+(-5/24)</f>
        <v>42820.98333333333</v>
      </c>
    </row>
    <row r="1697" spans="1:20" ht="90" hidden="1" x14ac:dyDescent="0.25">
      <c r="A1697" s="13">
        <v>1695</v>
      </c>
      <c r="B1697" s="3" t="s">
        <v>1696</v>
      </c>
      <c r="C1697" s="3" t="s">
        <v>5805</v>
      </c>
      <c r="D1697" s="2">
        <v>12000</v>
      </c>
      <c r="E1697" s="11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8292</v>
      </c>
      <c r="O1697" s="9">
        <f>E1697/D1697</f>
        <v>0.11708333333333333</v>
      </c>
      <c r="P1697" s="10">
        <f>IF(E1697=0,0,E1697/L1697)</f>
        <v>61.086956521739133</v>
      </c>
      <c r="Q1697" s="2" t="str">
        <f>LEFT(N1697,SEARCH("/",N1697,1)-1)</f>
        <v>music</v>
      </c>
      <c r="R1697" s="2" t="str">
        <f>RIGHT(N1697,LEN(N1697)-SEARCH("/",N1697))</f>
        <v>faith</v>
      </c>
      <c r="S1697" s="21">
        <f>(((J1697/60)/60)/24)+DATE(1970,1,1)+(-5/24)</f>
        <v>42800.823078703703</v>
      </c>
      <c r="T1697" s="21">
        <f>(((I1697/60)/60)/24)+DATE(1970,1,1)+(-5/24)</f>
        <v>42834.833333333336</v>
      </c>
    </row>
    <row r="1698" spans="1:20" ht="90" hidden="1" x14ac:dyDescent="0.25">
      <c r="A1698" s="13">
        <v>1696</v>
      </c>
      <c r="B1698" s="3" t="s">
        <v>1697</v>
      </c>
      <c r="C1698" s="3" t="s">
        <v>5806</v>
      </c>
      <c r="D1698" s="2">
        <v>300000</v>
      </c>
      <c r="E1698" s="11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8292</v>
      </c>
      <c r="O1698" s="9">
        <f>E1698/D1698</f>
        <v>0</v>
      </c>
      <c r="P1698" s="10">
        <f>IF(E1698=0,0,E1698/L1698)</f>
        <v>0</v>
      </c>
      <c r="Q1698" s="2" t="str">
        <f>LEFT(N1698,SEARCH("/",N1698,1)-1)</f>
        <v>music</v>
      </c>
      <c r="R1698" s="2" t="str">
        <f>RIGHT(N1698,LEN(N1698)-SEARCH("/",N1698))</f>
        <v>faith</v>
      </c>
      <c r="S1698" s="21">
        <f>(((J1698/60)/60)/24)+DATE(1970,1,1)+(-5/24)</f>
        <v>42795.861238425925</v>
      </c>
      <c r="T1698" s="21">
        <f>(((I1698/60)/60)/24)+DATE(1970,1,1)+(-5/24)</f>
        <v>42825.819571759253</v>
      </c>
    </row>
    <row r="1699" spans="1:20" ht="90" hidden="1" x14ac:dyDescent="0.25">
      <c r="A1699" s="13">
        <v>1697</v>
      </c>
      <c r="B1699" s="3" t="s">
        <v>1698</v>
      </c>
      <c r="C1699" s="3" t="s">
        <v>5807</v>
      </c>
      <c r="D1699" s="2">
        <v>12500</v>
      </c>
      <c r="E1699" s="11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8292</v>
      </c>
      <c r="O1699" s="9">
        <f>E1699/D1699</f>
        <v>0.20208000000000001</v>
      </c>
      <c r="P1699" s="10">
        <f>IF(E1699=0,0,E1699/L1699)</f>
        <v>114.81818181818181</v>
      </c>
      <c r="Q1699" s="2" t="str">
        <f>LEFT(N1699,SEARCH("/",N1699,1)-1)</f>
        <v>music</v>
      </c>
      <c r="R1699" s="2" t="str">
        <f>RIGHT(N1699,LEN(N1699)-SEARCH("/",N1699))</f>
        <v>faith</v>
      </c>
      <c r="S1699" s="21">
        <f>(((J1699/60)/60)/24)+DATE(1970,1,1)+(-5/24)</f>
        <v>42804.82462962962</v>
      </c>
      <c r="T1699" s="21">
        <f>(((I1699/60)/60)/24)+DATE(1970,1,1)+(-5/24)</f>
        <v>42834.782962962963</v>
      </c>
    </row>
    <row r="1700" spans="1:20" ht="105" hidden="1" x14ac:dyDescent="0.25">
      <c r="A1700" s="13">
        <v>1698</v>
      </c>
      <c r="B1700" s="3" t="s">
        <v>1699</v>
      </c>
      <c r="C1700" s="3" t="s">
        <v>5808</v>
      </c>
      <c r="D1700" s="2">
        <v>125000</v>
      </c>
      <c r="E1700" s="11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8292</v>
      </c>
      <c r="O1700" s="9">
        <f>E1700/D1700</f>
        <v>0</v>
      </c>
      <c r="P1700" s="10">
        <f>IF(E1700=0,0,E1700/L1700)</f>
        <v>0</v>
      </c>
      <c r="Q1700" s="2" t="str">
        <f>LEFT(N1700,SEARCH("/",N1700,1)-1)</f>
        <v>music</v>
      </c>
      <c r="R1700" s="2" t="str">
        <f>RIGHT(N1700,LEN(N1700)-SEARCH("/",N1700))</f>
        <v>faith</v>
      </c>
      <c r="S1700" s="21">
        <f>(((J1700/60)/60)/24)+DATE(1970,1,1)+(-5/24)</f>
        <v>42795.999537037038</v>
      </c>
      <c r="T1700" s="21">
        <f>(((I1700/60)/60)/24)+DATE(1970,1,1)+(-5/24)</f>
        <v>42819.939583333333</v>
      </c>
    </row>
    <row r="1701" spans="1:20" ht="90" hidden="1" x14ac:dyDescent="0.25">
      <c r="A1701" s="13">
        <v>1699</v>
      </c>
      <c r="B1701" s="3" t="s">
        <v>1700</v>
      </c>
      <c r="C1701" s="3" t="s">
        <v>5809</v>
      </c>
      <c r="D1701" s="2">
        <v>5105</v>
      </c>
      <c r="E1701" s="11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8292</v>
      </c>
      <c r="O1701" s="9">
        <f>E1701/D1701</f>
        <v>4.2311459353574929E-2</v>
      </c>
      <c r="P1701" s="10">
        <f>IF(E1701=0,0,E1701/L1701)</f>
        <v>54</v>
      </c>
      <c r="Q1701" s="2" t="str">
        <f>LEFT(N1701,SEARCH("/",N1701,1)-1)</f>
        <v>music</v>
      </c>
      <c r="R1701" s="2" t="str">
        <f>RIGHT(N1701,LEN(N1701)-SEARCH("/",N1701))</f>
        <v>faith</v>
      </c>
      <c r="S1701" s="21">
        <f>(((J1701/60)/60)/24)+DATE(1970,1,1)+(-5/24)</f>
        <v>42806.655613425923</v>
      </c>
      <c r="T1701" s="21">
        <f>(((I1701/60)/60)/24)+DATE(1970,1,1)+(-5/24)</f>
        <v>42836.655613425923</v>
      </c>
    </row>
    <row r="1702" spans="1:20" ht="90" hidden="1" x14ac:dyDescent="0.25">
      <c r="A1702" s="13">
        <v>1700</v>
      </c>
      <c r="B1702" s="3" t="s">
        <v>1701</v>
      </c>
      <c r="C1702" s="3" t="s">
        <v>5810</v>
      </c>
      <c r="D1702" s="2">
        <v>20000</v>
      </c>
      <c r="E1702" s="11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8292</v>
      </c>
      <c r="O1702" s="9">
        <f>E1702/D1702</f>
        <v>0.2606</v>
      </c>
      <c r="P1702" s="10">
        <f>IF(E1702=0,0,E1702/L1702)</f>
        <v>65.974683544303801</v>
      </c>
      <c r="Q1702" s="2" t="str">
        <f>LEFT(N1702,SEARCH("/",N1702,1)-1)</f>
        <v>music</v>
      </c>
      <c r="R1702" s="2" t="str">
        <f>RIGHT(N1702,LEN(N1702)-SEARCH("/",N1702))</f>
        <v>faith</v>
      </c>
      <c r="S1702" s="21">
        <f>(((J1702/60)/60)/24)+DATE(1970,1,1)+(-5/24)</f>
        <v>42795.863310185181</v>
      </c>
      <c r="T1702" s="21">
        <f>(((I1702/60)/60)/24)+DATE(1970,1,1)+(-5/24)</f>
        <v>42825.958333333336</v>
      </c>
    </row>
    <row r="1703" spans="1:20" ht="90" hidden="1" x14ac:dyDescent="0.25">
      <c r="A1703" s="13">
        <v>1701</v>
      </c>
      <c r="B1703" s="3" t="s">
        <v>1702</v>
      </c>
      <c r="C1703" s="3" t="s">
        <v>5811</v>
      </c>
      <c r="D1703" s="2">
        <v>5050</v>
      </c>
      <c r="E1703" s="11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8292</v>
      </c>
      <c r="O1703" s="9">
        <f>E1703/D1703</f>
        <v>1.9801980198019802E-3</v>
      </c>
      <c r="P1703" s="10">
        <f>IF(E1703=0,0,E1703/L1703)</f>
        <v>5</v>
      </c>
      <c r="Q1703" s="2" t="str">
        <f>LEFT(N1703,SEARCH("/",N1703,1)-1)</f>
        <v>music</v>
      </c>
      <c r="R1703" s="2" t="str">
        <f>RIGHT(N1703,LEN(N1703)-SEARCH("/",N1703))</f>
        <v>faith</v>
      </c>
      <c r="S1703" s="21">
        <f>(((J1703/60)/60)/24)+DATE(1970,1,1)+(-5/24)</f>
        <v>41989.456076388888</v>
      </c>
      <c r="T1703" s="21">
        <f>(((I1703/60)/60)/24)+DATE(1970,1,1)+(-5/24)</f>
        <v>42019.456076388888</v>
      </c>
    </row>
    <row r="1704" spans="1:20" ht="45" hidden="1" x14ac:dyDescent="0.25">
      <c r="A1704" s="13">
        <v>1702</v>
      </c>
      <c r="B1704" s="3" t="s">
        <v>1703</v>
      </c>
      <c r="C1704" s="3" t="s">
        <v>5812</v>
      </c>
      <c r="D1704" s="2">
        <v>16500</v>
      </c>
      <c r="E1704" s="11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8292</v>
      </c>
      <c r="O1704" s="9">
        <f>E1704/D1704</f>
        <v>6.0606060606060605E-5</v>
      </c>
      <c r="P1704" s="10">
        <f>IF(E1704=0,0,E1704/L1704)</f>
        <v>1</v>
      </c>
      <c r="Q1704" s="2" t="str">
        <f>LEFT(N1704,SEARCH("/",N1704,1)-1)</f>
        <v>music</v>
      </c>
      <c r="R1704" s="2" t="str">
        <f>RIGHT(N1704,LEN(N1704)-SEARCH("/",N1704))</f>
        <v>faith</v>
      </c>
      <c r="S1704" s="21">
        <f>(((J1704/60)/60)/24)+DATE(1970,1,1)+(-5/24)</f>
        <v>42063.661458333336</v>
      </c>
      <c r="T1704" s="21">
        <f>(((I1704/60)/60)/24)+DATE(1970,1,1)+(-5/24)</f>
        <v>42093.619791666664</v>
      </c>
    </row>
    <row r="1705" spans="1:20" ht="90" hidden="1" x14ac:dyDescent="0.25">
      <c r="A1705" s="13">
        <v>1703</v>
      </c>
      <c r="B1705" s="3" t="s">
        <v>1704</v>
      </c>
      <c r="C1705" s="3" t="s">
        <v>5813</v>
      </c>
      <c r="D1705" s="2">
        <v>5000</v>
      </c>
      <c r="E1705" s="11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8292</v>
      </c>
      <c r="O1705" s="9">
        <f>E1705/D1705</f>
        <v>1.0200000000000001E-2</v>
      </c>
      <c r="P1705" s="10">
        <f>IF(E1705=0,0,E1705/L1705)</f>
        <v>25.5</v>
      </c>
      <c r="Q1705" s="2" t="str">
        <f>LEFT(N1705,SEARCH("/",N1705,1)-1)</f>
        <v>music</v>
      </c>
      <c r="R1705" s="2" t="str">
        <f>RIGHT(N1705,LEN(N1705)-SEARCH("/",N1705))</f>
        <v>faith</v>
      </c>
      <c r="S1705" s="21">
        <f>(((J1705/60)/60)/24)+DATE(1970,1,1)+(-5/24)</f>
        <v>42187.073344907411</v>
      </c>
      <c r="T1705" s="21">
        <f>(((I1705/60)/60)/24)+DATE(1970,1,1)+(-5/24)</f>
        <v>42247.073344907411</v>
      </c>
    </row>
    <row r="1706" spans="1:20" ht="60" hidden="1" x14ac:dyDescent="0.25">
      <c r="A1706" s="13">
        <v>1704</v>
      </c>
      <c r="B1706" s="3" t="s">
        <v>1705</v>
      </c>
      <c r="C1706" s="3" t="s">
        <v>5814</v>
      </c>
      <c r="D1706" s="2">
        <v>2000</v>
      </c>
      <c r="E1706" s="11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8292</v>
      </c>
      <c r="O1706" s="9">
        <f>E1706/D1706</f>
        <v>0.65100000000000002</v>
      </c>
      <c r="P1706" s="10">
        <f>IF(E1706=0,0,E1706/L1706)</f>
        <v>118.36363636363636</v>
      </c>
      <c r="Q1706" s="2" t="str">
        <f>LEFT(N1706,SEARCH("/",N1706,1)-1)</f>
        <v>music</v>
      </c>
      <c r="R1706" s="2" t="str">
        <f>RIGHT(N1706,LEN(N1706)-SEARCH("/",N1706))</f>
        <v>faith</v>
      </c>
      <c r="S1706" s="21">
        <f>(((J1706/60)/60)/24)+DATE(1970,1,1)+(-5/24)</f>
        <v>42020.931400462963</v>
      </c>
      <c r="T1706" s="21">
        <f>(((I1706/60)/60)/24)+DATE(1970,1,1)+(-5/24)</f>
        <v>42050.931400462963</v>
      </c>
    </row>
    <row r="1707" spans="1:20" ht="75" hidden="1" x14ac:dyDescent="0.25">
      <c r="A1707" s="13">
        <v>1705</v>
      </c>
      <c r="B1707" s="3" t="s">
        <v>1706</v>
      </c>
      <c r="C1707" s="3" t="s">
        <v>5815</v>
      </c>
      <c r="D1707" s="2">
        <v>2000</v>
      </c>
      <c r="E1707" s="11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8292</v>
      </c>
      <c r="O1707" s="9">
        <f>E1707/D1707</f>
        <v>0</v>
      </c>
      <c r="P1707" s="10">
        <f>IF(E1707=0,0,E1707/L1707)</f>
        <v>0</v>
      </c>
      <c r="Q1707" s="2" t="str">
        <f>LEFT(N1707,SEARCH("/",N1707,1)-1)</f>
        <v>music</v>
      </c>
      <c r="R1707" s="2" t="str">
        <f>RIGHT(N1707,LEN(N1707)-SEARCH("/",N1707))</f>
        <v>faith</v>
      </c>
      <c r="S1707" s="21">
        <f>(((J1707/60)/60)/24)+DATE(1970,1,1)+(-5/24)</f>
        <v>42244.808402777773</v>
      </c>
      <c r="T1707" s="21">
        <f>(((I1707/60)/60)/24)+DATE(1970,1,1)+(-5/24)</f>
        <v>42256.458333333336</v>
      </c>
    </row>
    <row r="1708" spans="1:20" ht="90" hidden="1" x14ac:dyDescent="0.25">
      <c r="A1708" s="13">
        <v>1706</v>
      </c>
      <c r="B1708" s="3" t="s">
        <v>1707</v>
      </c>
      <c r="C1708" s="3" t="s">
        <v>5816</v>
      </c>
      <c r="D1708" s="2">
        <v>5500</v>
      </c>
      <c r="E1708" s="11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8292</v>
      </c>
      <c r="O1708" s="9">
        <f>E1708/D1708</f>
        <v>0</v>
      </c>
      <c r="P1708" s="10">
        <f>IF(E1708=0,0,E1708/L1708)</f>
        <v>0</v>
      </c>
      <c r="Q1708" s="2" t="str">
        <f>LEFT(N1708,SEARCH("/",N1708,1)-1)</f>
        <v>music</v>
      </c>
      <c r="R1708" s="2" t="str">
        <f>RIGHT(N1708,LEN(N1708)-SEARCH("/",N1708))</f>
        <v>faith</v>
      </c>
      <c r="S1708" s="21">
        <f>(((J1708/60)/60)/24)+DATE(1970,1,1)+(-5/24)</f>
        <v>42179.098055555551</v>
      </c>
      <c r="T1708" s="21">
        <f>(((I1708/60)/60)/24)+DATE(1970,1,1)+(-5/24)</f>
        <v>42239.098055555551</v>
      </c>
    </row>
    <row r="1709" spans="1:20" ht="90" hidden="1" x14ac:dyDescent="0.25">
      <c r="A1709" s="13">
        <v>1707</v>
      </c>
      <c r="B1709" s="3" t="s">
        <v>1708</v>
      </c>
      <c r="C1709" s="3" t="s">
        <v>5817</v>
      </c>
      <c r="D1709" s="2">
        <v>5000</v>
      </c>
      <c r="E1709" s="11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8292</v>
      </c>
      <c r="O1709" s="9">
        <f>E1709/D1709</f>
        <v>9.74E-2</v>
      </c>
      <c r="P1709" s="10">
        <f>IF(E1709=0,0,E1709/L1709)</f>
        <v>54.111111111111114</v>
      </c>
      <c r="Q1709" s="2" t="str">
        <f>LEFT(N1709,SEARCH("/",N1709,1)-1)</f>
        <v>music</v>
      </c>
      <c r="R1709" s="2" t="str">
        <f>RIGHT(N1709,LEN(N1709)-SEARCH("/",N1709))</f>
        <v>faith</v>
      </c>
      <c r="S1709" s="21">
        <f>(((J1709/60)/60)/24)+DATE(1970,1,1)+(-5/24)</f>
        <v>42427.512673611105</v>
      </c>
      <c r="T1709" s="21">
        <f>(((I1709/60)/60)/24)+DATE(1970,1,1)+(-5/24)</f>
        <v>42457.471006944441</v>
      </c>
    </row>
    <row r="1710" spans="1:20" ht="90" hidden="1" x14ac:dyDescent="0.25">
      <c r="A1710" s="13">
        <v>1708</v>
      </c>
      <c r="B1710" s="3" t="s">
        <v>1709</v>
      </c>
      <c r="C1710" s="3" t="s">
        <v>5818</v>
      </c>
      <c r="D1710" s="2">
        <v>7000</v>
      </c>
      <c r="E1710" s="11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8292</v>
      </c>
      <c r="O1710" s="9">
        <f>E1710/D1710</f>
        <v>0</v>
      </c>
      <c r="P1710" s="10">
        <f>IF(E1710=0,0,E1710/L1710)</f>
        <v>0</v>
      </c>
      <c r="Q1710" s="2" t="str">
        <f>LEFT(N1710,SEARCH("/",N1710,1)-1)</f>
        <v>music</v>
      </c>
      <c r="R1710" s="2" t="str">
        <f>RIGHT(N1710,LEN(N1710)-SEARCH("/",N1710))</f>
        <v>faith</v>
      </c>
      <c r="S1710" s="21">
        <f>(((J1710/60)/60)/24)+DATE(1970,1,1)+(-5/24)</f>
        <v>42451.658634259256</v>
      </c>
      <c r="T1710" s="21">
        <f>(((I1710/60)/60)/24)+DATE(1970,1,1)+(-5/24)</f>
        <v>42491.658634259256</v>
      </c>
    </row>
    <row r="1711" spans="1:20" ht="75" hidden="1" x14ac:dyDescent="0.25">
      <c r="A1711" s="13">
        <v>1709</v>
      </c>
      <c r="B1711" s="3" t="s">
        <v>1710</v>
      </c>
      <c r="C1711" s="3" t="s">
        <v>5819</v>
      </c>
      <c r="D1711" s="2">
        <v>1750</v>
      </c>
      <c r="E1711" s="11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8292</v>
      </c>
      <c r="O1711" s="9">
        <f>E1711/D1711</f>
        <v>4.8571428571428571E-2</v>
      </c>
      <c r="P1711" s="10">
        <f>IF(E1711=0,0,E1711/L1711)</f>
        <v>21.25</v>
      </c>
      <c r="Q1711" s="2" t="str">
        <f>LEFT(N1711,SEARCH("/",N1711,1)-1)</f>
        <v>music</v>
      </c>
      <c r="R1711" s="2" t="str">
        <f>RIGHT(N1711,LEN(N1711)-SEARCH("/",N1711))</f>
        <v>faith</v>
      </c>
      <c r="S1711" s="21">
        <f>(((J1711/60)/60)/24)+DATE(1970,1,1)+(-5/24)</f>
        <v>41841.355486111104</v>
      </c>
      <c r="T1711" s="21">
        <f>(((I1711/60)/60)/24)+DATE(1970,1,1)+(-5/24)</f>
        <v>41882.610416666663</v>
      </c>
    </row>
    <row r="1712" spans="1:20" ht="60" hidden="1" x14ac:dyDescent="0.25">
      <c r="A1712" s="13">
        <v>1710</v>
      </c>
      <c r="B1712" s="3" t="s">
        <v>1711</v>
      </c>
      <c r="C1712" s="3" t="s">
        <v>5820</v>
      </c>
      <c r="D1712" s="2">
        <v>5000</v>
      </c>
      <c r="E1712" s="11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8292</v>
      </c>
      <c r="O1712" s="9">
        <f>E1712/D1712</f>
        <v>6.7999999999999996E-3</v>
      </c>
      <c r="P1712" s="10">
        <f>IF(E1712=0,0,E1712/L1712)</f>
        <v>34</v>
      </c>
      <c r="Q1712" s="2" t="str">
        <f>LEFT(N1712,SEARCH("/",N1712,1)-1)</f>
        <v>music</v>
      </c>
      <c r="R1712" s="2" t="str">
        <f>RIGHT(N1712,LEN(N1712)-SEARCH("/",N1712))</f>
        <v>faith</v>
      </c>
      <c r="S1712" s="21">
        <f>(((J1712/60)/60)/24)+DATE(1970,1,1)+(-5/24)</f>
        <v>42341.382962962954</v>
      </c>
      <c r="T1712" s="21">
        <f>(((I1712/60)/60)/24)+DATE(1970,1,1)+(-5/24)</f>
        <v>42387.333333333336</v>
      </c>
    </row>
    <row r="1713" spans="1:20" ht="90" hidden="1" x14ac:dyDescent="0.25">
      <c r="A1713" s="13">
        <v>1711</v>
      </c>
      <c r="B1713" s="3" t="s">
        <v>1712</v>
      </c>
      <c r="C1713" s="3" t="s">
        <v>5821</v>
      </c>
      <c r="D1713" s="2">
        <v>10000</v>
      </c>
      <c r="E1713" s="11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8292</v>
      </c>
      <c r="O1713" s="9">
        <f>E1713/D1713</f>
        <v>0.105</v>
      </c>
      <c r="P1713" s="10">
        <f>IF(E1713=0,0,E1713/L1713)</f>
        <v>525</v>
      </c>
      <c r="Q1713" s="2" t="str">
        <f>LEFT(N1713,SEARCH("/",N1713,1)-1)</f>
        <v>music</v>
      </c>
      <c r="R1713" s="2" t="str">
        <f>RIGHT(N1713,LEN(N1713)-SEARCH("/",N1713))</f>
        <v>faith</v>
      </c>
      <c r="S1713" s="21">
        <f>(((J1713/60)/60)/24)+DATE(1970,1,1)+(-5/24)</f>
        <v>41852.437893518516</v>
      </c>
      <c r="T1713" s="21">
        <f>(((I1713/60)/60)/24)+DATE(1970,1,1)+(-5/24)</f>
        <v>41883.437893518516</v>
      </c>
    </row>
    <row r="1714" spans="1:20" ht="105" hidden="1" x14ac:dyDescent="0.25">
      <c r="A1714" s="13">
        <v>1712</v>
      </c>
      <c r="B1714" s="3" t="s">
        <v>1713</v>
      </c>
      <c r="C1714" s="3" t="s">
        <v>5822</v>
      </c>
      <c r="D1714" s="2">
        <v>5000</v>
      </c>
      <c r="E1714" s="11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8292</v>
      </c>
      <c r="O1714" s="9">
        <f>E1714/D1714</f>
        <v>0</v>
      </c>
      <c r="P1714" s="10">
        <f>IF(E1714=0,0,E1714/L1714)</f>
        <v>0</v>
      </c>
      <c r="Q1714" s="2" t="str">
        <f>LEFT(N1714,SEARCH("/",N1714,1)-1)</f>
        <v>music</v>
      </c>
      <c r="R1714" s="2" t="str">
        <f>RIGHT(N1714,LEN(N1714)-SEARCH("/",N1714))</f>
        <v>faith</v>
      </c>
      <c r="S1714" s="21">
        <f>(((J1714/60)/60)/24)+DATE(1970,1,1)+(-5/24)</f>
        <v>42125.705474537033</v>
      </c>
      <c r="T1714" s="21">
        <f>(((I1714/60)/60)/24)+DATE(1970,1,1)+(-5/24)</f>
        <v>42185.705474537033</v>
      </c>
    </row>
    <row r="1715" spans="1:20" ht="105" hidden="1" x14ac:dyDescent="0.25">
      <c r="A1715" s="13">
        <v>1713</v>
      </c>
      <c r="B1715" s="3" t="s">
        <v>1714</v>
      </c>
      <c r="C1715" s="3" t="s">
        <v>5823</v>
      </c>
      <c r="D1715" s="2">
        <v>3000</v>
      </c>
      <c r="E1715" s="11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8292</v>
      </c>
      <c r="O1715" s="9">
        <f>E1715/D1715</f>
        <v>1.6666666666666666E-2</v>
      </c>
      <c r="P1715" s="10">
        <f>IF(E1715=0,0,E1715/L1715)</f>
        <v>50</v>
      </c>
      <c r="Q1715" s="2" t="str">
        <f>LEFT(N1715,SEARCH("/",N1715,1)-1)</f>
        <v>music</v>
      </c>
      <c r="R1715" s="2" t="str">
        <f>RIGHT(N1715,LEN(N1715)-SEARCH("/",N1715))</f>
        <v>faith</v>
      </c>
      <c r="S1715" s="21">
        <f>(((J1715/60)/60)/24)+DATE(1970,1,1)+(-5/24)</f>
        <v>41887.592731481483</v>
      </c>
      <c r="T1715" s="21">
        <f>(((I1715/60)/60)/24)+DATE(1970,1,1)+(-5/24)</f>
        <v>41917.592731481483</v>
      </c>
    </row>
    <row r="1716" spans="1:20" ht="105" hidden="1" x14ac:dyDescent="0.25">
      <c r="A1716" s="13">
        <v>1714</v>
      </c>
      <c r="B1716" s="3" t="s">
        <v>1715</v>
      </c>
      <c r="C1716" s="3" t="s">
        <v>5824</v>
      </c>
      <c r="D1716" s="2">
        <v>25000</v>
      </c>
      <c r="E1716" s="11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8292</v>
      </c>
      <c r="O1716" s="9">
        <f>E1716/D1716</f>
        <v>7.868E-2</v>
      </c>
      <c r="P1716" s="10">
        <f>IF(E1716=0,0,E1716/L1716)</f>
        <v>115.70588235294117</v>
      </c>
      <c r="Q1716" s="2" t="str">
        <f>LEFT(N1716,SEARCH("/",N1716,1)-1)</f>
        <v>music</v>
      </c>
      <c r="R1716" s="2" t="str">
        <f>RIGHT(N1716,LEN(N1716)-SEARCH("/",N1716))</f>
        <v>faith</v>
      </c>
      <c r="S1716" s="21">
        <f>(((J1716/60)/60)/24)+DATE(1970,1,1)+(-5/24)</f>
        <v>42095.710196759253</v>
      </c>
      <c r="T1716" s="21">
        <f>(((I1716/60)/60)/24)+DATE(1970,1,1)+(-5/24)</f>
        <v>42125.710196759253</v>
      </c>
    </row>
    <row r="1717" spans="1:20" ht="90" hidden="1" x14ac:dyDescent="0.25">
      <c r="A1717" s="13">
        <v>1715</v>
      </c>
      <c r="B1717" s="3" t="s">
        <v>1716</v>
      </c>
      <c r="C1717" s="3" t="s">
        <v>5825</v>
      </c>
      <c r="D1717" s="2">
        <v>5000</v>
      </c>
      <c r="E1717" s="11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8292</v>
      </c>
      <c r="O1717" s="9">
        <f>E1717/D1717</f>
        <v>2.2000000000000001E-3</v>
      </c>
      <c r="P1717" s="10">
        <f>IF(E1717=0,0,E1717/L1717)</f>
        <v>5.5</v>
      </c>
      <c r="Q1717" s="2" t="str">
        <f>LEFT(N1717,SEARCH("/",N1717,1)-1)</f>
        <v>music</v>
      </c>
      <c r="R1717" s="2" t="str">
        <f>RIGHT(N1717,LEN(N1717)-SEARCH("/",N1717))</f>
        <v>faith</v>
      </c>
      <c r="S1717" s="21">
        <f>(((J1717/60)/60)/24)+DATE(1970,1,1)+(-5/24)</f>
        <v>42064.009085648147</v>
      </c>
      <c r="T1717" s="21">
        <f>(((I1717/60)/60)/24)+DATE(1970,1,1)+(-5/24)</f>
        <v>42093.931944444441</v>
      </c>
    </row>
    <row r="1718" spans="1:20" ht="90" hidden="1" x14ac:dyDescent="0.25">
      <c r="A1718" s="13">
        <v>1716</v>
      </c>
      <c r="B1718" s="3" t="s">
        <v>1717</v>
      </c>
      <c r="C1718" s="3" t="s">
        <v>5826</v>
      </c>
      <c r="D1718" s="2">
        <v>2000</v>
      </c>
      <c r="E1718" s="11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8292</v>
      </c>
      <c r="O1718" s="9">
        <f>E1718/D1718</f>
        <v>7.4999999999999997E-2</v>
      </c>
      <c r="P1718" s="10">
        <f>IF(E1718=0,0,E1718/L1718)</f>
        <v>50</v>
      </c>
      <c r="Q1718" s="2" t="str">
        <f>LEFT(N1718,SEARCH("/",N1718,1)-1)</f>
        <v>music</v>
      </c>
      <c r="R1718" s="2" t="str">
        <f>RIGHT(N1718,LEN(N1718)-SEARCH("/",N1718))</f>
        <v>faith</v>
      </c>
      <c r="S1718" s="21">
        <f>(((J1718/60)/60)/24)+DATE(1970,1,1)+(-5/24)</f>
        <v>42673.369201388887</v>
      </c>
      <c r="T1718" s="21">
        <f>(((I1718/60)/60)/24)+DATE(1970,1,1)+(-5/24)</f>
        <v>42713.410868055551</v>
      </c>
    </row>
    <row r="1719" spans="1:20" ht="75" hidden="1" x14ac:dyDescent="0.25">
      <c r="A1719" s="13">
        <v>1717</v>
      </c>
      <c r="B1719" s="3" t="s">
        <v>1718</v>
      </c>
      <c r="C1719" s="3" t="s">
        <v>5827</v>
      </c>
      <c r="D1719" s="2">
        <v>3265</v>
      </c>
      <c r="E1719" s="11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8292</v>
      </c>
      <c r="O1719" s="9">
        <f>E1719/D1719</f>
        <v>0.42725880551301687</v>
      </c>
      <c r="P1719" s="10">
        <f>IF(E1719=0,0,E1719/L1719)</f>
        <v>34.024390243902438</v>
      </c>
      <c r="Q1719" s="2" t="str">
        <f>LEFT(N1719,SEARCH("/",N1719,1)-1)</f>
        <v>music</v>
      </c>
      <c r="R1719" s="2" t="str">
        <f>RIGHT(N1719,LEN(N1719)-SEARCH("/",N1719))</f>
        <v>faith</v>
      </c>
      <c r="S1719" s="21">
        <f>(((J1719/60)/60)/24)+DATE(1970,1,1)+(-5/24)</f>
        <v>42460.773587962954</v>
      </c>
      <c r="T1719" s="21">
        <f>(((I1719/60)/60)/24)+DATE(1970,1,1)+(-5/24)</f>
        <v>42480.958333333336</v>
      </c>
    </row>
    <row r="1720" spans="1:20" hidden="1" x14ac:dyDescent="0.25">
      <c r="A1720" s="13">
        <v>1718</v>
      </c>
      <c r="B1720" s="3" t="s">
        <v>1719</v>
      </c>
      <c r="C1720" s="3" t="s">
        <v>5828</v>
      </c>
      <c r="D1720" s="2">
        <v>35000</v>
      </c>
      <c r="E1720" s="11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8292</v>
      </c>
      <c r="O1720" s="9">
        <f>E1720/D1720</f>
        <v>2.142857142857143E-3</v>
      </c>
      <c r="P1720" s="10">
        <f>IF(E1720=0,0,E1720/L1720)</f>
        <v>37.5</v>
      </c>
      <c r="Q1720" s="2" t="str">
        <f>LEFT(N1720,SEARCH("/",N1720,1)-1)</f>
        <v>music</v>
      </c>
      <c r="R1720" s="2" t="str">
        <f>RIGHT(N1720,LEN(N1720)-SEARCH("/",N1720))</f>
        <v>faith</v>
      </c>
      <c r="S1720" s="21">
        <f>(((J1720/60)/60)/24)+DATE(1970,1,1)+(-5/24)</f>
        <v>42460.402187499996</v>
      </c>
      <c r="T1720" s="21">
        <f>(((I1720/60)/60)/24)+DATE(1970,1,1)+(-5/24)</f>
        <v>42503.999305555553</v>
      </c>
    </row>
    <row r="1721" spans="1:20" ht="90" hidden="1" x14ac:dyDescent="0.25">
      <c r="A1721" s="13">
        <v>1719</v>
      </c>
      <c r="B1721" s="3" t="s">
        <v>1720</v>
      </c>
      <c r="C1721" s="3" t="s">
        <v>5829</v>
      </c>
      <c r="D1721" s="2">
        <v>4000</v>
      </c>
      <c r="E1721" s="11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8292</v>
      </c>
      <c r="O1721" s="9">
        <f>E1721/D1721</f>
        <v>8.7500000000000008E-3</v>
      </c>
      <c r="P1721" s="10">
        <f>IF(E1721=0,0,E1721/L1721)</f>
        <v>11.666666666666666</v>
      </c>
      <c r="Q1721" s="2" t="str">
        <f>LEFT(N1721,SEARCH("/",N1721,1)-1)</f>
        <v>music</v>
      </c>
      <c r="R1721" s="2" t="str">
        <f>RIGHT(N1721,LEN(N1721)-SEARCH("/",N1721))</f>
        <v>faith</v>
      </c>
      <c r="S1721" s="21">
        <f>(((J1721/60)/60)/24)+DATE(1970,1,1)+(-5/24)</f>
        <v>41869.326284722221</v>
      </c>
      <c r="T1721" s="21">
        <f>(((I1721/60)/60)/24)+DATE(1970,1,1)+(-5/24)</f>
        <v>41899.326284722221</v>
      </c>
    </row>
    <row r="1722" spans="1:20" ht="90" hidden="1" x14ac:dyDescent="0.25">
      <c r="A1722" s="13">
        <v>1720</v>
      </c>
      <c r="B1722" s="3" t="s">
        <v>1721</v>
      </c>
      <c r="C1722" s="3" t="s">
        <v>5830</v>
      </c>
      <c r="D1722" s="2">
        <v>4000</v>
      </c>
      <c r="E1722" s="11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8292</v>
      </c>
      <c r="O1722" s="9">
        <f>E1722/D1722</f>
        <v>5.6250000000000001E-2</v>
      </c>
      <c r="P1722" s="10">
        <f>IF(E1722=0,0,E1722/L1722)</f>
        <v>28.125</v>
      </c>
      <c r="Q1722" s="2" t="str">
        <f>LEFT(N1722,SEARCH("/",N1722,1)-1)</f>
        <v>music</v>
      </c>
      <c r="R1722" s="2" t="str">
        <f>RIGHT(N1722,LEN(N1722)-SEARCH("/",N1722))</f>
        <v>faith</v>
      </c>
      <c r="S1722" s="21">
        <f>(((J1722/60)/60)/24)+DATE(1970,1,1)+(-5/24)</f>
        <v>41922.574895833335</v>
      </c>
      <c r="T1722" s="21">
        <f>(((I1722/60)/60)/24)+DATE(1970,1,1)+(-5/24)</f>
        <v>41952.616562499999</v>
      </c>
    </row>
    <row r="1723" spans="1:20" ht="90" hidden="1" x14ac:dyDescent="0.25">
      <c r="A1723" s="13">
        <v>1721</v>
      </c>
      <c r="B1723" s="3" t="s">
        <v>1722</v>
      </c>
      <c r="C1723" s="3" t="s">
        <v>5831</v>
      </c>
      <c r="D1723" s="2">
        <v>5000</v>
      </c>
      <c r="E1723" s="11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8292</v>
      </c>
      <c r="O1723" s="9">
        <f>E1723/D1723</f>
        <v>0</v>
      </c>
      <c r="P1723" s="10">
        <f>IF(E1723=0,0,E1723/L1723)</f>
        <v>0</v>
      </c>
      <c r="Q1723" s="2" t="str">
        <f>LEFT(N1723,SEARCH("/",N1723,1)-1)</f>
        <v>music</v>
      </c>
      <c r="R1723" s="2" t="str">
        <f>RIGHT(N1723,LEN(N1723)-SEARCH("/",N1723))</f>
        <v>faith</v>
      </c>
      <c r="S1723" s="21">
        <f>(((J1723/60)/60)/24)+DATE(1970,1,1)+(-5/24)</f>
        <v>42319.25304398148</v>
      </c>
      <c r="T1723" s="21">
        <f>(((I1723/60)/60)/24)+DATE(1970,1,1)+(-5/24)</f>
        <v>42349.25304398148</v>
      </c>
    </row>
    <row r="1724" spans="1:20" ht="75" hidden="1" x14ac:dyDescent="0.25">
      <c r="A1724" s="13">
        <v>1722</v>
      </c>
      <c r="B1724" s="3" t="s">
        <v>1723</v>
      </c>
      <c r="C1724" s="3" t="s">
        <v>5832</v>
      </c>
      <c r="D1724" s="2">
        <v>2880</v>
      </c>
      <c r="E1724" s="11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8292</v>
      </c>
      <c r="O1724" s="9">
        <f>E1724/D1724</f>
        <v>3.4722222222222224E-4</v>
      </c>
      <c r="P1724" s="10">
        <f>IF(E1724=0,0,E1724/L1724)</f>
        <v>1</v>
      </c>
      <c r="Q1724" s="2" t="str">
        <f>LEFT(N1724,SEARCH("/",N1724,1)-1)</f>
        <v>music</v>
      </c>
      <c r="R1724" s="2" t="str">
        <f>RIGHT(N1724,LEN(N1724)-SEARCH("/",N1724))</f>
        <v>faith</v>
      </c>
      <c r="S1724" s="21">
        <f>(((J1724/60)/60)/24)+DATE(1970,1,1)+(-5/24)</f>
        <v>42425.752650462957</v>
      </c>
      <c r="T1724" s="21">
        <f>(((I1724/60)/60)/24)+DATE(1970,1,1)+(-5/24)</f>
        <v>42462.798611111109</v>
      </c>
    </row>
    <row r="1725" spans="1:20" ht="105" hidden="1" x14ac:dyDescent="0.25">
      <c r="A1725" s="13">
        <v>1723</v>
      </c>
      <c r="B1725" s="3" t="s">
        <v>1724</v>
      </c>
      <c r="C1725" s="3" t="s">
        <v>5833</v>
      </c>
      <c r="D1725" s="2">
        <v>10000</v>
      </c>
      <c r="E1725" s="11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8292</v>
      </c>
      <c r="O1725" s="9">
        <f>E1725/D1725</f>
        <v>6.5000000000000002E-2</v>
      </c>
      <c r="P1725" s="10">
        <f>IF(E1725=0,0,E1725/L1725)</f>
        <v>216.66666666666666</v>
      </c>
      <c r="Q1725" s="2" t="str">
        <f>LEFT(N1725,SEARCH("/",N1725,1)-1)</f>
        <v>music</v>
      </c>
      <c r="R1725" s="2" t="str">
        <f>RIGHT(N1725,LEN(N1725)-SEARCH("/",N1725))</f>
        <v>faith</v>
      </c>
      <c r="S1725" s="21">
        <f>(((J1725/60)/60)/24)+DATE(1970,1,1)+(-5/24)</f>
        <v>42129.617071759254</v>
      </c>
      <c r="T1725" s="21">
        <f>(((I1725/60)/60)/24)+DATE(1970,1,1)+(-5/24)</f>
        <v>42186.041666666664</v>
      </c>
    </row>
    <row r="1726" spans="1:20" ht="90" hidden="1" x14ac:dyDescent="0.25">
      <c r="A1726" s="13">
        <v>1724</v>
      </c>
      <c r="B1726" s="3" t="s">
        <v>1725</v>
      </c>
      <c r="C1726" s="3" t="s">
        <v>5834</v>
      </c>
      <c r="D1726" s="2">
        <v>6000</v>
      </c>
      <c r="E1726" s="11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8292</v>
      </c>
      <c r="O1726" s="9">
        <f>E1726/D1726</f>
        <v>5.8333333333333336E-3</v>
      </c>
      <c r="P1726" s="10">
        <f>IF(E1726=0,0,E1726/L1726)</f>
        <v>8.75</v>
      </c>
      <c r="Q1726" s="2" t="str">
        <f>LEFT(N1726,SEARCH("/",N1726,1)-1)</f>
        <v>music</v>
      </c>
      <c r="R1726" s="2" t="str">
        <f>RIGHT(N1726,LEN(N1726)-SEARCH("/",N1726))</f>
        <v>faith</v>
      </c>
      <c r="S1726" s="21">
        <f>(((J1726/60)/60)/24)+DATE(1970,1,1)+(-5/24)</f>
        <v>41912.724097222221</v>
      </c>
      <c r="T1726" s="21">
        <f>(((I1726/60)/60)/24)+DATE(1970,1,1)+(-5/24)</f>
        <v>41942.724097222221</v>
      </c>
    </row>
    <row r="1727" spans="1:20" ht="90" hidden="1" x14ac:dyDescent="0.25">
      <c r="A1727" s="13">
        <v>1725</v>
      </c>
      <c r="B1727" s="3" t="s">
        <v>1726</v>
      </c>
      <c r="C1727" s="3" t="s">
        <v>5835</v>
      </c>
      <c r="D1727" s="2">
        <v>5500</v>
      </c>
      <c r="E1727" s="11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8292</v>
      </c>
      <c r="O1727" s="9">
        <f>E1727/D1727</f>
        <v>0.10181818181818182</v>
      </c>
      <c r="P1727" s="10">
        <f>IF(E1727=0,0,E1727/L1727)</f>
        <v>62.222222222222221</v>
      </c>
      <c r="Q1727" s="2" t="str">
        <f>LEFT(N1727,SEARCH("/",N1727,1)-1)</f>
        <v>music</v>
      </c>
      <c r="R1727" s="2" t="str">
        <f>RIGHT(N1727,LEN(N1727)-SEARCH("/",N1727))</f>
        <v>faith</v>
      </c>
      <c r="S1727" s="21">
        <f>(((J1727/60)/60)/24)+DATE(1970,1,1)+(-5/24)</f>
        <v>41845.759826388887</v>
      </c>
      <c r="T1727" s="21">
        <f>(((I1727/60)/60)/24)+DATE(1970,1,1)+(-5/24)</f>
        <v>41875.759826388887</v>
      </c>
    </row>
    <row r="1728" spans="1:20" ht="60" hidden="1" x14ac:dyDescent="0.25">
      <c r="A1728" s="13">
        <v>1726</v>
      </c>
      <c r="B1728" s="3" t="s">
        <v>1727</v>
      </c>
      <c r="C1728" s="3" t="s">
        <v>5836</v>
      </c>
      <c r="D1728" s="2">
        <v>6500</v>
      </c>
      <c r="E1728" s="11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8292</v>
      </c>
      <c r="O1728" s="9">
        <f>E1728/D1728</f>
        <v>0.33784615384615385</v>
      </c>
      <c r="P1728" s="10">
        <f>IF(E1728=0,0,E1728/L1728)</f>
        <v>137.25</v>
      </c>
      <c r="Q1728" s="2" t="str">
        <f>LEFT(N1728,SEARCH("/",N1728,1)-1)</f>
        <v>music</v>
      </c>
      <c r="R1728" s="2" t="str">
        <f>RIGHT(N1728,LEN(N1728)-SEARCH("/",N1728))</f>
        <v>faith</v>
      </c>
      <c r="S1728" s="21">
        <f>(((J1728/60)/60)/24)+DATE(1970,1,1)+(-5/24)</f>
        <v>41788.711388888885</v>
      </c>
      <c r="T1728" s="21">
        <f>(((I1728/60)/60)/24)+DATE(1970,1,1)+(-5/24)</f>
        <v>41817.711388888885</v>
      </c>
    </row>
    <row r="1729" spans="1:20" ht="90" hidden="1" x14ac:dyDescent="0.25">
      <c r="A1729" s="13">
        <v>1727</v>
      </c>
      <c r="B1729" s="3" t="s">
        <v>1728</v>
      </c>
      <c r="C1729" s="3" t="s">
        <v>5837</v>
      </c>
      <c r="D1729" s="2">
        <v>3000</v>
      </c>
      <c r="E1729" s="11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8292</v>
      </c>
      <c r="O1729" s="9">
        <f>E1729/D1729</f>
        <v>3.3333333333333332E-4</v>
      </c>
      <c r="P1729" s="10">
        <f>IF(E1729=0,0,E1729/L1729)</f>
        <v>1</v>
      </c>
      <c r="Q1729" s="2" t="str">
        <f>LEFT(N1729,SEARCH("/",N1729,1)-1)</f>
        <v>music</v>
      </c>
      <c r="R1729" s="2" t="str">
        <f>RIGHT(N1729,LEN(N1729)-SEARCH("/",N1729))</f>
        <v>faith</v>
      </c>
      <c r="S1729" s="21">
        <f>(((J1729/60)/60)/24)+DATE(1970,1,1)+(-5/24)</f>
        <v>42044.719641203708</v>
      </c>
      <c r="T1729" s="21">
        <f>(((I1729/60)/60)/24)+DATE(1970,1,1)+(-5/24)</f>
        <v>42099.249999999993</v>
      </c>
    </row>
    <row r="1730" spans="1:20" ht="90" hidden="1" x14ac:dyDescent="0.25">
      <c r="A1730" s="13">
        <v>1728</v>
      </c>
      <c r="B1730" s="3" t="s">
        <v>1729</v>
      </c>
      <c r="C1730" s="3" t="s">
        <v>5838</v>
      </c>
      <c r="D1730" s="2">
        <v>1250</v>
      </c>
      <c r="E1730" s="11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8292</v>
      </c>
      <c r="O1730" s="9">
        <f>E1730/D1730</f>
        <v>0.68400000000000005</v>
      </c>
      <c r="P1730" s="10">
        <f>IF(E1730=0,0,E1730/L1730)</f>
        <v>122.14285714285714</v>
      </c>
      <c r="Q1730" s="2" t="str">
        <f>LEFT(N1730,SEARCH("/",N1730,1)-1)</f>
        <v>music</v>
      </c>
      <c r="R1730" s="2" t="str">
        <f>RIGHT(N1730,LEN(N1730)-SEARCH("/",N1730))</f>
        <v>faith</v>
      </c>
      <c r="S1730" s="21">
        <f>(((J1730/60)/60)/24)+DATE(1970,1,1)+(-5/24)</f>
        <v>42268.417523148142</v>
      </c>
      <c r="T1730" s="21">
        <f>(((I1730/60)/60)/24)+DATE(1970,1,1)+(-5/24)</f>
        <v>42298.417523148142</v>
      </c>
    </row>
    <row r="1731" spans="1:20" ht="90" hidden="1" x14ac:dyDescent="0.25">
      <c r="A1731" s="13">
        <v>1729</v>
      </c>
      <c r="B1731" s="3" t="s">
        <v>1730</v>
      </c>
      <c r="C1731" s="3" t="s">
        <v>5839</v>
      </c>
      <c r="D1731" s="2">
        <v>10000</v>
      </c>
      <c r="E1731" s="11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8292</v>
      </c>
      <c r="O1731" s="9">
        <f>E1731/D1731</f>
        <v>0</v>
      </c>
      <c r="P1731" s="10">
        <f>IF(E1731=0,0,E1731/L1731)</f>
        <v>0</v>
      </c>
      <c r="Q1731" s="2" t="str">
        <f>LEFT(N1731,SEARCH("/",N1731,1)-1)</f>
        <v>music</v>
      </c>
      <c r="R1731" s="2" t="str">
        <f>RIGHT(N1731,LEN(N1731)-SEARCH("/",N1731))</f>
        <v>faith</v>
      </c>
      <c r="S1731" s="21">
        <f>(((J1731/60)/60)/24)+DATE(1970,1,1)+(-5/24)</f>
        <v>42470.843819444439</v>
      </c>
      <c r="T1731" s="21">
        <f>(((I1731/60)/60)/24)+DATE(1970,1,1)+(-5/24)</f>
        <v>42530.843819444439</v>
      </c>
    </row>
    <row r="1732" spans="1:20" ht="90" hidden="1" x14ac:dyDescent="0.25">
      <c r="A1732" s="13">
        <v>1730</v>
      </c>
      <c r="B1732" s="3" t="s">
        <v>1731</v>
      </c>
      <c r="C1732" s="3" t="s">
        <v>5840</v>
      </c>
      <c r="D1732" s="2">
        <v>3000</v>
      </c>
      <c r="E1732" s="11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8292</v>
      </c>
      <c r="O1732" s="9">
        <f>E1732/D1732</f>
        <v>0</v>
      </c>
      <c r="P1732" s="10">
        <f>IF(E1732=0,0,E1732/L1732)</f>
        <v>0</v>
      </c>
      <c r="Q1732" s="2" t="str">
        <f>LEFT(N1732,SEARCH("/",N1732,1)-1)</f>
        <v>music</v>
      </c>
      <c r="R1732" s="2" t="str">
        <f>RIGHT(N1732,LEN(N1732)-SEARCH("/",N1732))</f>
        <v>faith</v>
      </c>
      <c r="S1732" s="21">
        <f>(((J1732/60)/60)/24)+DATE(1970,1,1)+(-5/24)</f>
        <v>42271.879432870373</v>
      </c>
      <c r="T1732" s="21">
        <f>(((I1732/60)/60)/24)+DATE(1970,1,1)+(-5/24)</f>
        <v>42301.879432870373</v>
      </c>
    </row>
    <row r="1733" spans="1:20" ht="45" hidden="1" x14ac:dyDescent="0.25">
      <c r="A1733" s="13">
        <v>1731</v>
      </c>
      <c r="B1733" s="3" t="s">
        <v>1732</v>
      </c>
      <c r="C1733" s="3" t="s">
        <v>5841</v>
      </c>
      <c r="D1733" s="2">
        <v>1000</v>
      </c>
      <c r="E1733" s="11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8292</v>
      </c>
      <c r="O1733" s="9">
        <f>E1733/D1733</f>
        <v>0</v>
      </c>
      <c r="P1733" s="10">
        <f>IF(E1733=0,0,E1733/L1733)</f>
        <v>0</v>
      </c>
      <c r="Q1733" s="2" t="str">
        <f>LEFT(N1733,SEARCH("/",N1733,1)-1)</f>
        <v>music</v>
      </c>
      <c r="R1733" s="2" t="str">
        <f>RIGHT(N1733,LEN(N1733)-SEARCH("/",N1733))</f>
        <v>faith</v>
      </c>
      <c r="S1733" s="21">
        <f>(((J1733/60)/60)/24)+DATE(1970,1,1)+(-5/24)</f>
        <v>42152.698518518511</v>
      </c>
      <c r="T1733" s="21">
        <f>(((I1733/60)/60)/24)+DATE(1970,1,1)+(-5/24)</f>
        <v>42166.416666666664</v>
      </c>
    </row>
    <row r="1734" spans="1:20" ht="105" hidden="1" x14ac:dyDescent="0.25">
      <c r="A1734" s="13">
        <v>1732</v>
      </c>
      <c r="B1734" s="3" t="s">
        <v>1733</v>
      </c>
      <c r="C1734" s="3" t="s">
        <v>5842</v>
      </c>
      <c r="D1734" s="2">
        <v>4000</v>
      </c>
      <c r="E1734" s="11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8292</v>
      </c>
      <c r="O1734" s="9">
        <f>E1734/D1734</f>
        <v>0</v>
      </c>
      <c r="P1734" s="10">
        <f>IF(E1734=0,0,E1734/L1734)</f>
        <v>0</v>
      </c>
      <c r="Q1734" s="2" t="str">
        <f>LEFT(N1734,SEARCH("/",N1734,1)-1)</f>
        <v>music</v>
      </c>
      <c r="R1734" s="2" t="str">
        <f>RIGHT(N1734,LEN(N1734)-SEARCH("/",N1734))</f>
        <v>faith</v>
      </c>
      <c r="S1734" s="21">
        <f>(((J1734/60)/60)/24)+DATE(1970,1,1)+(-5/24)</f>
        <v>42325.475474537037</v>
      </c>
      <c r="T1734" s="21">
        <f>(((I1734/60)/60)/24)+DATE(1970,1,1)+(-5/24)</f>
        <v>42384.999999999993</v>
      </c>
    </row>
    <row r="1735" spans="1:20" ht="105" hidden="1" x14ac:dyDescent="0.25">
      <c r="A1735" s="13">
        <v>1733</v>
      </c>
      <c r="B1735" s="3" t="s">
        <v>1734</v>
      </c>
      <c r="C1735" s="3" t="s">
        <v>5843</v>
      </c>
      <c r="D1735" s="2">
        <v>10000</v>
      </c>
      <c r="E1735" s="11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8292</v>
      </c>
      <c r="O1735" s="9">
        <f>E1735/D1735</f>
        <v>0</v>
      </c>
      <c r="P1735" s="10">
        <f>IF(E1735=0,0,E1735/L1735)</f>
        <v>0</v>
      </c>
      <c r="Q1735" s="2" t="str">
        <f>LEFT(N1735,SEARCH("/",N1735,1)-1)</f>
        <v>music</v>
      </c>
      <c r="R1735" s="2" t="str">
        <f>RIGHT(N1735,LEN(N1735)-SEARCH("/",N1735))</f>
        <v>faith</v>
      </c>
      <c r="S1735" s="21">
        <f>(((J1735/60)/60)/24)+DATE(1970,1,1)+(-5/24)</f>
        <v>42614.467291666668</v>
      </c>
      <c r="T1735" s="21">
        <f>(((I1735/60)/60)/24)+DATE(1970,1,1)+(-5/24)</f>
        <v>42626.687499999993</v>
      </c>
    </row>
    <row r="1736" spans="1:20" ht="90" hidden="1" x14ac:dyDescent="0.25">
      <c r="A1736" s="13">
        <v>1734</v>
      </c>
      <c r="B1736" s="3" t="s">
        <v>1735</v>
      </c>
      <c r="C1736" s="3" t="s">
        <v>5844</v>
      </c>
      <c r="D1736" s="2">
        <v>4500</v>
      </c>
      <c r="E1736" s="11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8292</v>
      </c>
      <c r="O1736" s="9">
        <f>E1736/D1736</f>
        <v>2.2222222222222223E-4</v>
      </c>
      <c r="P1736" s="10">
        <f>IF(E1736=0,0,E1736/L1736)</f>
        <v>1</v>
      </c>
      <c r="Q1736" s="2" t="str">
        <f>LEFT(N1736,SEARCH("/",N1736,1)-1)</f>
        <v>music</v>
      </c>
      <c r="R1736" s="2" t="str">
        <f>RIGHT(N1736,LEN(N1736)-SEARCH("/",N1736))</f>
        <v>faith</v>
      </c>
      <c r="S1736" s="21">
        <f>(((J1736/60)/60)/24)+DATE(1970,1,1)+(-5/24)</f>
        <v>42101.828194444439</v>
      </c>
      <c r="T1736" s="21">
        <f>(((I1736/60)/60)/24)+DATE(1970,1,1)+(-5/24)</f>
        <v>42131.828194444439</v>
      </c>
    </row>
    <row r="1737" spans="1:20" ht="75" hidden="1" x14ac:dyDescent="0.25">
      <c r="A1737" s="13">
        <v>1735</v>
      </c>
      <c r="B1737" s="3" t="s">
        <v>1736</v>
      </c>
      <c r="C1737" s="3" t="s">
        <v>5845</v>
      </c>
      <c r="D1737" s="2">
        <v>1000</v>
      </c>
      <c r="E1737" s="11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8292</v>
      </c>
      <c r="O1737" s="9">
        <f>E1737/D1737</f>
        <v>0.11</v>
      </c>
      <c r="P1737" s="10">
        <f>IF(E1737=0,0,E1737/L1737)</f>
        <v>55</v>
      </c>
      <c r="Q1737" s="2" t="str">
        <f>LEFT(N1737,SEARCH("/",N1737,1)-1)</f>
        <v>music</v>
      </c>
      <c r="R1737" s="2" t="str">
        <f>RIGHT(N1737,LEN(N1737)-SEARCH("/",N1737))</f>
        <v>faith</v>
      </c>
      <c r="S1737" s="21">
        <f>(((J1737/60)/60)/24)+DATE(1970,1,1)+(-5/24)</f>
        <v>42559.605844907412</v>
      </c>
      <c r="T1737" s="21">
        <f>(((I1737/60)/60)/24)+DATE(1970,1,1)+(-5/24)</f>
        <v>42589.605844907412</v>
      </c>
    </row>
    <row r="1738" spans="1:20" ht="60" hidden="1" x14ac:dyDescent="0.25">
      <c r="A1738" s="13">
        <v>1736</v>
      </c>
      <c r="B1738" s="3" t="s">
        <v>1737</v>
      </c>
      <c r="C1738" s="3" t="s">
        <v>5846</v>
      </c>
      <c r="D1738" s="2">
        <v>3000</v>
      </c>
      <c r="E1738" s="11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8292</v>
      </c>
      <c r="O1738" s="9">
        <f>E1738/D1738</f>
        <v>7.3333333333333332E-3</v>
      </c>
      <c r="P1738" s="10">
        <f>IF(E1738=0,0,E1738/L1738)</f>
        <v>22</v>
      </c>
      <c r="Q1738" s="2" t="str">
        <f>LEFT(N1738,SEARCH("/",N1738,1)-1)</f>
        <v>music</v>
      </c>
      <c r="R1738" s="2" t="str">
        <f>RIGHT(N1738,LEN(N1738)-SEARCH("/",N1738))</f>
        <v>faith</v>
      </c>
      <c r="S1738" s="21">
        <f>(((J1738/60)/60)/24)+DATE(1970,1,1)+(-5/24)</f>
        <v>42286.65315972222</v>
      </c>
      <c r="T1738" s="21">
        <f>(((I1738/60)/60)/24)+DATE(1970,1,1)+(-5/24)</f>
        <v>42316.694826388884</v>
      </c>
    </row>
    <row r="1739" spans="1:20" ht="90" hidden="1" x14ac:dyDescent="0.25">
      <c r="A1739" s="13">
        <v>1737</v>
      </c>
      <c r="B1739" s="3" t="s">
        <v>1738</v>
      </c>
      <c r="C1739" s="3" t="s">
        <v>5847</v>
      </c>
      <c r="D1739" s="2">
        <v>4000</v>
      </c>
      <c r="E1739" s="11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8292</v>
      </c>
      <c r="O1739" s="9">
        <f>E1739/D1739</f>
        <v>0.21249999999999999</v>
      </c>
      <c r="P1739" s="10">
        <f>IF(E1739=0,0,E1739/L1739)</f>
        <v>56.666666666666664</v>
      </c>
      <c r="Q1739" s="2" t="str">
        <f>LEFT(N1739,SEARCH("/",N1739,1)-1)</f>
        <v>music</v>
      </c>
      <c r="R1739" s="2" t="str">
        <f>RIGHT(N1739,LEN(N1739)-SEARCH("/",N1739))</f>
        <v>faith</v>
      </c>
      <c r="S1739" s="21">
        <f>(((J1739/60)/60)/24)+DATE(1970,1,1)+(-5/24)</f>
        <v>42175.740648148152</v>
      </c>
      <c r="T1739" s="21">
        <f>(((I1739/60)/60)/24)+DATE(1970,1,1)+(-5/24)</f>
        <v>42205.740648148152</v>
      </c>
    </row>
    <row r="1740" spans="1:20" ht="60" hidden="1" x14ac:dyDescent="0.25">
      <c r="A1740" s="13">
        <v>1738</v>
      </c>
      <c r="B1740" s="3" t="s">
        <v>1739</v>
      </c>
      <c r="C1740" s="3" t="s">
        <v>5848</v>
      </c>
      <c r="D1740" s="2">
        <v>5000</v>
      </c>
      <c r="E1740" s="11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8292</v>
      </c>
      <c r="O1740" s="9">
        <f>E1740/D1740</f>
        <v>4.0000000000000001E-3</v>
      </c>
      <c r="P1740" s="10">
        <f>IF(E1740=0,0,E1740/L1740)</f>
        <v>20</v>
      </c>
      <c r="Q1740" s="2" t="str">
        <f>LEFT(N1740,SEARCH("/",N1740,1)-1)</f>
        <v>music</v>
      </c>
      <c r="R1740" s="2" t="str">
        <f>RIGHT(N1740,LEN(N1740)-SEARCH("/",N1740))</f>
        <v>faith</v>
      </c>
      <c r="S1740" s="21">
        <f>(((J1740/60)/60)/24)+DATE(1970,1,1)+(-5/24)</f>
        <v>41884.665995370371</v>
      </c>
      <c r="T1740" s="21">
        <f>(((I1740/60)/60)/24)+DATE(1970,1,1)+(-5/24)</f>
        <v>41914.665995370371</v>
      </c>
    </row>
    <row r="1741" spans="1:20" ht="90" hidden="1" x14ac:dyDescent="0.25">
      <c r="A1741" s="13">
        <v>1739</v>
      </c>
      <c r="B1741" s="3" t="s">
        <v>1740</v>
      </c>
      <c r="C1741" s="3" t="s">
        <v>5849</v>
      </c>
      <c r="D1741" s="2">
        <v>1000</v>
      </c>
      <c r="E1741" s="11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8292</v>
      </c>
      <c r="O1741" s="9">
        <f>E1741/D1741</f>
        <v>1E-3</v>
      </c>
      <c r="P1741" s="10">
        <f>IF(E1741=0,0,E1741/L1741)</f>
        <v>1</v>
      </c>
      <c r="Q1741" s="2" t="str">
        <f>LEFT(N1741,SEARCH("/",N1741,1)-1)</f>
        <v>music</v>
      </c>
      <c r="R1741" s="2" t="str">
        <f>RIGHT(N1741,LEN(N1741)-SEARCH("/",N1741))</f>
        <v>faith</v>
      </c>
      <c r="S1741" s="21">
        <f>(((J1741/60)/60)/24)+DATE(1970,1,1)+(-5/24)</f>
        <v>42435.665879629632</v>
      </c>
      <c r="T1741" s="21">
        <f>(((I1741/60)/60)/24)+DATE(1970,1,1)+(-5/24)</f>
        <v>42494.624212962961</v>
      </c>
    </row>
    <row r="1742" spans="1:20" ht="90" hidden="1" x14ac:dyDescent="0.25">
      <c r="A1742" s="13">
        <v>1740</v>
      </c>
      <c r="B1742" s="3" t="s">
        <v>1741</v>
      </c>
      <c r="C1742" s="3" t="s">
        <v>5850</v>
      </c>
      <c r="D1742" s="2">
        <v>3000</v>
      </c>
      <c r="E1742" s="11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8292</v>
      </c>
      <c r="O1742" s="9">
        <f>E1742/D1742</f>
        <v>0</v>
      </c>
      <c r="P1742" s="10">
        <f>IF(E1742=0,0,E1742/L1742)</f>
        <v>0</v>
      </c>
      <c r="Q1742" s="2" t="str">
        <f>LEFT(N1742,SEARCH("/",N1742,1)-1)</f>
        <v>music</v>
      </c>
      <c r="R1742" s="2" t="str">
        <f>RIGHT(N1742,LEN(N1742)-SEARCH("/",N1742))</f>
        <v>faith</v>
      </c>
      <c r="S1742" s="21">
        <f>(((J1742/60)/60)/24)+DATE(1970,1,1)+(-5/24)</f>
        <v>42171.60905092593</v>
      </c>
      <c r="T1742" s="21">
        <f>(((I1742/60)/60)/24)+DATE(1970,1,1)+(-5/24)</f>
        <v>42201.60905092593</v>
      </c>
    </row>
    <row r="1743" spans="1:20" ht="60" hidden="1" x14ac:dyDescent="0.25">
      <c r="A1743" s="13">
        <v>1741</v>
      </c>
      <c r="B1743" s="3" t="s">
        <v>1742</v>
      </c>
      <c r="C1743" s="3" t="s">
        <v>5851</v>
      </c>
      <c r="D1743" s="2">
        <v>1200</v>
      </c>
      <c r="E1743" s="11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8284</v>
      </c>
      <c r="O1743" s="9">
        <f>E1743/D1743</f>
        <v>1.1083333333333334</v>
      </c>
      <c r="P1743" s="10">
        <f>IF(E1743=0,0,E1743/L1743)</f>
        <v>25.576923076923077</v>
      </c>
      <c r="Q1743" s="2" t="str">
        <f>LEFT(N1743,SEARCH("/",N1743,1)-1)</f>
        <v>photography</v>
      </c>
      <c r="R1743" s="2" t="str">
        <f>RIGHT(N1743,LEN(N1743)-SEARCH("/",N1743))</f>
        <v>photobooks</v>
      </c>
      <c r="S1743" s="21">
        <f>(((J1743/60)/60)/24)+DATE(1970,1,1)+(-5/24)</f>
        <v>42120.419803240737</v>
      </c>
      <c r="T1743" s="21">
        <f>(((I1743/60)/60)/24)+DATE(1970,1,1)+(-5/24)</f>
        <v>42165.419803240737</v>
      </c>
    </row>
    <row r="1744" spans="1:20" ht="105" hidden="1" x14ac:dyDescent="0.25">
      <c r="A1744" s="13">
        <v>1742</v>
      </c>
      <c r="B1744" s="3" t="s">
        <v>1743</v>
      </c>
      <c r="C1744" s="3" t="s">
        <v>5852</v>
      </c>
      <c r="D1744" s="2">
        <v>2000</v>
      </c>
      <c r="E1744" s="11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8284</v>
      </c>
      <c r="O1744" s="9">
        <f>E1744/D1744</f>
        <v>1.0874999999999999</v>
      </c>
      <c r="P1744" s="10">
        <f>IF(E1744=0,0,E1744/L1744)</f>
        <v>63.970588235294116</v>
      </c>
      <c r="Q1744" s="2" t="str">
        <f>LEFT(N1744,SEARCH("/",N1744,1)-1)</f>
        <v>photography</v>
      </c>
      <c r="R1744" s="2" t="str">
        <f>RIGHT(N1744,LEN(N1744)-SEARCH("/",N1744))</f>
        <v>photobooks</v>
      </c>
      <c r="S1744" s="21">
        <f>(((J1744/60)/60)/24)+DATE(1970,1,1)+(-5/24)</f>
        <v>42710.668634259251</v>
      </c>
      <c r="T1744" s="21">
        <f>(((I1744/60)/60)/24)+DATE(1970,1,1)+(-5/24)</f>
        <v>42742.666666666664</v>
      </c>
    </row>
    <row r="1745" spans="1:20" ht="75" hidden="1" x14ac:dyDescent="0.25">
      <c r="A1745" s="13">
        <v>1743</v>
      </c>
      <c r="B1745" s="3" t="s">
        <v>1744</v>
      </c>
      <c r="C1745" s="3" t="s">
        <v>5853</v>
      </c>
      <c r="D1745" s="2">
        <v>6000</v>
      </c>
      <c r="E1745" s="11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8284</v>
      </c>
      <c r="O1745" s="9">
        <f>E1745/D1745</f>
        <v>1.0041666666666667</v>
      </c>
      <c r="P1745" s="10">
        <f>IF(E1745=0,0,E1745/L1745)</f>
        <v>89.925373134328353</v>
      </c>
      <c r="Q1745" s="2" t="str">
        <f>LEFT(N1745,SEARCH("/",N1745,1)-1)</f>
        <v>photography</v>
      </c>
      <c r="R1745" s="2" t="str">
        <f>RIGHT(N1745,LEN(N1745)-SEARCH("/",N1745))</f>
        <v>photobooks</v>
      </c>
      <c r="S1745" s="21">
        <f>(((J1745/60)/60)/24)+DATE(1970,1,1)+(-5/24)</f>
        <v>42586.717303240737</v>
      </c>
      <c r="T1745" s="21">
        <f>(((I1745/60)/60)/24)+DATE(1970,1,1)+(-5/24)</f>
        <v>42608.957638888889</v>
      </c>
    </row>
    <row r="1746" spans="1:20" ht="105" hidden="1" x14ac:dyDescent="0.25">
      <c r="A1746" s="13">
        <v>1744</v>
      </c>
      <c r="B1746" s="3" t="s">
        <v>1745</v>
      </c>
      <c r="C1746" s="3" t="s">
        <v>5854</v>
      </c>
      <c r="D1746" s="2">
        <v>5500</v>
      </c>
      <c r="E1746" s="11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8284</v>
      </c>
      <c r="O1746" s="9">
        <f>E1746/D1746</f>
        <v>1.1845454545454546</v>
      </c>
      <c r="P1746" s="10">
        <f>IF(E1746=0,0,E1746/L1746)</f>
        <v>93.071428571428569</v>
      </c>
      <c r="Q1746" s="2" t="str">
        <f>LEFT(N1746,SEARCH("/",N1746,1)-1)</f>
        <v>photography</v>
      </c>
      <c r="R1746" s="2" t="str">
        <f>RIGHT(N1746,LEN(N1746)-SEARCH("/",N1746))</f>
        <v>photobooks</v>
      </c>
      <c r="S1746" s="21">
        <f>(((J1746/60)/60)/24)+DATE(1970,1,1)+(-5/24)</f>
        <v>42026.396724537037</v>
      </c>
      <c r="T1746" s="21">
        <f>(((I1746/60)/60)/24)+DATE(1970,1,1)+(-5/24)</f>
        <v>42071.355057870365</v>
      </c>
    </row>
    <row r="1747" spans="1:20" ht="90" hidden="1" x14ac:dyDescent="0.25">
      <c r="A1747" s="13">
        <v>1745</v>
      </c>
      <c r="B1747" s="3" t="s">
        <v>1746</v>
      </c>
      <c r="C1747" s="3" t="s">
        <v>5855</v>
      </c>
      <c r="D1747" s="2">
        <v>7000</v>
      </c>
      <c r="E1747" s="11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8284</v>
      </c>
      <c r="O1747" s="9">
        <f>E1747/D1747</f>
        <v>1.1401428571428571</v>
      </c>
      <c r="P1747" s="10">
        <f>IF(E1747=0,0,E1747/L1747)</f>
        <v>89.674157303370791</v>
      </c>
      <c r="Q1747" s="2" t="str">
        <f>LEFT(N1747,SEARCH("/",N1747,1)-1)</f>
        <v>photography</v>
      </c>
      <c r="R1747" s="2" t="str">
        <f>RIGHT(N1747,LEN(N1747)-SEARCH("/",N1747))</f>
        <v>photobooks</v>
      </c>
      <c r="S1747" s="21">
        <f>(((J1747/60)/60)/24)+DATE(1970,1,1)+(-5/24)</f>
        <v>42690.051365740735</v>
      </c>
      <c r="T1747" s="21">
        <f>(((I1747/60)/60)/24)+DATE(1970,1,1)+(-5/24)</f>
        <v>42725.874999999993</v>
      </c>
    </row>
    <row r="1748" spans="1:20" ht="105" hidden="1" x14ac:dyDescent="0.25">
      <c r="A1748" s="13">
        <v>1746</v>
      </c>
      <c r="B1748" s="3" t="s">
        <v>1747</v>
      </c>
      <c r="C1748" s="3" t="s">
        <v>5856</v>
      </c>
      <c r="D1748" s="2">
        <v>15000</v>
      </c>
      <c r="E1748" s="11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8284</v>
      </c>
      <c r="O1748" s="9">
        <f>E1748/D1748</f>
        <v>1.4810000000000001</v>
      </c>
      <c r="P1748" s="10">
        <f>IF(E1748=0,0,E1748/L1748)</f>
        <v>207.61682242990653</v>
      </c>
      <c r="Q1748" s="2" t="str">
        <f>LEFT(N1748,SEARCH("/",N1748,1)-1)</f>
        <v>photography</v>
      </c>
      <c r="R1748" s="2" t="str">
        <f>RIGHT(N1748,LEN(N1748)-SEARCH("/",N1748))</f>
        <v>photobooks</v>
      </c>
      <c r="S1748" s="21">
        <f>(((J1748/60)/60)/24)+DATE(1970,1,1)+(-5/24)</f>
        <v>42667.968368055554</v>
      </c>
      <c r="T1748" s="21">
        <f>(((I1748/60)/60)/24)+DATE(1970,1,1)+(-5/24)</f>
        <v>42697.874999999993</v>
      </c>
    </row>
    <row r="1749" spans="1:20" ht="90" hidden="1" x14ac:dyDescent="0.25">
      <c r="A1749" s="13">
        <v>1747</v>
      </c>
      <c r="B1749" s="3" t="s">
        <v>1748</v>
      </c>
      <c r="C1749" s="3" t="s">
        <v>5857</v>
      </c>
      <c r="D1749" s="2">
        <v>9000</v>
      </c>
      <c r="E1749" s="11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8284</v>
      </c>
      <c r="O1749" s="9">
        <f>E1749/D1749</f>
        <v>1.0495555555555556</v>
      </c>
      <c r="P1749" s="10">
        <f>IF(E1749=0,0,E1749/L1749)</f>
        <v>59.408805031446541</v>
      </c>
      <c r="Q1749" s="2" t="str">
        <f>LEFT(N1749,SEARCH("/",N1749,1)-1)</f>
        <v>photography</v>
      </c>
      <c r="R1749" s="2" t="str">
        <f>RIGHT(N1749,LEN(N1749)-SEARCH("/",N1749))</f>
        <v>photobooks</v>
      </c>
      <c r="S1749" s="21">
        <f>(((J1749/60)/60)/24)+DATE(1970,1,1)+(-5/24)</f>
        <v>42292.227199074077</v>
      </c>
      <c r="T1749" s="21">
        <f>(((I1749/60)/60)/24)+DATE(1970,1,1)+(-5/24)</f>
        <v>42321.416666666664</v>
      </c>
    </row>
    <row r="1750" spans="1:20" ht="60" hidden="1" x14ac:dyDescent="0.25">
      <c r="A1750" s="13">
        <v>1748</v>
      </c>
      <c r="B1750" s="3" t="s">
        <v>1749</v>
      </c>
      <c r="C1750" s="3" t="s">
        <v>5858</v>
      </c>
      <c r="D1750" s="2">
        <v>50000</v>
      </c>
      <c r="E1750" s="11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8284</v>
      </c>
      <c r="O1750" s="9">
        <f>E1750/D1750</f>
        <v>1.29948</v>
      </c>
      <c r="P1750" s="10">
        <f>IF(E1750=0,0,E1750/L1750)</f>
        <v>358.97237569060775</v>
      </c>
      <c r="Q1750" s="2" t="str">
        <f>LEFT(N1750,SEARCH("/",N1750,1)-1)</f>
        <v>photography</v>
      </c>
      <c r="R1750" s="2" t="str">
        <f>RIGHT(N1750,LEN(N1750)-SEARCH("/",N1750))</f>
        <v>photobooks</v>
      </c>
      <c r="S1750" s="21">
        <f>(((J1750/60)/60)/24)+DATE(1970,1,1)+(-5/24)</f>
        <v>42219.742395833331</v>
      </c>
      <c r="T1750" s="21">
        <f>(((I1750/60)/60)/24)+DATE(1970,1,1)+(-5/24)</f>
        <v>42249.742395833331</v>
      </c>
    </row>
    <row r="1751" spans="1:20" ht="75" hidden="1" x14ac:dyDescent="0.25">
      <c r="A1751" s="13">
        <v>1749</v>
      </c>
      <c r="B1751" s="3" t="s">
        <v>1750</v>
      </c>
      <c r="C1751" s="3" t="s">
        <v>5859</v>
      </c>
      <c r="D1751" s="2">
        <v>10050</v>
      </c>
      <c r="E1751" s="11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8284</v>
      </c>
      <c r="O1751" s="9">
        <f>E1751/D1751</f>
        <v>1.2348756218905472</v>
      </c>
      <c r="P1751" s="10">
        <f>IF(E1751=0,0,E1751/L1751)</f>
        <v>94.736641221374043</v>
      </c>
      <c r="Q1751" s="2" t="str">
        <f>LEFT(N1751,SEARCH("/",N1751,1)-1)</f>
        <v>photography</v>
      </c>
      <c r="R1751" s="2" t="str">
        <f>RIGHT(N1751,LEN(N1751)-SEARCH("/",N1751))</f>
        <v>photobooks</v>
      </c>
      <c r="S1751" s="21">
        <f>(((J1751/60)/60)/24)+DATE(1970,1,1)+(-5/24)</f>
        <v>42758.767604166664</v>
      </c>
      <c r="T1751" s="21">
        <f>(((I1751/60)/60)/24)+DATE(1970,1,1)+(-5/24)</f>
        <v>42795.583333333336</v>
      </c>
    </row>
    <row r="1752" spans="1:20" ht="105" hidden="1" x14ac:dyDescent="0.25">
      <c r="A1752" s="13">
        <v>1750</v>
      </c>
      <c r="B1752" s="3" t="s">
        <v>1751</v>
      </c>
      <c r="C1752" s="3" t="s">
        <v>5860</v>
      </c>
      <c r="D1752" s="2">
        <v>5000</v>
      </c>
      <c r="E1752" s="11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8284</v>
      </c>
      <c r="O1752" s="9">
        <f>E1752/D1752</f>
        <v>2.0162</v>
      </c>
      <c r="P1752" s="10">
        <f>IF(E1752=0,0,E1752/L1752)</f>
        <v>80.647999999999996</v>
      </c>
      <c r="Q1752" s="2" t="str">
        <f>LEFT(N1752,SEARCH("/",N1752,1)-1)</f>
        <v>photography</v>
      </c>
      <c r="R1752" s="2" t="str">
        <f>RIGHT(N1752,LEN(N1752)-SEARCH("/",N1752))</f>
        <v>photobooks</v>
      </c>
      <c r="S1752" s="21">
        <f>(((J1752/60)/60)/24)+DATE(1970,1,1)+(-5/24)</f>
        <v>42454.628518518519</v>
      </c>
      <c r="T1752" s="21">
        <f>(((I1752/60)/60)/24)+DATE(1970,1,1)+(-5/24)</f>
        <v>42479.628518518519</v>
      </c>
    </row>
    <row r="1753" spans="1:20" ht="60" hidden="1" x14ac:dyDescent="0.25">
      <c r="A1753" s="13">
        <v>1751</v>
      </c>
      <c r="B1753" s="3" t="s">
        <v>1752</v>
      </c>
      <c r="C1753" s="3" t="s">
        <v>5861</v>
      </c>
      <c r="D1753" s="2">
        <v>10000</v>
      </c>
      <c r="E1753" s="11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8284</v>
      </c>
      <c r="O1753" s="9">
        <f>E1753/D1753</f>
        <v>1.0289999999999999</v>
      </c>
      <c r="P1753" s="10">
        <f>IF(E1753=0,0,E1753/L1753)</f>
        <v>168.68852459016392</v>
      </c>
      <c r="Q1753" s="2" t="str">
        <f>LEFT(N1753,SEARCH("/",N1753,1)-1)</f>
        <v>photography</v>
      </c>
      <c r="R1753" s="2" t="str">
        <f>RIGHT(N1753,LEN(N1753)-SEARCH("/",N1753))</f>
        <v>photobooks</v>
      </c>
      <c r="S1753" s="21">
        <f>(((J1753/60)/60)/24)+DATE(1970,1,1)+(-5/24)</f>
        <v>42052.573182870365</v>
      </c>
      <c r="T1753" s="21">
        <f>(((I1753/60)/60)/24)+DATE(1970,1,1)+(-5/24)</f>
        <v>42082.5315162037</v>
      </c>
    </row>
    <row r="1754" spans="1:20" ht="60" hidden="1" x14ac:dyDescent="0.25">
      <c r="A1754" s="13">
        <v>1752</v>
      </c>
      <c r="B1754" s="3" t="s">
        <v>1753</v>
      </c>
      <c r="C1754" s="3" t="s">
        <v>5862</v>
      </c>
      <c r="D1754" s="2">
        <v>1200</v>
      </c>
      <c r="E1754" s="11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8284</v>
      </c>
      <c r="O1754" s="9">
        <f>E1754/D1754</f>
        <v>2.6016666666666666</v>
      </c>
      <c r="P1754" s="10">
        <f>IF(E1754=0,0,E1754/L1754)</f>
        <v>34.68888888888889</v>
      </c>
      <c r="Q1754" s="2" t="str">
        <f>LEFT(N1754,SEARCH("/",N1754,1)-1)</f>
        <v>photography</v>
      </c>
      <c r="R1754" s="2" t="str">
        <f>RIGHT(N1754,LEN(N1754)-SEARCH("/",N1754))</f>
        <v>photobooks</v>
      </c>
      <c r="S1754" s="21">
        <f>(((J1754/60)/60)/24)+DATE(1970,1,1)+(-5/24)</f>
        <v>42627.044930555552</v>
      </c>
      <c r="T1754" s="21">
        <f>(((I1754/60)/60)/24)+DATE(1970,1,1)+(-5/24)</f>
        <v>42657.044930555552</v>
      </c>
    </row>
    <row r="1755" spans="1:20" ht="90" hidden="1" x14ac:dyDescent="0.25">
      <c r="A1755" s="13">
        <v>1753</v>
      </c>
      <c r="B1755" s="3" t="s">
        <v>1754</v>
      </c>
      <c r="C1755" s="3" t="s">
        <v>5863</v>
      </c>
      <c r="D1755" s="2">
        <v>15000</v>
      </c>
      <c r="E1755" s="11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8284</v>
      </c>
      <c r="O1755" s="9">
        <f>E1755/D1755</f>
        <v>1.08</v>
      </c>
      <c r="P1755" s="10">
        <f>IF(E1755=0,0,E1755/L1755)</f>
        <v>462.85714285714283</v>
      </c>
      <c r="Q1755" s="2" t="str">
        <f>LEFT(N1755,SEARCH("/",N1755,1)-1)</f>
        <v>photography</v>
      </c>
      <c r="R1755" s="2" t="str">
        <f>RIGHT(N1755,LEN(N1755)-SEARCH("/",N1755))</f>
        <v>photobooks</v>
      </c>
      <c r="S1755" s="21">
        <f>(((J1755/60)/60)/24)+DATE(1970,1,1)+(-5/24)</f>
        <v>42420.541296296295</v>
      </c>
      <c r="T1755" s="21">
        <f>(((I1755/60)/60)/24)+DATE(1970,1,1)+(-5/24)</f>
        <v>42450.499629629623</v>
      </c>
    </row>
    <row r="1756" spans="1:20" ht="90" hidden="1" x14ac:dyDescent="0.25">
      <c r="A1756" s="13">
        <v>1754</v>
      </c>
      <c r="B1756" s="3" t="s">
        <v>1755</v>
      </c>
      <c r="C1756" s="3" t="s">
        <v>5864</v>
      </c>
      <c r="D1756" s="2">
        <v>8500</v>
      </c>
      <c r="E1756" s="11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8284</v>
      </c>
      <c r="O1756" s="9">
        <f>E1756/D1756</f>
        <v>1.1052941176470588</v>
      </c>
      <c r="P1756" s="10">
        <f>IF(E1756=0,0,E1756/L1756)</f>
        <v>104.38888888888889</v>
      </c>
      <c r="Q1756" s="2" t="str">
        <f>LEFT(N1756,SEARCH("/",N1756,1)-1)</f>
        <v>photography</v>
      </c>
      <c r="R1756" s="2" t="str">
        <f>RIGHT(N1756,LEN(N1756)-SEARCH("/",N1756))</f>
        <v>photobooks</v>
      </c>
      <c r="S1756" s="21">
        <f>(((J1756/60)/60)/24)+DATE(1970,1,1)+(-5/24)</f>
        <v>42067.668437499997</v>
      </c>
      <c r="T1756" s="21">
        <f>(((I1756/60)/60)/24)+DATE(1970,1,1)+(-5/24)</f>
        <v>42097.626770833333</v>
      </c>
    </row>
    <row r="1757" spans="1:20" ht="90" hidden="1" x14ac:dyDescent="0.25">
      <c r="A1757" s="13">
        <v>1755</v>
      </c>
      <c r="B1757" s="3" t="s">
        <v>1756</v>
      </c>
      <c r="C1757" s="3" t="s">
        <v>5865</v>
      </c>
      <c r="D1757" s="2">
        <v>25</v>
      </c>
      <c r="E1757" s="11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8284</v>
      </c>
      <c r="O1757" s="9">
        <f>E1757/D1757</f>
        <v>1.2</v>
      </c>
      <c r="P1757" s="10">
        <f>IF(E1757=0,0,E1757/L1757)</f>
        <v>7.5</v>
      </c>
      <c r="Q1757" s="2" t="str">
        <f>LEFT(N1757,SEARCH("/",N1757,1)-1)</f>
        <v>photography</v>
      </c>
      <c r="R1757" s="2" t="str">
        <f>RIGHT(N1757,LEN(N1757)-SEARCH("/",N1757))</f>
        <v>photobooks</v>
      </c>
      <c r="S1757" s="21">
        <f>(((J1757/60)/60)/24)+DATE(1970,1,1)+(-5/24)</f>
        <v>42252.580567129626</v>
      </c>
      <c r="T1757" s="21">
        <f>(((I1757/60)/60)/24)+DATE(1970,1,1)+(-5/24)</f>
        <v>42282.580567129626</v>
      </c>
    </row>
    <row r="1758" spans="1:20" ht="90" hidden="1" x14ac:dyDescent="0.25">
      <c r="A1758" s="13">
        <v>1756</v>
      </c>
      <c r="B1758" s="3" t="s">
        <v>1757</v>
      </c>
      <c r="C1758" s="3" t="s">
        <v>5866</v>
      </c>
      <c r="D1758" s="2">
        <v>5500</v>
      </c>
      <c r="E1758" s="11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8284</v>
      </c>
      <c r="O1758" s="9">
        <f>E1758/D1758</f>
        <v>1.0282909090909091</v>
      </c>
      <c r="P1758" s="10">
        <f>IF(E1758=0,0,E1758/L1758)</f>
        <v>47.13</v>
      </c>
      <c r="Q1758" s="2" t="str">
        <f>LEFT(N1758,SEARCH("/",N1758,1)-1)</f>
        <v>photography</v>
      </c>
      <c r="R1758" s="2" t="str">
        <f>RIGHT(N1758,LEN(N1758)-SEARCH("/",N1758))</f>
        <v>photobooks</v>
      </c>
      <c r="S1758" s="21">
        <f>(((J1758/60)/60)/24)+DATE(1970,1,1)+(-5/24)</f>
        <v>42570.959131944437</v>
      </c>
      <c r="T1758" s="21">
        <f>(((I1758/60)/60)/24)+DATE(1970,1,1)+(-5/24)</f>
        <v>42610.959131944437</v>
      </c>
    </row>
    <row r="1759" spans="1:20" ht="60" hidden="1" x14ac:dyDescent="0.25">
      <c r="A1759" s="13">
        <v>1757</v>
      </c>
      <c r="B1759" s="3" t="s">
        <v>1758</v>
      </c>
      <c r="C1759" s="3" t="s">
        <v>5867</v>
      </c>
      <c r="D1759" s="2">
        <v>5000</v>
      </c>
      <c r="E1759" s="11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8284</v>
      </c>
      <c r="O1759" s="9">
        <f>E1759/D1759</f>
        <v>1.1599999999999999</v>
      </c>
      <c r="P1759" s="10">
        <f>IF(E1759=0,0,E1759/L1759)</f>
        <v>414.28571428571428</v>
      </c>
      <c r="Q1759" s="2" t="str">
        <f>LEFT(N1759,SEARCH("/",N1759,1)-1)</f>
        <v>photography</v>
      </c>
      <c r="R1759" s="2" t="str">
        <f>RIGHT(N1759,LEN(N1759)-SEARCH("/",N1759))</f>
        <v>photobooks</v>
      </c>
      <c r="S1759" s="21">
        <f>(((J1759/60)/60)/24)+DATE(1970,1,1)+(-5/24)</f>
        <v>42733.619016203702</v>
      </c>
      <c r="T1759" s="21">
        <f>(((I1759/60)/60)/24)+DATE(1970,1,1)+(-5/24)</f>
        <v>42763.603472222218</v>
      </c>
    </row>
    <row r="1760" spans="1:20" ht="90" hidden="1" x14ac:dyDescent="0.25">
      <c r="A1760" s="13">
        <v>1758</v>
      </c>
      <c r="B1760" s="3" t="s">
        <v>1759</v>
      </c>
      <c r="C1760" s="3" t="s">
        <v>5868</v>
      </c>
      <c r="D1760" s="2">
        <v>1000</v>
      </c>
      <c r="E1760" s="11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8284</v>
      </c>
      <c r="O1760" s="9">
        <f>E1760/D1760</f>
        <v>1.147</v>
      </c>
      <c r="P1760" s="10">
        <f>IF(E1760=0,0,E1760/L1760)</f>
        <v>42.481481481481481</v>
      </c>
      <c r="Q1760" s="2" t="str">
        <f>LEFT(N1760,SEARCH("/",N1760,1)-1)</f>
        <v>photography</v>
      </c>
      <c r="R1760" s="2" t="str">
        <f>RIGHT(N1760,LEN(N1760)-SEARCH("/",N1760))</f>
        <v>photobooks</v>
      </c>
      <c r="S1760" s="21">
        <f>(((J1760/60)/60)/24)+DATE(1970,1,1)+(-5/24)</f>
        <v>42505.74759259259</v>
      </c>
      <c r="T1760" s="21">
        <f>(((I1760/60)/60)/24)+DATE(1970,1,1)+(-5/24)</f>
        <v>42565.74759259259</v>
      </c>
    </row>
    <row r="1761" spans="1:20" ht="45" hidden="1" x14ac:dyDescent="0.25">
      <c r="A1761" s="13">
        <v>1759</v>
      </c>
      <c r="B1761" s="3" t="s">
        <v>1760</v>
      </c>
      <c r="C1761" s="3" t="s">
        <v>5869</v>
      </c>
      <c r="D1761" s="2">
        <v>5000</v>
      </c>
      <c r="E1761" s="11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8284</v>
      </c>
      <c r="O1761" s="9">
        <f>E1761/D1761</f>
        <v>1.0660000000000001</v>
      </c>
      <c r="P1761" s="10">
        <f>IF(E1761=0,0,E1761/L1761)</f>
        <v>108.77551020408163</v>
      </c>
      <c r="Q1761" s="2" t="str">
        <f>LEFT(N1761,SEARCH("/",N1761,1)-1)</f>
        <v>photography</v>
      </c>
      <c r="R1761" s="2" t="str">
        <f>RIGHT(N1761,LEN(N1761)-SEARCH("/",N1761))</f>
        <v>photobooks</v>
      </c>
      <c r="S1761" s="21">
        <f>(((J1761/60)/60)/24)+DATE(1970,1,1)+(-5/24)</f>
        <v>42068.620706018519</v>
      </c>
      <c r="T1761" s="21">
        <f>(((I1761/60)/60)/24)+DATE(1970,1,1)+(-5/24)</f>
        <v>42088.579039351847</v>
      </c>
    </row>
    <row r="1762" spans="1:20" ht="90" hidden="1" x14ac:dyDescent="0.25">
      <c r="A1762" s="13">
        <v>1760</v>
      </c>
      <c r="B1762" s="3" t="s">
        <v>1761</v>
      </c>
      <c r="C1762" s="3" t="s">
        <v>5870</v>
      </c>
      <c r="D1762" s="2">
        <v>5000</v>
      </c>
      <c r="E1762" s="11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8284</v>
      </c>
      <c r="O1762" s="9">
        <f>E1762/D1762</f>
        <v>1.6544000000000001</v>
      </c>
      <c r="P1762" s="10">
        <f>IF(E1762=0,0,E1762/L1762)</f>
        <v>81.098039215686271</v>
      </c>
      <c r="Q1762" s="2" t="str">
        <f>LEFT(N1762,SEARCH("/",N1762,1)-1)</f>
        <v>photography</v>
      </c>
      <c r="R1762" s="2" t="str">
        <f>RIGHT(N1762,LEN(N1762)-SEARCH("/",N1762))</f>
        <v>photobooks</v>
      </c>
      <c r="S1762" s="21">
        <f>(((J1762/60)/60)/24)+DATE(1970,1,1)+(-5/24)</f>
        <v>42405.464270833334</v>
      </c>
      <c r="T1762" s="21">
        <f>(((I1762/60)/60)/24)+DATE(1970,1,1)+(-5/24)</f>
        <v>42425.464270833334</v>
      </c>
    </row>
    <row r="1763" spans="1:20" ht="60" hidden="1" x14ac:dyDescent="0.25">
      <c r="A1763" s="13">
        <v>1761</v>
      </c>
      <c r="B1763" s="3" t="s">
        <v>1762</v>
      </c>
      <c r="C1763" s="3" t="s">
        <v>5871</v>
      </c>
      <c r="D1763" s="2">
        <v>100</v>
      </c>
      <c r="E1763" s="11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8284</v>
      </c>
      <c r="O1763" s="9">
        <f>E1763/D1763</f>
        <v>1.55</v>
      </c>
      <c r="P1763" s="10">
        <f>IF(E1763=0,0,E1763/L1763)</f>
        <v>51.666666666666664</v>
      </c>
      <c r="Q1763" s="2" t="str">
        <f>LEFT(N1763,SEARCH("/",N1763,1)-1)</f>
        <v>photography</v>
      </c>
      <c r="R1763" s="2" t="str">
        <f>RIGHT(N1763,LEN(N1763)-SEARCH("/",N1763))</f>
        <v>photobooks</v>
      </c>
      <c r="S1763" s="21">
        <f>(((J1763/60)/60)/24)+DATE(1970,1,1)+(-5/24)</f>
        <v>42209.359490740739</v>
      </c>
      <c r="T1763" s="21">
        <f>(((I1763/60)/60)/24)+DATE(1970,1,1)+(-5/24)</f>
        <v>42259.359490740739</v>
      </c>
    </row>
    <row r="1764" spans="1:20" ht="30" hidden="1" x14ac:dyDescent="0.25">
      <c r="A1764" s="13">
        <v>1762</v>
      </c>
      <c r="B1764" s="3" t="s">
        <v>1763</v>
      </c>
      <c r="C1764" s="3" t="s">
        <v>5872</v>
      </c>
      <c r="D1764" s="2">
        <v>100</v>
      </c>
      <c r="E1764" s="11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8284</v>
      </c>
      <c r="O1764" s="9">
        <f>E1764/D1764</f>
        <v>8.85</v>
      </c>
      <c r="P1764" s="10">
        <f>IF(E1764=0,0,E1764/L1764)</f>
        <v>35.4</v>
      </c>
      <c r="Q1764" s="2" t="str">
        <f>LEFT(N1764,SEARCH("/",N1764,1)-1)</f>
        <v>photography</v>
      </c>
      <c r="R1764" s="2" t="str">
        <f>RIGHT(N1764,LEN(N1764)-SEARCH("/",N1764))</f>
        <v>photobooks</v>
      </c>
      <c r="S1764" s="21">
        <f>(((J1764/60)/60)/24)+DATE(1970,1,1)+(-5/24)</f>
        <v>42410.773668981477</v>
      </c>
      <c r="T1764" s="21">
        <f>(((I1764/60)/60)/24)+DATE(1970,1,1)+(-5/24)</f>
        <v>42440.773668981477</v>
      </c>
    </row>
    <row r="1765" spans="1:20" ht="90" hidden="1" x14ac:dyDescent="0.25">
      <c r="A1765" s="13">
        <v>1763</v>
      </c>
      <c r="B1765" s="3" t="s">
        <v>1764</v>
      </c>
      <c r="C1765" s="3" t="s">
        <v>5873</v>
      </c>
      <c r="D1765" s="2">
        <v>12000</v>
      </c>
      <c r="E1765" s="11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8284</v>
      </c>
      <c r="O1765" s="9">
        <f>E1765/D1765</f>
        <v>1.0190833333333333</v>
      </c>
      <c r="P1765" s="10">
        <f>IF(E1765=0,0,E1765/L1765)</f>
        <v>103.63559322033899</v>
      </c>
      <c r="Q1765" s="2" t="str">
        <f>LEFT(N1765,SEARCH("/",N1765,1)-1)</f>
        <v>photography</v>
      </c>
      <c r="R1765" s="2" t="str">
        <f>RIGHT(N1765,LEN(N1765)-SEARCH("/",N1765))</f>
        <v>photobooks</v>
      </c>
      <c r="S1765" s="21">
        <f>(((J1765/60)/60)/24)+DATE(1970,1,1)+(-5/24)</f>
        <v>42636.660185185181</v>
      </c>
      <c r="T1765" s="21">
        <f>(((I1765/60)/60)/24)+DATE(1970,1,1)+(-5/24)</f>
        <v>42666.660185185181</v>
      </c>
    </row>
    <row r="1766" spans="1:20" ht="90" x14ac:dyDescent="0.25">
      <c r="A1766" s="13">
        <v>1764</v>
      </c>
      <c r="B1766" s="3" t="s">
        <v>1765</v>
      </c>
      <c r="C1766" s="3" t="s">
        <v>5874</v>
      </c>
      <c r="D1766" s="2">
        <v>11000</v>
      </c>
      <c r="E1766" s="11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8284</v>
      </c>
      <c r="O1766" s="9">
        <f>E1766/D1766</f>
        <v>0.19600000000000001</v>
      </c>
      <c r="P1766" s="10">
        <f>IF(E1766=0,0,E1766/L1766)</f>
        <v>55.282051282051285</v>
      </c>
      <c r="Q1766" s="2" t="str">
        <f>LEFT(N1766,SEARCH("/",N1766,1)-1)</f>
        <v>photography</v>
      </c>
      <c r="R1766" s="2" t="str">
        <f>RIGHT(N1766,LEN(N1766)-SEARCH("/",N1766))</f>
        <v>photobooks</v>
      </c>
      <c r="S1766" s="21">
        <f>(((J1766/60)/60)/24)+DATE(1970,1,1)+(-5/24)</f>
        <v>41825.27753472222</v>
      </c>
      <c r="T1766" s="21">
        <f>(((I1766/60)/60)/24)+DATE(1970,1,1)+(-5/24)</f>
        <v>41854.27753472222</v>
      </c>
    </row>
    <row r="1767" spans="1:20" ht="90" x14ac:dyDescent="0.25">
      <c r="A1767" s="13">
        <v>1765</v>
      </c>
      <c r="B1767" s="3" t="s">
        <v>1766</v>
      </c>
      <c r="C1767" s="3" t="s">
        <v>5875</v>
      </c>
      <c r="D1767" s="2">
        <v>12500</v>
      </c>
      <c r="E1767" s="11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8284</v>
      </c>
      <c r="O1767" s="9">
        <f>E1767/D1767</f>
        <v>0.59467839999999994</v>
      </c>
      <c r="P1767" s="10">
        <f>IF(E1767=0,0,E1767/L1767)</f>
        <v>72.16970873786407</v>
      </c>
      <c r="Q1767" s="2" t="str">
        <f>LEFT(N1767,SEARCH("/",N1767,1)-1)</f>
        <v>photography</v>
      </c>
      <c r="R1767" s="2" t="str">
        <f>RIGHT(N1767,LEN(N1767)-SEARCH("/",N1767))</f>
        <v>photobooks</v>
      </c>
      <c r="S1767" s="21">
        <f>(((J1767/60)/60)/24)+DATE(1970,1,1)+(-5/24)</f>
        <v>41834.772129629629</v>
      </c>
      <c r="T1767" s="21">
        <f>(((I1767/60)/60)/24)+DATE(1970,1,1)+(-5/24)</f>
        <v>41864.772129629629</v>
      </c>
    </row>
    <row r="1768" spans="1:20" ht="60" x14ac:dyDescent="0.25">
      <c r="A1768" s="13">
        <v>1766</v>
      </c>
      <c r="B1768" s="3" t="s">
        <v>1767</v>
      </c>
      <c r="C1768" s="3" t="s">
        <v>5876</v>
      </c>
      <c r="D1768" s="2">
        <v>1500</v>
      </c>
      <c r="E1768" s="11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8284</v>
      </c>
      <c r="O1768" s="9">
        <f>E1768/D1768</f>
        <v>0</v>
      </c>
      <c r="P1768" s="10">
        <f>IF(E1768=0,0,E1768/L1768)</f>
        <v>0</v>
      </c>
      <c r="Q1768" s="2" t="str">
        <f>LEFT(N1768,SEARCH("/",N1768,1)-1)</f>
        <v>photography</v>
      </c>
      <c r="R1768" s="2" t="str">
        <f>RIGHT(N1768,LEN(N1768)-SEARCH("/",N1768))</f>
        <v>photobooks</v>
      </c>
      <c r="S1768" s="21">
        <f>(((J1768/60)/60)/24)+DATE(1970,1,1)+(-5/24)</f>
        <v>41855.65148148148</v>
      </c>
      <c r="T1768" s="21">
        <f>(((I1768/60)/60)/24)+DATE(1970,1,1)+(-5/24)</f>
        <v>41876.65148148148</v>
      </c>
    </row>
    <row r="1769" spans="1:20" ht="60" x14ac:dyDescent="0.25">
      <c r="A1769" s="13">
        <v>1767</v>
      </c>
      <c r="B1769" s="3" t="s">
        <v>1768</v>
      </c>
      <c r="C1769" s="3" t="s">
        <v>5877</v>
      </c>
      <c r="D1769" s="2">
        <v>5000</v>
      </c>
      <c r="E1769" s="11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8284</v>
      </c>
      <c r="O1769" s="9">
        <f>E1769/D1769</f>
        <v>0.4572</v>
      </c>
      <c r="P1769" s="10">
        <f>IF(E1769=0,0,E1769/L1769)</f>
        <v>58.615384615384613</v>
      </c>
      <c r="Q1769" s="2" t="str">
        <f>LEFT(N1769,SEARCH("/",N1769,1)-1)</f>
        <v>photography</v>
      </c>
      <c r="R1769" s="2" t="str">
        <f>RIGHT(N1769,LEN(N1769)-SEARCH("/",N1769))</f>
        <v>photobooks</v>
      </c>
      <c r="S1769" s="21">
        <f>(((J1769/60)/60)/24)+DATE(1970,1,1)+(-5/24)</f>
        <v>41824.450046296297</v>
      </c>
      <c r="T1769" s="21">
        <f>(((I1769/60)/60)/24)+DATE(1970,1,1)+(-5/24)</f>
        <v>41854.450046296297</v>
      </c>
    </row>
    <row r="1770" spans="1:20" ht="90" x14ac:dyDescent="0.25">
      <c r="A1770" s="13">
        <v>1768</v>
      </c>
      <c r="B1770" s="3" t="s">
        <v>1769</v>
      </c>
      <c r="C1770" s="3" t="s">
        <v>5878</v>
      </c>
      <c r="D1770" s="2">
        <v>5000</v>
      </c>
      <c r="E1770" s="11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8284</v>
      </c>
      <c r="O1770" s="9">
        <f>E1770/D1770</f>
        <v>3.7400000000000003E-2</v>
      </c>
      <c r="P1770" s="10">
        <f>IF(E1770=0,0,E1770/L1770)</f>
        <v>12.466666666666667</v>
      </c>
      <c r="Q1770" s="2" t="str">
        <f>LEFT(N1770,SEARCH("/",N1770,1)-1)</f>
        <v>photography</v>
      </c>
      <c r="R1770" s="2" t="str">
        <f>RIGHT(N1770,LEN(N1770)-SEARCH("/",N1770))</f>
        <v>photobooks</v>
      </c>
      <c r="S1770" s="21">
        <f>(((J1770/60)/60)/24)+DATE(1970,1,1)+(-5/24)</f>
        <v>41849.352361111109</v>
      </c>
      <c r="T1770" s="21">
        <f>(((I1770/60)/60)/24)+DATE(1970,1,1)+(-5/24)</f>
        <v>41909.352361111109</v>
      </c>
    </row>
    <row r="1771" spans="1:20" ht="90" x14ac:dyDescent="0.25">
      <c r="A1771" s="13">
        <v>1769</v>
      </c>
      <c r="B1771" s="3" t="s">
        <v>1770</v>
      </c>
      <c r="C1771" s="3" t="s">
        <v>5879</v>
      </c>
      <c r="D1771" s="2">
        <v>40000</v>
      </c>
      <c r="E1771" s="11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8284</v>
      </c>
      <c r="O1771" s="9">
        <f>E1771/D1771</f>
        <v>2.7025E-2</v>
      </c>
      <c r="P1771" s="10">
        <f>IF(E1771=0,0,E1771/L1771)</f>
        <v>49.136363636363633</v>
      </c>
      <c r="Q1771" s="2" t="str">
        <f>LEFT(N1771,SEARCH("/",N1771,1)-1)</f>
        <v>photography</v>
      </c>
      <c r="R1771" s="2" t="str">
        <f>RIGHT(N1771,LEN(N1771)-SEARCH("/",N1771))</f>
        <v>photobooks</v>
      </c>
      <c r="S1771" s="21">
        <f>(((J1771/60)/60)/24)+DATE(1970,1,1)+(-5/24)</f>
        <v>41987.610636574071</v>
      </c>
      <c r="T1771" s="21">
        <f>(((I1771/60)/60)/24)+DATE(1970,1,1)+(-5/24)</f>
        <v>42017.610636574071</v>
      </c>
    </row>
    <row r="1772" spans="1:20" ht="105" x14ac:dyDescent="0.25">
      <c r="A1772" s="13">
        <v>1770</v>
      </c>
      <c r="B1772" s="3" t="s">
        <v>1771</v>
      </c>
      <c r="C1772" s="3" t="s">
        <v>5880</v>
      </c>
      <c r="D1772" s="2">
        <v>24500</v>
      </c>
      <c r="E1772" s="11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8284</v>
      </c>
      <c r="O1772" s="9">
        <f>E1772/D1772</f>
        <v>0.56514285714285717</v>
      </c>
      <c r="P1772" s="10">
        <f>IF(E1772=0,0,E1772/L1772)</f>
        <v>150.5</v>
      </c>
      <c r="Q1772" s="2" t="str">
        <f>LEFT(N1772,SEARCH("/",N1772,1)-1)</f>
        <v>photography</v>
      </c>
      <c r="R1772" s="2" t="str">
        <f>RIGHT(N1772,LEN(N1772)-SEARCH("/",N1772))</f>
        <v>photobooks</v>
      </c>
      <c r="S1772" s="21">
        <f>(((J1772/60)/60)/24)+DATE(1970,1,1)+(-5/24)</f>
        <v>41891.571689814817</v>
      </c>
      <c r="T1772" s="21">
        <f>(((I1772/60)/60)/24)+DATE(1970,1,1)+(-5/24)</f>
        <v>41926.571689814817</v>
      </c>
    </row>
    <row r="1773" spans="1:20" ht="90" x14ac:dyDescent="0.25">
      <c r="A1773" s="13">
        <v>1771</v>
      </c>
      <c r="B1773" s="3" t="s">
        <v>1772</v>
      </c>
      <c r="C1773" s="3" t="s">
        <v>5881</v>
      </c>
      <c r="D1773" s="2">
        <v>4200</v>
      </c>
      <c r="E1773" s="11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8284</v>
      </c>
      <c r="O1773" s="9">
        <f>E1773/D1773</f>
        <v>0.21309523809523809</v>
      </c>
      <c r="P1773" s="10">
        <f>IF(E1773=0,0,E1773/L1773)</f>
        <v>35.799999999999997</v>
      </c>
      <c r="Q1773" s="2" t="str">
        <f>LEFT(N1773,SEARCH("/",N1773,1)-1)</f>
        <v>photography</v>
      </c>
      <c r="R1773" s="2" t="str">
        <f>RIGHT(N1773,LEN(N1773)-SEARCH("/",N1773))</f>
        <v>photobooks</v>
      </c>
      <c r="S1773" s="21">
        <f>(((J1773/60)/60)/24)+DATE(1970,1,1)+(-5/24)</f>
        <v>41905.771296296298</v>
      </c>
      <c r="T1773" s="21">
        <f>(((I1773/60)/60)/24)+DATE(1970,1,1)+(-5/24)</f>
        <v>41935.771296296298</v>
      </c>
    </row>
    <row r="1774" spans="1:20" ht="60" x14ac:dyDescent="0.25">
      <c r="A1774" s="13">
        <v>1772</v>
      </c>
      <c r="B1774" s="3" t="s">
        <v>1773</v>
      </c>
      <c r="C1774" s="3" t="s">
        <v>5882</v>
      </c>
      <c r="D1774" s="2">
        <v>5500</v>
      </c>
      <c r="E1774" s="11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8284</v>
      </c>
      <c r="O1774" s="9">
        <f>E1774/D1774</f>
        <v>0.156</v>
      </c>
      <c r="P1774" s="10">
        <f>IF(E1774=0,0,E1774/L1774)</f>
        <v>45.157894736842103</v>
      </c>
      <c r="Q1774" s="2" t="str">
        <f>LEFT(N1774,SEARCH("/",N1774,1)-1)</f>
        <v>photography</v>
      </c>
      <c r="R1774" s="2" t="str">
        <f>RIGHT(N1774,LEN(N1774)-SEARCH("/",N1774))</f>
        <v>photobooks</v>
      </c>
      <c r="S1774" s="21">
        <f>(((J1774/60)/60)/24)+DATE(1970,1,1)+(-5/24)</f>
        <v>41766.509675925925</v>
      </c>
      <c r="T1774" s="21">
        <f>(((I1774/60)/60)/24)+DATE(1970,1,1)+(-5/24)</f>
        <v>41826.509675925925</v>
      </c>
    </row>
    <row r="1775" spans="1:20" ht="90" x14ac:dyDescent="0.25">
      <c r="A1775" s="13">
        <v>1773</v>
      </c>
      <c r="B1775" s="3" t="s">
        <v>1774</v>
      </c>
      <c r="C1775" s="3" t="s">
        <v>5883</v>
      </c>
      <c r="D1775" s="2">
        <v>30000</v>
      </c>
      <c r="E1775" s="11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8284</v>
      </c>
      <c r="O1775" s="9">
        <f>E1775/D1775</f>
        <v>6.2566666666666673E-2</v>
      </c>
      <c r="P1775" s="10">
        <f>IF(E1775=0,0,E1775/L1775)</f>
        <v>98.78947368421052</v>
      </c>
      <c r="Q1775" s="2" t="str">
        <f>LEFT(N1775,SEARCH("/",N1775,1)-1)</f>
        <v>photography</v>
      </c>
      <c r="R1775" s="2" t="str">
        <f>RIGHT(N1775,LEN(N1775)-SEARCH("/",N1775))</f>
        <v>photobooks</v>
      </c>
      <c r="S1775" s="21">
        <f>(((J1775/60)/60)/24)+DATE(1970,1,1)+(-5/24)</f>
        <v>41978.552060185182</v>
      </c>
      <c r="T1775" s="21">
        <f>(((I1775/60)/60)/24)+DATE(1970,1,1)+(-5/24)</f>
        <v>42023.552060185182</v>
      </c>
    </row>
    <row r="1776" spans="1:20" ht="90" x14ac:dyDescent="0.25">
      <c r="A1776" s="13">
        <v>1774</v>
      </c>
      <c r="B1776" s="3" t="s">
        <v>1775</v>
      </c>
      <c r="C1776" s="3" t="s">
        <v>5884</v>
      </c>
      <c r="D1776" s="2">
        <v>2500</v>
      </c>
      <c r="E1776" s="11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8284</v>
      </c>
      <c r="O1776" s="9">
        <f>E1776/D1776</f>
        <v>0.4592</v>
      </c>
      <c r="P1776" s="10">
        <f>IF(E1776=0,0,E1776/L1776)</f>
        <v>88.307692307692307</v>
      </c>
      <c r="Q1776" s="2" t="str">
        <f>LEFT(N1776,SEARCH("/",N1776,1)-1)</f>
        <v>photography</v>
      </c>
      <c r="R1776" s="2" t="str">
        <f>RIGHT(N1776,LEN(N1776)-SEARCH("/",N1776))</f>
        <v>photobooks</v>
      </c>
      <c r="S1776" s="21">
        <f>(((J1776/60)/60)/24)+DATE(1970,1,1)+(-5/24)</f>
        <v>41930.010324074072</v>
      </c>
      <c r="T1776" s="21">
        <f>(((I1776/60)/60)/24)+DATE(1970,1,1)+(-5/24)</f>
        <v>41972.415972222218</v>
      </c>
    </row>
    <row r="1777" spans="1:20" ht="90" x14ac:dyDescent="0.25">
      <c r="A1777" s="13">
        <v>1775</v>
      </c>
      <c r="B1777" s="3" t="s">
        <v>1776</v>
      </c>
      <c r="C1777" s="3" t="s">
        <v>5885</v>
      </c>
      <c r="D1777" s="2">
        <v>32500</v>
      </c>
      <c r="E1777" s="11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8284</v>
      </c>
      <c r="O1777" s="9">
        <f>E1777/D1777</f>
        <v>0.65101538461538466</v>
      </c>
      <c r="P1777" s="10">
        <f>IF(E1777=0,0,E1777/L1777)</f>
        <v>170.62903225806451</v>
      </c>
      <c r="Q1777" s="2" t="str">
        <f>LEFT(N1777,SEARCH("/",N1777,1)-1)</f>
        <v>photography</v>
      </c>
      <c r="R1777" s="2" t="str">
        <f>RIGHT(N1777,LEN(N1777)-SEARCH("/",N1777))</f>
        <v>photobooks</v>
      </c>
      <c r="S1777" s="21">
        <f>(((J1777/60)/60)/24)+DATE(1970,1,1)+(-5/24)</f>
        <v>41891.768055555556</v>
      </c>
      <c r="T1777" s="21">
        <f>(((I1777/60)/60)/24)+DATE(1970,1,1)+(-5/24)</f>
        <v>41936.768055555556</v>
      </c>
    </row>
    <row r="1778" spans="1:20" ht="90" x14ac:dyDescent="0.25">
      <c r="A1778" s="13">
        <v>1776</v>
      </c>
      <c r="B1778" s="3" t="s">
        <v>1777</v>
      </c>
      <c r="C1778" s="3" t="s">
        <v>5886</v>
      </c>
      <c r="D1778" s="2">
        <v>5000</v>
      </c>
      <c r="E1778" s="11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8284</v>
      </c>
      <c r="O1778" s="9">
        <f>E1778/D1778</f>
        <v>6.7000000000000004E-2</v>
      </c>
      <c r="P1778" s="10">
        <f>IF(E1778=0,0,E1778/L1778)</f>
        <v>83.75</v>
      </c>
      <c r="Q1778" s="2" t="str">
        <f>LEFT(N1778,SEARCH("/",N1778,1)-1)</f>
        <v>photography</v>
      </c>
      <c r="R1778" s="2" t="str">
        <f>RIGHT(N1778,LEN(N1778)-SEARCH("/",N1778))</f>
        <v>photobooks</v>
      </c>
      <c r="S1778" s="21">
        <f>(((J1778/60)/60)/24)+DATE(1970,1,1)+(-5/24)</f>
        <v>41905.748506944445</v>
      </c>
      <c r="T1778" s="21">
        <f>(((I1778/60)/60)/24)+DATE(1970,1,1)+(-5/24)</f>
        <v>41941.748506944445</v>
      </c>
    </row>
    <row r="1779" spans="1:20" ht="90" x14ac:dyDescent="0.25">
      <c r="A1779" s="13">
        <v>1777</v>
      </c>
      <c r="B1779" s="3" t="s">
        <v>1778</v>
      </c>
      <c r="C1779" s="3" t="s">
        <v>5887</v>
      </c>
      <c r="D1779" s="2">
        <v>4800</v>
      </c>
      <c r="E1779" s="11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8284</v>
      </c>
      <c r="O1779" s="9">
        <f>E1779/D1779</f>
        <v>0.135625</v>
      </c>
      <c r="P1779" s="10">
        <f>IF(E1779=0,0,E1779/L1779)</f>
        <v>65.099999999999994</v>
      </c>
      <c r="Q1779" s="2" t="str">
        <f>LEFT(N1779,SEARCH("/",N1779,1)-1)</f>
        <v>photography</v>
      </c>
      <c r="R1779" s="2" t="str">
        <f>RIGHT(N1779,LEN(N1779)-SEARCH("/",N1779))</f>
        <v>photobooks</v>
      </c>
      <c r="S1779" s="21">
        <f>(((J1779/60)/60)/24)+DATE(1970,1,1)+(-5/24)</f>
        <v>42025.14876157407</v>
      </c>
      <c r="T1779" s="21">
        <f>(((I1779/60)/60)/24)+DATE(1970,1,1)+(-5/24)</f>
        <v>42055.14876157407</v>
      </c>
    </row>
    <row r="1780" spans="1:20" ht="90" x14ac:dyDescent="0.25">
      <c r="A1780" s="13">
        <v>1778</v>
      </c>
      <c r="B1780" s="3" t="s">
        <v>1779</v>
      </c>
      <c r="C1780" s="3" t="s">
        <v>5888</v>
      </c>
      <c r="D1780" s="2">
        <v>50000</v>
      </c>
      <c r="E1780" s="11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8284</v>
      </c>
      <c r="O1780" s="9">
        <f>E1780/D1780</f>
        <v>1.9900000000000001E-2</v>
      </c>
      <c r="P1780" s="10">
        <f>IF(E1780=0,0,E1780/L1780)</f>
        <v>66.333333333333329</v>
      </c>
      <c r="Q1780" s="2" t="str">
        <f>LEFT(N1780,SEARCH("/",N1780,1)-1)</f>
        <v>photography</v>
      </c>
      <c r="R1780" s="2" t="str">
        <f>RIGHT(N1780,LEN(N1780)-SEARCH("/",N1780))</f>
        <v>photobooks</v>
      </c>
      <c r="S1780" s="21">
        <f>(((J1780/60)/60)/24)+DATE(1970,1,1)+(-5/24)</f>
        <v>42045.655034722215</v>
      </c>
      <c r="T1780" s="21">
        <f>(((I1780/60)/60)/24)+DATE(1970,1,1)+(-5/24)</f>
        <v>42090.613368055558</v>
      </c>
    </row>
    <row r="1781" spans="1:20" ht="90" x14ac:dyDescent="0.25">
      <c r="A1781" s="13">
        <v>1779</v>
      </c>
      <c r="B1781" s="3" t="s">
        <v>1780</v>
      </c>
      <c r="C1781" s="3" t="s">
        <v>5889</v>
      </c>
      <c r="D1781" s="2">
        <v>11000</v>
      </c>
      <c r="E1781" s="11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8284</v>
      </c>
      <c r="O1781" s="9">
        <f>E1781/D1781</f>
        <v>0.36236363636363639</v>
      </c>
      <c r="P1781" s="10">
        <f>IF(E1781=0,0,E1781/L1781)</f>
        <v>104.89473684210526</v>
      </c>
      <c r="Q1781" s="2" t="str">
        <f>LEFT(N1781,SEARCH("/",N1781,1)-1)</f>
        <v>photography</v>
      </c>
      <c r="R1781" s="2" t="str">
        <f>RIGHT(N1781,LEN(N1781)-SEARCH("/",N1781))</f>
        <v>photobooks</v>
      </c>
      <c r="S1781" s="21">
        <f>(((J1781/60)/60)/24)+DATE(1970,1,1)+(-5/24)</f>
        <v>42585.483564814807</v>
      </c>
      <c r="T1781" s="21">
        <f>(((I1781/60)/60)/24)+DATE(1970,1,1)+(-5/24)</f>
        <v>42615.483564814807</v>
      </c>
    </row>
    <row r="1782" spans="1:20" ht="90" x14ac:dyDescent="0.25">
      <c r="A1782" s="13">
        <v>1780</v>
      </c>
      <c r="B1782" s="3" t="s">
        <v>1781</v>
      </c>
      <c r="C1782" s="3" t="s">
        <v>5890</v>
      </c>
      <c r="D1782" s="2">
        <v>30000</v>
      </c>
      <c r="E1782" s="11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8284</v>
      </c>
      <c r="O1782" s="9">
        <f>E1782/D1782</f>
        <v>0.39743333333333336</v>
      </c>
      <c r="P1782" s="10">
        <f>IF(E1782=0,0,E1782/L1782)</f>
        <v>78.440789473684205</v>
      </c>
      <c r="Q1782" s="2" t="str">
        <f>LEFT(N1782,SEARCH("/",N1782,1)-1)</f>
        <v>photography</v>
      </c>
      <c r="R1782" s="2" t="str">
        <f>RIGHT(N1782,LEN(N1782)-SEARCH("/",N1782))</f>
        <v>photobooks</v>
      </c>
      <c r="S1782" s="21">
        <f>(((J1782/60)/60)/24)+DATE(1970,1,1)+(-5/24)</f>
        <v>42493.392476851855</v>
      </c>
      <c r="T1782" s="21">
        <f>(((I1782/60)/60)/24)+DATE(1970,1,1)+(-5/24)</f>
        <v>42553.392476851855</v>
      </c>
    </row>
    <row r="1783" spans="1:20" ht="90" x14ac:dyDescent="0.25">
      <c r="A1783" s="13">
        <v>1781</v>
      </c>
      <c r="B1783" s="3" t="s">
        <v>1782</v>
      </c>
      <c r="C1783" s="3" t="s">
        <v>5891</v>
      </c>
      <c r="D1783" s="2">
        <v>5500</v>
      </c>
      <c r="E1783" s="11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8284</v>
      </c>
      <c r="O1783" s="9">
        <f>E1783/D1783</f>
        <v>0.25763636363636366</v>
      </c>
      <c r="P1783" s="10">
        <f>IF(E1783=0,0,E1783/L1783)</f>
        <v>59.041666666666664</v>
      </c>
      <c r="Q1783" s="2" t="str">
        <f>LEFT(N1783,SEARCH("/",N1783,1)-1)</f>
        <v>photography</v>
      </c>
      <c r="R1783" s="2" t="str">
        <f>RIGHT(N1783,LEN(N1783)-SEARCH("/",N1783))</f>
        <v>photobooks</v>
      </c>
      <c r="S1783" s="21">
        <f>(((J1783/60)/60)/24)+DATE(1970,1,1)+(-5/24)</f>
        <v>42597.409085648142</v>
      </c>
      <c r="T1783" s="21">
        <f>(((I1783/60)/60)/24)+DATE(1970,1,1)+(-5/24)</f>
        <v>42628.409085648142</v>
      </c>
    </row>
    <row r="1784" spans="1:20" ht="90" x14ac:dyDescent="0.25">
      <c r="A1784" s="13">
        <v>1782</v>
      </c>
      <c r="B1784" s="3" t="s">
        <v>1783</v>
      </c>
      <c r="C1784" s="3" t="s">
        <v>5892</v>
      </c>
      <c r="D1784" s="2">
        <v>35000</v>
      </c>
      <c r="E1784" s="11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8284</v>
      </c>
      <c r="O1784" s="9">
        <f>E1784/D1784</f>
        <v>0.15491428571428573</v>
      </c>
      <c r="P1784" s="10">
        <f>IF(E1784=0,0,E1784/L1784)</f>
        <v>71.34210526315789</v>
      </c>
      <c r="Q1784" s="2" t="str">
        <f>LEFT(N1784,SEARCH("/",N1784,1)-1)</f>
        <v>photography</v>
      </c>
      <c r="R1784" s="2" t="str">
        <f>RIGHT(N1784,LEN(N1784)-SEARCH("/",N1784))</f>
        <v>photobooks</v>
      </c>
      <c r="S1784" s="21">
        <f>(((J1784/60)/60)/24)+DATE(1970,1,1)+(-5/24)</f>
        <v>42388.366770833331</v>
      </c>
      <c r="T1784" s="21">
        <f>(((I1784/60)/60)/24)+DATE(1970,1,1)+(-5/24)</f>
        <v>42421.366770833331</v>
      </c>
    </row>
    <row r="1785" spans="1:20" ht="90" x14ac:dyDescent="0.25">
      <c r="A1785" s="13">
        <v>1783</v>
      </c>
      <c r="B1785" s="3" t="s">
        <v>1784</v>
      </c>
      <c r="C1785" s="3" t="s">
        <v>5893</v>
      </c>
      <c r="D1785" s="2">
        <v>40000</v>
      </c>
      <c r="E1785" s="11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8284</v>
      </c>
      <c r="O1785" s="9">
        <f>E1785/D1785</f>
        <v>0.236925</v>
      </c>
      <c r="P1785" s="10">
        <f>IF(E1785=0,0,E1785/L1785)</f>
        <v>51.227027027027027</v>
      </c>
      <c r="Q1785" s="2" t="str">
        <f>LEFT(N1785,SEARCH("/",N1785,1)-1)</f>
        <v>photography</v>
      </c>
      <c r="R1785" s="2" t="str">
        <f>RIGHT(N1785,LEN(N1785)-SEARCH("/",N1785))</f>
        <v>photobooks</v>
      </c>
      <c r="S1785" s="21">
        <f>(((J1785/60)/60)/24)+DATE(1970,1,1)+(-5/24)</f>
        <v>42115.741643518515</v>
      </c>
      <c r="T1785" s="21">
        <f>(((I1785/60)/60)/24)+DATE(1970,1,1)+(-5/24)</f>
        <v>42145.741643518515</v>
      </c>
    </row>
    <row r="1786" spans="1:20" ht="90" x14ac:dyDescent="0.25">
      <c r="A1786" s="13">
        <v>1784</v>
      </c>
      <c r="B1786" s="3" t="s">
        <v>1785</v>
      </c>
      <c r="C1786" s="3" t="s">
        <v>5894</v>
      </c>
      <c r="D1786" s="2">
        <v>5000</v>
      </c>
      <c r="E1786" s="11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8284</v>
      </c>
      <c r="O1786" s="9">
        <f>E1786/D1786</f>
        <v>0.39760000000000001</v>
      </c>
      <c r="P1786" s="10">
        <f>IF(E1786=0,0,E1786/L1786)</f>
        <v>60.242424242424242</v>
      </c>
      <c r="Q1786" s="2" t="str">
        <f>LEFT(N1786,SEARCH("/",N1786,1)-1)</f>
        <v>photography</v>
      </c>
      <c r="R1786" s="2" t="str">
        <f>RIGHT(N1786,LEN(N1786)-SEARCH("/",N1786))</f>
        <v>photobooks</v>
      </c>
      <c r="S1786" s="21">
        <f>(((J1786/60)/60)/24)+DATE(1970,1,1)+(-5/24)</f>
        <v>42003.447222222218</v>
      </c>
      <c r="T1786" s="21">
        <f>(((I1786/60)/60)/24)+DATE(1970,1,1)+(-5/24)</f>
        <v>42034.934027777774</v>
      </c>
    </row>
    <row r="1787" spans="1:20" ht="90" x14ac:dyDescent="0.25">
      <c r="A1787" s="13">
        <v>1785</v>
      </c>
      <c r="B1787" s="3" t="s">
        <v>1786</v>
      </c>
      <c r="C1787" s="3" t="s">
        <v>5895</v>
      </c>
      <c r="D1787" s="2">
        <v>24000</v>
      </c>
      <c r="E1787" s="11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8284</v>
      </c>
      <c r="O1787" s="9">
        <f>E1787/D1787</f>
        <v>0.20220833333333332</v>
      </c>
      <c r="P1787" s="10">
        <f>IF(E1787=0,0,E1787/L1787)</f>
        <v>44.935185185185183</v>
      </c>
      <c r="Q1787" s="2" t="str">
        <f>LEFT(N1787,SEARCH("/",N1787,1)-1)</f>
        <v>photography</v>
      </c>
      <c r="R1787" s="2" t="str">
        <f>RIGHT(N1787,LEN(N1787)-SEARCH("/",N1787))</f>
        <v>photobooks</v>
      </c>
      <c r="S1787" s="21">
        <f>(((J1787/60)/60)/24)+DATE(1970,1,1)+(-5/24)</f>
        <v>41896.926562499997</v>
      </c>
      <c r="T1787" s="21">
        <f>(((I1787/60)/60)/24)+DATE(1970,1,1)+(-5/24)</f>
        <v>41927.791666666664</v>
      </c>
    </row>
    <row r="1788" spans="1:20" ht="90" x14ac:dyDescent="0.25">
      <c r="A1788" s="13">
        <v>1786</v>
      </c>
      <c r="B1788" s="3" t="s">
        <v>1787</v>
      </c>
      <c r="C1788" s="3" t="s">
        <v>5896</v>
      </c>
      <c r="D1788" s="2">
        <v>1900</v>
      </c>
      <c r="E1788" s="11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8284</v>
      </c>
      <c r="O1788" s="9">
        <f>E1788/D1788</f>
        <v>0.47631578947368419</v>
      </c>
      <c r="P1788" s="10">
        <f>IF(E1788=0,0,E1788/L1788)</f>
        <v>31.206896551724139</v>
      </c>
      <c r="Q1788" s="2" t="str">
        <f>LEFT(N1788,SEARCH("/",N1788,1)-1)</f>
        <v>photography</v>
      </c>
      <c r="R1788" s="2" t="str">
        <f>RIGHT(N1788,LEN(N1788)-SEARCH("/",N1788))</f>
        <v>photobooks</v>
      </c>
      <c r="S1788" s="21">
        <f>(((J1788/60)/60)/24)+DATE(1970,1,1)+(-5/24)</f>
        <v>41958.342326388891</v>
      </c>
      <c r="T1788" s="21">
        <f>(((I1788/60)/60)/24)+DATE(1970,1,1)+(-5/24)</f>
        <v>41988.342326388891</v>
      </c>
    </row>
    <row r="1789" spans="1:20" ht="75" x14ac:dyDescent="0.25">
      <c r="A1789" s="13">
        <v>1787</v>
      </c>
      <c r="B1789" s="3" t="s">
        <v>1788</v>
      </c>
      <c r="C1789" s="3" t="s">
        <v>5897</v>
      </c>
      <c r="D1789" s="2">
        <v>10000</v>
      </c>
      <c r="E1789" s="11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8284</v>
      </c>
      <c r="O1789" s="9">
        <f>E1789/D1789</f>
        <v>0.15329999999999999</v>
      </c>
      <c r="P1789" s="10">
        <f>IF(E1789=0,0,E1789/L1789)</f>
        <v>63.875</v>
      </c>
      <c r="Q1789" s="2" t="str">
        <f>LEFT(N1789,SEARCH("/",N1789,1)-1)</f>
        <v>photography</v>
      </c>
      <c r="R1789" s="2" t="str">
        <f>RIGHT(N1789,LEN(N1789)-SEARCH("/",N1789))</f>
        <v>photobooks</v>
      </c>
      <c r="S1789" s="21">
        <f>(((J1789/60)/60)/24)+DATE(1970,1,1)+(-5/24)</f>
        <v>42068.447187499994</v>
      </c>
      <c r="T1789" s="21">
        <f>(((I1789/60)/60)/24)+DATE(1970,1,1)+(-5/24)</f>
        <v>42098.40552083333</v>
      </c>
    </row>
    <row r="1790" spans="1:20" ht="75" x14ac:dyDescent="0.25">
      <c r="A1790" s="13">
        <v>1788</v>
      </c>
      <c r="B1790" s="3" t="s">
        <v>1789</v>
      </c>
      <c r="C1790" s="3" t="s">
        <v>5898</v>
      </c>
      <c r="D1790" s="2">
        <v>5500</v>
      </c>
      <c r="E1790" s="11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8284</v>
      </c>
      <c r="O1790" s="9">
        <f>E1790/D1790</f>
        <v>1.3818181818181818E-2</v>
      </c>
      <c r="P1790" s="10">
        <f>IF(E1790=0,0,E1790/L1790)</f>
        <v>19</v>
      </c>
      <c r="Q1790" s="2" t="str">
        <f>LEFT(N1790,SEARCH("/",N1790,1)-1)</f>
        <v>photography</v>
      </c>
      <c r="R1790" s="2" t="str">
        <f>RIGHT(N1790,LEN(N1790)-SEARCH("/",N1790))</f>
        <v>photobooks</v>
      </c>
      <c r="S1790" s="21">
        <f>(((J1790/60)/60)/24)+DATE(1970,1,1)+(-5/24)</f>
        <v>41913.740069444444</v>
      </c>
      <c r="T1790" s="21">
        <f>(((I1790/60)/60)/24)+DATE(1970,1,1)+(-5/24)</f>
        <v>41943.740069444444</v>
      </c>
    </row>
    <row r="1791" spans="1:20" ht="90" x14ac:dyDescent="0.25">
      <c r="A1791" s="13">
        <v>1789</v>
      </c>
      <c r="B1791" s="3" t="s">
        <v>1790</v>
      </c>
      <c r="C1791" s="3" t="s">
        <v>5899</v>
      </c>
      <c r="D1791" s="2">
        <v>8000</v>
      </c>
      <c r="E1791" s="11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8284</v>
      </c>
      <c r="O1791" s="9">
        <f>E1791/D1791</f>
        <v>5.0000000000000001E-3</v>
      </c>
      <c r="P1791" s="10">
        <f>IF(E1791=0,0,E1791/L1791)</f>
        <v>10</v>
      </c>
      <c r="Q1791" s="2" t="str">
        <f>LEFT(N1791,SEARCH("/",N1791,1)-1)</f>
        <v>photography</v>
      </c>
      <c r="R1791" s="2" t="str">
        <f>RIGHT(N1791,LEN(N1791)-SEARCH("/",N1791))</f>
        <v>photobooks</v>
      </c>
      <c r="S1791" s="21">
        <f>(((J1791/60)/60)/24)+DATE(1970,1,1)+(-5/24)</f>
        <v>41956.041701388887</v>
      </c>
      <c r="T1791" s="21">
        <f>(((I1791/60)/60)/24)+DATE(1970,1,1)+(-5/24)</f>
        <v>42016.041701388887</v>
      </c>
    </row>
    <row r="1792" spans="1:20" ht="75" x14ac:dyDescent="0.25">
      <c r="A1792" s="13">
        <v>1790</v>
      </c>
      <c r="B1792" s="3" t="s">
        <v>1791</v>
      </c>
      <c r="C1792" s="3" t="s">
        <v>5900</v>
      </c>
      <c r="D1792" s="2">
        <v>33000</v>
      </c>
      <c r="E1792" s="11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8284</v>
      </c>
      <c r="O1792" s="9">
        <f>E1792/D1792</f>
        <v>4.9575757575757579E-2</v>
      </c>
      <c r="P1792" s="10">
        <f>IF(E1792=0,0,E1792/L1792)</f>
        <v>109.06666666666666</v>
      </c>
      <c r="Q1792" s="2" t="str">
        <f>LEFT(N1792,SEARCH("/",N1792,1)-1)</f>
        <v>photography</v>
      </c>
      <c r="R1792" s="2" t="str">
        <f>RIGHT(N1792,LEN(N1792)-SEARCH("/",N1792))</f>
        <v>photobooks</v>
      </c>
      <c r="S1792" s="21">
        <f>(((J1792/60)/60)/24)+DATE(1970,1,1)+(-5/24)</f>
        <v>42010.466180555559</v>
      </c>
      <c r="T1792" s="21">
        <f>(((I1792/60)/60)/24)+DATE(1970,1,1)+(-5/24)</f>
        <v>42040.466180555559</v>
      </c>
    </row>
    <row r="1793" spans="1:20" ht="75" x14ac:dyDescent="0.25">
      <c r="A1793" s="13">
        <v>1791</v>
      </c>
      <c r="B1793" s="3" t="s">
        <v>1792</v>
      </c>
      <c r="C1793" s="3" t="s">
        <v>5901</v>
      </c>
      <c r="D1793" s="2">
        <v>3000</v>
      </c>
      <c r="E1793" s="11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8284</v>
      </c>
      <c r="O1793" s="9">
        <f>E1793/D1793</f>
        <v>3.5666666666666666E-2</v>
      </c>
      <c r="P1793" s="10">
        <f>IF(E1793=0,0,E1793/L1793)</f>
        <v>26.75</v>
      </c>
      <c r="Q1793" s="2" t="str">
        <f>LEFT(N1793,SEARCH("/",N1793,1)-1)</f>
        <v>photography</v>
      </c>
      <c r="R1793" s="2" t="str">
        <f>RIGHT(N1793,LEN(N1793)-SEARCH("/",N1793))</f>
        <v>photobooks</v>
      </c>
      <c r="S1793" s="21">
        <f>(((J1793/60)/60)/24)+DATE(1970,1,1)+(-5/24)</f>
        <v>41973.532002314816</v>
      </c>
      <c r="T1793" s="21">
        <f>(((I1793/60)/60)/24)+DATE(1970,1,1)+(-5/24)</f>
        <v>42033.532002314816</v>
      </c>
    </row>
    <row r="1794" spans="1:20" ht="60" x14ac:dyDescent="0.25">
      <c r="A1794" s="13">
        <v>1792</v>
      </c>
      <c r="B1794" s="3" t="s">
        <v>1793</v>
      </c>
      <c r="C1794" s="3" t="s">
        <v>5902</v>
      </c>
      <c r="D1794" s="2">
        <v>25000</v>
      </c>
      <c r="E1794" s="11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8284</v>
      </c>
      <c r="O1794" s="9">
        <f>E1794/D1794</f>
        <v>0.61124000000000001</v>
      </c>
      <c r="P1794" s="10">
        <f>IF(E1794=0,0,E1794/L1794)</f>
        <v>109.93525179856115</v>
      </c>
      <c r="Q1794" s="2" t="str">
        <f>LEFT(N1794,SEARCH("/",N1794,1)-1)</f>
        <v>photography</v>
      </c>
      <c r="R1794" s="2" t="str">
        <f>RIGHT(N1794,LEN(N1794)-SEARCH("/",N1794))</f>
        <v>photobooks</v>
      </c>
      <c r="S1794" s="21">
        <f>(((J1794/60)/60)/24)+DATE(1970,1,1)+(-5/24)</f>
        <v>42188.822708333326</v>
      </c>
      <c r="T1794" s="21">
        <f>(((I1794/60)/60)/24)+DATE(1970,1,1)+(-5/24)</f>
        <v>42226.082638888889</v>
      </c>
    </row>
    <row r="1795" spans="1:20" ht="90" x14ac:dyDescent="0.25">
      <c r="A1795" s="13">
        <v>1793</v>
      </c>
      <c r="B1795" s="3" t="s">
        <v>1794</v>
      </c>
      <c r="C1795" s="3" t="s">
        <v>5903</v>
      </c>
      <c r="D1795" s="2">
        <v>3000</v>
      </c>
      <c r="E1795" s="11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8284</v>
      </c>
      <c r="O1795" s="9">
        <f>E1795/D1795</f>
        <v>1.3333333333333334E-2</v>
      </c>
      <c r="P1795" s="10">
        <f>IF(E1795=0,0,E1795/L1795)</f>
        <v>20</v>
      </c>
      <c r="Q1795" s="2" t="str">
        <f>LEFT(N1795,SEARCH("/",N1795,1)-1)</f>
        <v>photography</v>
      </c>
      <c r="R1795" s="2" t="str">
        <f>RIGHT(N1795,LEN(N1795)-SEARCH("/",N1795))</f>
        <v>photobooks</v>
      </c>
      <c r="S1795" s="21">
        <f>(((J1795/60)/60)/24)+DATE(1970,1,1)+(-5/24)</f>
        <v>41940.683333333334</v>
      </c>
      <c r="T1795" s="21">
        <f>(((I1795/60)/60)/24)+DATE(1970,1,1)+(-5/24)</f>
        <v>41970.724999999999</v>
      </c>
    </row>
    <row r="1796" spans="1:20" ht="90" x14ac:dyDescent="0.25">
      <c r="A1796" s="13">
        <v>1794</v>
      </c>
      <c r="B1796" s="3" t="s">
        <v>1795</v>
      </c>
      <c r="C1796" s="3" t="s">
        <v>5904</v>
      </c>
      <c r="D1796" s="2">
        <v>9000</v>
      </c>
      <c r="E1796" s="11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8284</v>
      </c>
      <c r="O1796" s="9">
        <f>E1796/D1796</f>
        <v>0.11077777777777778</v>
      </c>
      <c r="P1796" s="10">
        <f>IF(E1796=0,0,E1796/L1796)</f>
        <v>55.388888888888886</v>
      </c>
      <c r="Q1796" s="2" t="str">
        <f>LEFT(N1796,SEARCH("/",N1796,1)-1)</f>
        <v>photography</v>
      </c>
      <c r="R1796" s="2" t="str">
        <f>RIGHT(N1796,LEN(N1796)-SEARCH("/",N1796))</f>
        <v>photobooks</v>
      </c>
      <c r="S1796" s="21">
        <f>(((J1796/60)/60)/24)+DATE(1970,1,1)+(-5/24)</f>
        <v>42011.342847222222</v>
      </c>
      <c r="T1796" s="21">
        <f>(((I1796/60)/60)/24)+DATE(1970,1,1)+(-5/24)</f>
        <v>42046.342847222222</v>
      </c>
    </row>
    <row r="1797" spans="1:20" ht="75" x14ac:dyDescent="0.25">
      <c r="A1797" s="13">
        <v>1795</v>
      </c>
      <c r="B1797" s="3" t="s">
        <v>1796</v>
      </c>
      <c r="C1797" s="3" t="s">
        <v>5905</v>
      </c>
      <c r="D1797" s="2">
        <v>28000</v>
      </c>
      <c r="E1797" s="11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8284</v>
      </c>
      <c r="O1797" s="9">
        <f>E1797/D1797</f>
        <v>0.38735714285714284</v>
      </c>
      <c r="P1797" s="10">
        <f>IF(E1797=0,0,E1797/L1797)</f>
        <v>133.90123456790124</v>
      </c>
      <c r="Q1797" s="2" t="str">
        <f>LEFT(N1797,SEARCH("/",N1797,1)-1)</f>
        <v>photography</v>
      </c>
      <c r="R1797" s="2" t="str">
        <f>RIGHT(N1797,LEN(N1797)-SEARCH("/",N1797))</f>
        <v>photobooks</v>
      </c>
      <c r="S1797" s="21">
        <f>(((J1797/60)/60)/24)+DATE(1970,1,1)+(-5/24)</f>
        <v>42628.080335648141</v>
      </c>
      <c r="T1797" s="21">
        <f>(((I1797/60)/60)/24)+DATE(1970,1,1)+(-5/24)</f>
        <v>42657.458333333336</v>
      </c>
    </row>
    <row r="1798" spans="1:20" ht="105" x14ac:dyDescent="0.25">
      <c r="A1798" s="13">
        <v>1796</v>
      </c>
      <c r="B1798" s="3" t="s">
        <v>1797</v>
      </c>
      <c r="C1798" s="3" t="s">
        <v>5906</v>
      </c>
      <c r="D1798" s="2">
        <v>19000</v>
      </c>
      <c r="E1798" s="11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8284</v>
      </c>
      <c r="O1798" s="9">
        <f>E1798/D1798</f>
        <v>0.22052631578947368</v>
      </c>
      <c r="P1798" s="10">
        <f>IF(E1798=0,0,E1798/L1798)</f>
        <v>48.720930232558139</v>
      </c>
      <c r="Q1798" s="2" t="str">
        <f>LEFT(N1798,SEARCH("/",N1798,1)-1)</f>
        <v>photography</v>
      </c>
      <c r="R1798" s="2" t="str">
        <f>RIGHT(N1798,LEN(N1798)-SEARCH("/",N1798))</f>
        <v>photobooks</v>
      </c>
      <c r="S1798" s="21">
        <f>(((J1798/60)/60)/24)+DATE(1970,1,1)+(-5/24)</f>
        <v>42515.231087962959</v>
      </c>
      <c r="T1798" s="21">
        <f>(((I1798/60)/60)/24)+DATE(1970,1,1)+(-5/24)</f>
        <v>42575.231087962959</v>
      </c>
    </row>
    <row r="1799" spans="1:20" ht="75" x14ac:dyDescent="0.25">
      <c r="A1799" s="13">
        <v>1797</v>
      </c>
      <c r="B1799" s="3" t="s">
        <v>1798</v>
      </c>
      <c r="C1799" s="3" t="s">
        <v>5907</v>
      </c>
      <c r="D1799" s="2">
        <v>10000</v>
      </c>
      <c r="E1799" s="11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8284</v>
      </c>
      <c r="O1799" s="9">
        <f>E1799/D1799</f>
        <v>0.67549999999999999</v>
      </c>
      <c r="P1799" s="10">
        <f>IF(E1799=0,0,E1799/L1799)</f>
        <v>48.25</v>
      </c>
      <c r="Q1799" s="2" t="str">
        <f>LEFT(N1799,SEARCH("/",N1799,1)-1)</f>
        <v>photography</v>
      </c>
      <c r="R1799" s="2" t="str">
        <f>RIGHT(N1799,LEN(N1799)-SEARCH("/",N1799))</f>
        <v>photobooks</v>
      </c>
      <c r="S1799" s="21">
        <f>(((J1799/60)/60)/24)+DATE(1970,1,1)+(-5/24)</f>
        <v>42689.360983796294</v>
      </c>
      <c r="T1799" s="21">
        <f>(((I1799/60)/60)/24)+DATE(1970,1,1)+(-5/24)</f>
        <v>42719.360983796294</v>
      </c>
    </row>
    <row r="1800" spans="1:20" ht="90" x14ac:dyDescent="0.25">
      <c r="A1800" s="13">
        <v>1798</v>
      </c>
      <c r="B1800" s="3" t="s">
        <v>1799</v>
      </c>
      <c r="C1800" s="3" t="s">
        <v>5908</v>
      </c>
      <c r="D1800" s="2">
        <v>16000</v>
      </c>
      <c r="E1800" s="11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8284</v>
      </c>
      <c r="O1800" s="9">
        <f>E1800/D1800</f>
        <v>0.136375</v>
      </c>
      <c r="P1800" s="10">
        <f>IF(E1800=0,0,E1800/L1800)</f>
        <v>58.972972972972975</v>
      </c>
      <c r="Q1800" s="2" t="str">
        <f>LEFT(N1800,SEARCH("/",N1800,1)-1)</f>
        <v>photography</v>
      </c>
      <c r="R1800" s="2" t="str">
        <f>RIGHT(N1800,LEN(N1800)-SEARCH("/",N1800))</f>
        <v>photobooks</v>
      </c>
      <c r="S1800" s="21">
        <f>(((J1800/60)/60)/24)+DATE(1970,1,1)+(-5/24)</f>
        <v>42344.118437499994</v>
      </c>
      <c r="T1800" s="21">
        <f>(((I1800/60)/60)/24)+DATE(1970,1,1)+(-5/24)</f>
        <v>42404.118437499994</v>
      </c>
    </row>
    <row r="1801" spans="1:20" ht="60" x14ac:dyDescent="0.25">
      <c r="A1801" s="13">
        <v>1799</v>
      </c>
      <c r="B1801" s="3" t="s">
        <v>1800</v>
      </c>
      <c r="C1801" s="3" t="s">
        <v>5909</v>
      </c>
      <c r="D1801" s="2">
        <v>4000</v>
      </c>
      <c r="E1801" s="11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8284</v>
      </c>
      <c r="O1801" s="9">
        <f>E1801/D1801</f>
        <v>1.7457500000000001E-2</v>
      </c>
      <c r="P1801" s="10">
        <f>IF(E1801=0,0,E1801/L1801)</f>
        <v>11.638333333333334</v>
      </c>
      <c r="Q1801" s="2" t="str">
        <f>LEFT(N1801,SEARCH("/",N1801,1)-1)</f>
        <v>photography</v>
      </c>
      <c r="R1801" s="2" t="str">
        <f>RIGHT(N1801,LEN(N1801)-SEARCH("/",N1801))</f>
        <v>photobooks</v>
      </c>
      <c r="S1801" s="21">
        <f>(((J1801/60)/60)/24)+DATE(1970,1,1)+(-5/24)</f>
        <v>41934.634351851848</v>
      </c>
      <c r="T1801" s="21">
        <f>(((I1801/60)/60)/24)+DATE(1970,1,1)+(-5/24)</f>
        <v>41954.676018518519</v>
      </c>
    </row>
    <row r="1802" spans="1:20" ht="90" x14ac:dyDescent="0.25">
      <c r="A1802" s="13">
        <v>1800</v>
      </c>
      <c r="B1802" s="3" t="s">
        <v>1801</v>
      </c>
      <c r="C1802" s="3" t="s">
        <v>5910</v>
      </c>
      <c r="D1802" s="2">
        <v>46260</v>
      </c>
      <c r="E1802" s="11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8284</v>
      </c>
      <c r="O1802" s="9">
        <f>E1802/D1802</f>
        <v>0.20449632511889321</v>
      </c>
      <c r="P1802" s="10">
        <f>IF(E1802=0,0,E1802/L1802)</f>
        <v>83.716814159292042</v>
      </c>
      <c r="Q1802" s="2" t="str">
        <f>LEFT(N1802,SEARCH("/",N1802,1)-1)</f>
        <v>photography</v>
      </c>
      <c r="R1802" s="2" t="str">
        <f>RIGHT(N1802,LEN(N1802)-SEARCH("/",N1802))</f>
        <v>photobooks</v>
      </c>
      <c r="S1802" s="21">
        <f>(((J1802/60)/60)/24)+DATE(1970,1,1)+(-5/24)</f>
        <v>42623.397800925923</v>
      </c>
      <c r="T1802" s="21">
        <f>(((I1802/60)/60)/24)+DATE(1970,1,1)+(-5/24)</f>
        <v>42653.397800925923</v>
      </c>
    </row>
    <row r="1803" spans="1:20" ht="105" x14ac:dyDescent="0.25">
      <c r="A1803" s="13">
        <v>1801</v>
      </c>
      <c r="B1803" s="3" t="s">
        <v>1802</v>
      </c>
      <c r="C1803" s="3" t="s">
        <v>5911</v>
      </c>
      <c r="D1803" s="2">
        <v>17000</v>
      </c>
      <c r="E1803" s="11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8284</v>
      </c>
      <c r="O1803" s="9">
        <f>E1803/D1803</f>
        <v>0.13852941176470587</v>
      </c>
      <c r="P1803" s="10">
        <f>IF(E1803=0,0,E1803/L1803)</f>
        <v>63.648648648648646</v>
      </c>
      <c r="Q1803" s="2" t="str">
        <f>LEFT(N1803,SEARCH("/",N1803,1)-1)</f>
        <v>photography</v>
      </c>
      <c r="R1803" s="2" t="str">
        <f>RIGHT(N1803,LEN(N1803)-SEARCH("/",N1803))</f>
        <v>photobooks</v>
      </c>
      <c r="S1803" s="21">
        <f>(((J1803/60)/60)/24)+DATE(1970,1,1)+(-5/24)</f>
        <v>42321.452175925922</v>
      </c>
      <c r="T1803" s="21">
        <f>(((I1803/60)/60)/24)+DATE(1970,1,1)+(-5/24)</f>
        <v>42353.298611111109</v>
      </c>
    </row>
    <row r="1804" spans="1:20" ht="75" x14ac:dyDescent="0.25">
      <c r="A1804" s="13">
        <v>1802</v>
      </c>
      <c r="B1804" s="3" t="s">
        <v>1803</v>
      </c>
      <c r="C1804" s="3" t="s">
        <v>5912</v>
      </c>
      <c r="D1804" s="2">
        <v>3500</v>
      </c>
      <c r="E1804" s="11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8284</v>
      </c>
      <c r="O1804" s="9">
        <f>E1804/D1804</f>
        <v>0.48485714285714288</v>
      </c>
      <c r="P1804" s="10">
        <f>IF(E1804=0,0,E1804/L1804)</f>
        <v>94.277777777777771</v>
      </c>
      <c r="Q1804" s="2" t="str">
        <f>LEFT(N1804,SEARCH("/",N1804,1)-1)</f>
        <v>photography</v>
      </c>
      <c r="R1804" s="2" t="str">
        <f>RIGHT(N1804,LEN(N1804)-SEARCH("/",N1804))</f>
        <v>photobooks</v>
      </c>
      <c r="S1804" s="21">
        <f>(((J1804/60)/60)/24)+DATE(1970,1,1)+(-5/24)</f>
        <v>42159.264236111114</v>
      </c>
      <c r="T1804" s="21">
        <f>(((I1804/60)/60)/24)+DATE(1970,1,1)+(-5/24)</f>
        <v>42182.707638888889</v>
      </c>
    </row>
    <row r="1805" spans="1:20" ht="90" x14ac:dyDescent="0.25">
      <c r="A1805" s="13">
        <v>1803</v>
      </c>
      <c r="B1805" s="3" t="s">
        <v>1804</v>
      </c>
      <c r="C1805" s="3" t="s">
        <v>5913</v>
      </c>
      <c r="D1805" s="2">
        <v>17500</v>
      </c>
      <c r="E1805" s="11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8284</v>
      </c>
      <c r="O1805" s="9">
        <f>E1805/D1805</f>
        <v>0.308</v>
      </c>
      <c r="P1805" s="10">
        <f>IF(E1805=0,0,E1805/L1805)</f>
        <v>71.86666666666666</v>
      </c>
      <c r="Q1805" s="2" t="str">
        <f>LEFT(N1805,SEARCH("/",N1805,1)-1)</f>
        <v>photography</v>
      </c>
      <c r="R1805" s="2" t="str">
        <f>RIGHT(N1805,LEN(N1805)-SEARCH("/",N1805))</f>
        <v>photobooks</v>
      </c>
      <c r="S1805" s="21">
        <f>(((J1805/60)/60)/24)+DATE(1970,1,1)+(-5/24)</f>
        <v>42017.863217592596</v>
      </c>
      <c r="T1805" s="21">
        <f>(((I1805/60)/60)/24)+DATE(1970,1,1)+(-5/24)</f>
        <v>42048.863217592596</v>
      </c>
    </row>
    <row r="1806" spans="1:20" ht="90" x14ac:dyDescent="0.25">
      <c r="A1806" s="13">
        <v>1804</v>
      </c>
      <c r="B1806" s="3" t="s">
        <v>1805</v>
      </c>
      <c r="C1806" s="3" t="s">
        <v>5914</v>
      </c>
      <c r="D1806" s="2">
        <v>15500</v>
      </c>
      <c r="E1806" s="11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8284</v>
      </c>
      <c r="O1806" s="9">
        <f>E1806/D1806</f>
        <v>0.35174193548387095</v>
      </c>
      <c r="P1806" s="10">
        <f>IF(E1806=0,0,E1806/L1806)</f>
        <v>104.84615384615384</v>
      </c>
      <c r="Q1806" s="2" t="str">
        <f>LEFT(N1806,SEARCH("/",N1806,1)-1)</f>
        <v>photography</v>
      </c>
      <c r="R1806" s="2" t="str">
        <f>RIGHT(N1806,LEN(N1806)-SEARCH("/",N1806))</f>
        <v>photobooks</v>
      </c>
      <c r="S1806" s="21">
        <f>(((J1806/60)/60)/24)+DATE(1970,1,1)+(-5/24)</f>
        <v>42282.469953703701</v>
      </c>
      <c r="T1806" s="21">
        <f>(((I1806/60)/60)/24)+DATE(1970,1,1)+(-5/24)</f>
        <v>42322.511620370373</v>
      </c>
    </row>
    <row r="1807" spans="1:20" ht="90" x14ac:dyDescent="0.25">
      <c r="A1807" s="13">
        <v>1805</v>
      </c>
      <c r="B1807" s="3" t="s">
        <v>1806</v>
      </c>
      <c r="C1807" s="3" t="s">
        <v>5915</v>
      </c>
      <c r="D1807" s="2">
        <v>22500</v>
      </c>
      <c r="E1807" s="11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8284</v>
      </c>
      <c r="O1807" s="9">
        <f>E1807/D1807</f>
        <v>0.36404444444444445</v>
      </c>
      <c r="P1807" s="10">
        <f>IF(E1807=0,0,E1807/L1807)</f>
        <v>67.139344262295083</v>
      </c>
      <c r="Q1807" s="2" t="str">
        <f>LEFT(N1807,SEARCH("/",N1807,1)-1)</f>
        <v>photography</v>
      </c>
      <c r="R1807" s="2" t="str">
        <f>RIGHT(N1807,LEN(N1807)-SEARCH("/",N1807))</f>
        <v>photobooks</v>
      </c>
      <c r="S1807" s="21">
        <f>(((J1807/60)/60)/24)+DATE(1970,1,1)+(-5/24)</f>
        <v>42247.595578703702</v>
      </c>
      <c r="T1807" s="21">
        <f>(((I1807/60)/60)/24)+DATE(1970,1,1)+(-5/24)</f>
        <v>42279.541666666664</v>
      </c>
    </row>
    <row r="1808" spans="1:20" ht="105" x14ac:dyDescent="0.25">
      <c r="A1808" s="13">
        <v>1806</v>
      </c>
      <c r="B1808" s="3" t="s">
        <v>1807</v>
      </c>
      <c r="C1808" s="3" t="s">
        <v>5916</v>
      </c>
      <c r="D1808" s="2">
        <v>20000</v>
      </c>
      <c r="E1808" s="11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8284</v>
      </c>
      <c r="O1808" s="9">
        <f>E1808/D1808</f>
        <v>2.955E-2</v>
      </c>
      <c r="P1808" s="10">
        <f>IF(E1808=0,0,E1808/L1808)</f>
        <v>73.875</v>
      </c>
      <c r="Q1808" s="2" t="str">
        <f>LEFT(N1808,SEARCH("/",N1808,1)-1)</f>
        <v>photography</v>
      </c>
      <c r="R1808" s="2" t="str">
        <f>RIGHT(N1808,LEN(N1808)-SEARCH("/",N1808))</f>
        <v>photobooks</v>
      </c>
      <c r="S1808" s="21">
        <f>(((J1808/60)/60)/24)+DATE(1970,1,1)+(-5/24)</f>
        <v>41877.429965277777</v>
      </c>
      <c r="T1808" s="21">
        <f>(((I1808/60)/60)/24)+DATE(1970,1,1)+(-5/24)</f>
        <v>41912.429965277777</v>
      </c>
    </row>
    <row r="1809" spans="1:20" ht="45" x14ac:dyDescent="0.25">
      <c r="A1809" s="13">
        <v>1807</v>
      </c>
      <c r="B1809" s="3" t="s">
        <v>1808</v>
      </c>
      <c r="C1809" s="3" t="s">
        <v>5917</v>
      </c>
      <c r="D1809" s="2">
        <v>5000</v>
      </c>
      <c r="E1809" s="11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8284</v>
      </c>
      <c r="O1809" s="9">
        <f>E1809/D1809</f>
        <v>0.1106</v>
      </c>
      <c r="P1809" s="10">
        <f>IF(E1809=0,0,E1809/L1809)</f>
        <v>69.125</v>
      </c>
      <c r="Q1809" s="2" t="str">
        <f>LEFT(N1809,SEARCH("/",N1809,1)-1)</f>
        <v>photography</v>
      </c>
      <c r="R1809" s="2" t="str">
        <f>RIGHT(N1809,LEN(N1809)-SEARCH("/",N1809))</f>
        <v>photobooks</v>
      </c>
      <c r="S1809" s="21">
        <f>(((J1809/60)/60)/24)+DATE(1970,1,1)+(-5/24)</f>
        <v>41879.860104166662</v>
      </c>
      <c r="T1809" s="21">
        <f>(((I1809/60)/60)/24)+DATE(1970,1,1)+(-5/24)</f>
        <v>41909.860104166662</v>
      </c>
    </row>
    <row r="1810" spans="1:20" ht="105" x14ac:dyDescent="0.25">
      <c r="A1810" s="13">
        <v>1808</v>
      </c>
      <c r="B1810" s="3" t="s">
        <v>1809</v>
      </c>
      <c r="C1810" s="3" t="s">
        <v>5918</v>
      </c>
      <c r="D1810" s="2">
        <v>28000</v>
      </c>
      <c r="E1810" s="11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8284</v>
      </c>
      <c r="O1810" s="9">
        <f>E1810/D1810</f>
        <v>0.41407142857142859</v>
      </c>
      <c r="P1810" s="10">
        <f>IF(E1810=0,0,E1810/L1810)</f>
        <v>120.77083333333333</v>
      </c>
      <c r="Q1810" s="2" t="str">
        <f>LEFT(N1810,SEARCH("/",N1810,1)-1)</f>
        <v>photography</v>
      </c>
      <c r="R1810" s="2" t="str">
        <f>RIGHT(N1810,LEN(N1810)-SEARCH("/",N1810))</f>
        <v>photobooks</v>
      </c>
      <c r="S1810" s="21">
        <f>(((J1810/60)/60)/24)+DATE(1970,1,1)+(-5/24)</f>
        <v>42742.472569444442</v>
      </c>
      <c r="T1810" s="21">
        <f>(((I1810/60)/60)/24)+DATE(1970,1,1)+(-5/24)</f>
        <v>42777.472569444442</v>
      </c>
    </row>
    <row r="1811" spans="1:20" ht="75" x14ac:dyDescent="0.25">
      <c r="A1811" s="13">
        <v>1809</v>
      </c>
      <c r="B1811" s="3" t="s">
        <v>1810</v>
      </c>
      <c r="C1811" s="3" t="s">
        <v>5919</v>
      </c>
      <c r="D1811" s="2">
        <v>3500</v>
      </c>
      <c r="E1811" s="11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8284</v>
      </c>
      <c r="O1811" s="9">
        <f>E1811/D1811</f>
        <v>0.10857142857142857</v>
      </c>
      <c r="P1811" s="10">
        <f>IF(E1811=0,0,E1811/L1811)</f>
        <v>42.222222222222221</v>
      </c>
      <c r="Q1811" s="2" t="str">
        <f>LEFT(N1811,SEARCH("/",N1811,1)-1)</f>
        <v>photography</v>
      </c>
      <c r="R1811" s="2" t="str">
        <f>RIGHT(N1811,LEN(N1811)-SEARCH("/",N1811))</f>
        <v>photobooks</v>
      </c>
      <c r="S1811" s="21">
        <f>(((J1811/60)/60)/24)+DATE(1970,1,1)+(-5/24)</f>
        <v>42029.699525462966</v>
      </c>
      <c r="T1811" s="21">
        <f>(((I1811/60)/60)/24)+DATE(1970,1,1)+(-5/24)</f>
        <v>42064.699525462966</v>
      </c>
    </row>
    <row r="1812" spans="1:20" ht="75" hidden="1" x14ac:dyDescent="0.25">
      <c r="A1812" s="13">
        <v>1810</v>
      </c>
      <c r="B1812" s="3" t="s">
        <v>1811</v>
      </c>
      <c r="C1812" s="3" t="s">
        <v>5920</v>
      </c>
      <c r="D1812" s="2">
        <v>450</v>
      </c>
      <c r="E1812" s="11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8284</v>
      </c>
      <c r="O1812" s="9">
        <f>E1812/D1812</f>
        <v>3.3333333333333333E-2</v>
      </c>
      <c r="P1812" s="10">
        <f>IF(E1812=0,0,E1812/L1812)</f>
        <v>7.5</v>
      </c>
      <c r="Q1812" s="2" t="str">
        <f>LEFT(N1812,SEARCH("/",N1812,1)-1)</f>
        <v>photography</v>
      </c>
      <c r="R1812" s="2" t="str">
        <f>RIGHT(N1812,LEN(N1812)-SEARCH("/",N1812))</f>
        <v>photobooks</v>
      </c>
      <c r="S1812" s="21">
        <f>(((J1812/60)/60)/24)+DATE(1970,1,1)+(-5/24)</f>
        <v>41860.701689814814</v>
      </c>
      <c r="T1812" s="21">
        <f>(((I1812/60)/60)/24)+DATE(1970,1,1)+(-5/24)</f>
        <v>41872.701689814814</v>
      </c>
    </row>
    <row r="1813" spans="1:20" ht="75" hidden="1" x14ac:dyDescent="0.25">
      <c r="A1813" s="13">
        <v>1811</v>
      </c>
      <c r="B1813" s="3" t="s">
        <v>1812</v>
      </c>
      <c r="C1813" s="3" t="s">
        <v>5921</v>
      </c>
      <c r="D1813" s="2">
        <v>54000</v>
      </c>
      <c r="E1813" s="11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8284</v>
      </c>
      <c r="O1813" s="9">
        <f>E1813/D1813</f>
        <v>7.407407407407407E-4</v>
      </c>
      <c r="P1813" s="10">
        <f>IF(E1813=0,0,E1813/L1813)</f>
        <v>1.5384615384615385</v>
      </c>
      <c r="Q1813" s="2" t="str">
        <f>LEFT(N1813,SEARCH("/",N1813,1)-1)</f>
        <v>photography</v>
      </c>
      <c r="R1813" s="2" t="str">
        <f>RIGHT(N1813,LEN(N1813)-SEARCH("/",N1813))</f>
        <v>photobooks</v>
      </c>
      <c r="S1813" s="21">
        <f>(((J1813/60)/60)/24)+DATE(1970,1,1)+(-5/24)</f>
        <v>41876.225347222222</v>
      </c>
      <c r="T1813" s="21">
        <f>(((I1813/60)/60)/24)+DATE(1970,1,1)+(-5/24)</f>
        <v>41935.958333333328</v>
      </c>
    </row>
    <row r="1814" spans="1:20" ht="90" hidden="1" x14ac:dyDescent="0.25">
      <c r="A1814" s="13">
        <v>1812</v>
      </c>
      <c r="B1814" s="3" t="s">
        <v>1813</v>
      </c>
      <c r="C1814" s="3" t="s">
        <v>5922</v>
      </c>
      <c r="D1814" s="2">
        <v>6500</v>
      </c>
      <c r="E1814" s="11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8284</v>
      </c>
      <c r="O1814" s="9">
        <f>E1814/D1814</f>
        <v>0.13307692307692306</v>
      </c>
      <c r="P1814" s="10">
        <f>IF(E1814=0,0,E1814/L1814)</f>
        <v>37.608695652173914</v>
      </c>
      <c r="Q1814" s="2" t="str">
        <f>LEFT(N1814,SEARCH("/",N1814,1)-1)</f>
        <v>photography</v>
      </c>
      <c r="R1814" s="2" t="str">
        <f>RIGHT(N1814,LEN(N1814)-SEARCH("/",N1814))</f>
        <v>photobooks</v>
      </c>
      <c r="S1814" s="21">
        <f>(((J1814/60)/60)/24)+DATE(1970,1,1)+(-5/24)</f>
        <v>42524.110370370363</v>
      </c>
      <c r="T1814" s="21">
        <f>(((I1814/60)/60)/24)+DATE(1970,1,1)+(-5/24)</f>
        <v>42554.110370370363</v>
      </c>
    </row>
    <row r="1815" spans="1:20" ht="75" hidden="1" x14ac:dyDescent="0.25">
      <c r="A1815" s="13">
        <v>1813</v>
      </c>
      <c r="B1815" s="3" t="s">
        <v>1814</v>
      </c>
      <c r="C1815" s="3" t="s">
        <v>5923</v>
      </c>
      <c r="D1815" s="2">
        <v>8750</v>
      </c>
      <c r="E1815" s="11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8284</v>
      </c>
      <c r="O1815" s="9">
        <f>E1815/D1815</f>
        <v>0</v>
      </c>
      <c r="P1815" s="10">
        <f>IF(E1815=0,0,E1815/L1815)</f>
        <v>0</v>
      </c>
      <c r="Q1815" s="2" t="str">
        <f>LEFT(N1815,SEARCH("/",N1815,1)-1)</f>
        <v>photography</v>
      </c>
      <c r="R1815" s="2" t="str">
        <f>RIGHT(N1815,LEN(N1815)-SEARCH("/",N1815))</f>
        <v>photobooks</v>
      </c>
      <c r="S1815" s="21">
        <f>(((J1815/60)/60)/24)+DATE(1970,1,1)+(-5/24)</f>
        <v>41829.68069444444</v>
      </c>
      <c r="T1815" s="21">
        <f>(((I1815/60)/60)/24)+DATE(1970,1,1)+(-5/24)</f>
        <v>41859.68069444444</v>
      </c>
    </row>
    <row r="1816" spans="1:20" ht="90" hidden="1" x14ac:dyDescent="0.25">
      <c r="A1816" s="13">
        <v>1814</v>
      </c>
      <c r="B1816" s="3" t="s">
        <v>1815</v>
      </c>
      <c r="C1816" s="3" t="s">
        <v>5924</v>
      </c>
      <c r="D1816" s="2">
        <v>12000</v>
      </c>
      <c r="E1816" s="11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8284</v>
      </c>
      <c r="O1816" s="9">
        <f>E1816/D1816</f>
        <v>0.49183333333333334</v>
      </c>
      <c r="P1816" s="10">
        <f>IF(E1816=0,0,E1816/L1816)</f>
        <v>42.157142857142858</v>
      </c>
      <c r="Q1816" s="2" t="str">
        <f>LEFT(N1816,SEARCH("/",N1816,1)-1)</f>
        <v>photography</v>
      </c>
      <c r="R1816" s="2" t="str">
        <f>RIGHT(N1816,LEN(N1816)-SEARCH("/",N1816))</f>
        <v>photobooks</v>
      </c>
      <c r="S1816" s="21">
        <f>(((J1816/60)/60)/24)+DATE(1970,1,1)+(-5/24)</f>
        <v>42033.105740740742</v>
      </c>
      <c r="T1816" s="21">
        <f>(((I1816/60)/60)/24)+DATE(1970,1,1)+(-5/24)</f>
        <v>42063.105740740742</v>
      </c>
    </row>
    <row r="1817" spans="1:20" ht="105" hidden="1" x14ac:dyDescent="0.25">
      <c r="A1817" s="13">
        <v>1815</v>
      </c>
      <c r="B1817" s="3" t="s">
        <v>1816</v>
      </c>
      <c r="C1817" s="3" t="s">
        <v>5925</v>
      </c>
      <c r="D1817" s="2">
        <v>3000</v>
      </c>
      <c r="E1817" s="11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8284</v>
      </c>
      <c r="O1817" s="9">
        <f>E1817/D1817</f>
        <v>0</v>
      </c>
      <c r="P1817" s="10">
        <f>IF(E1817=0,0,E1817/L1817)</f>
        <v>0</v>
      </c>
      <c r="Q1817" s="2" t="str">
        <f>LEFT(N1817,SEARCH("/",N1817,1)-1)</f>
        <v>photography</v>
      </c>
      <c r="R1817" s="2" t="str">
        <f>RIGHT(N1817,LEN(N1817)-SEARCH("/",N1817))</f>
        <v>photobooks</v>
      </c>
      <c r="S1817" s="21">
        <f>(((J1817/60)/60)/24)+DATE(1970,1,1)+(-5/24)</f>
        <v>42172.698344907411</v>
      </c>
      <c r="T1817" s="21">
        <f>(((I1817/60)/60)/24)+DATE(1970,1,1)+(-5/24)</f>
        <v>42186.698344907411</v>
      </c>
    </row>
    <row r="1818" spans="1:20" ht="75" hidden="1" x14ac:dyDescent="0.25">
      <c r="A1818" s="13">
        <v>1816</v>
      </c>
      <c r="B1818" s="3" t="s">
        <v>1817</v>
      </c>
      <c r="C1818" s="3" t="s">
        <v>5926</v>
      </c>
      <c r="D1818" s="2">
        <v>25000</v>
      </c>
      <c r="E1818" s="11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8284</v>
      </c>
      <c r="O1818" s="9">
        <f>E1818/D1818</f>
        <v>2.036E-2</v>
      </c>
      <c r="P1818" s="10">
        <f>IF(E1818=0,0,E1818/L1818)</f>
        <v>84.833333333333329</v>
      </c>
      <c r="Q1818" s="2" t="str">
        <f>LEFT(N1818,SEARCH("/",N1818,1)-1)</f>
        <v>photography</v>
      </c>
      <c r="R1818" s="2" t="str">
        <f>RIGHT(N1818,LEN(N1818)-SEARCH("/",N1818))</f>
        <v>photobooks</v>
      </c>
      <c r="S1818" s="21">
        <f>(((J1818/60)/60)/24)+DATE(1970,1,1)+(-5/24)</f>
        <v>42548.667858796289</v>
      </c>
      <c r="T1818" s="21">
        <f>(((I1818/60)/60)/24)+DATE(1970,1,1)+(-5/24)</f>
        <v>42576.583333333336</v>
      </c>
    </row>
    <row r="1819" spans="1:20" ht="75" hidden="1" x14ac:dyDescent="0.25">
      <c r="A1819" s="13">
        <v>1817</v>
      </c>
      <c r="B1819" s="3" t="s">
        <v>1818</v>
      </c>
      <c r="C1819" s="3" t="s">
        <v>5927</v>
      </c>
      <c r="D1819" s="2">
        <v>18000</v>
      </c>
      <c r="E1819" s="11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8284</v>
      </c>
      <c r="O1819" s="9">
        <f>E1819/D1819</f>
        <v>0.52327777777777773</v>
      </c>
      <c r="P1819" s="10">
        <f>IF(E1819=0,0,E1819/L1819)</f>
        <v>94.19</v>
      </c>
      <c r="Q1819" s="2" t="str">
        <f>LEFT(N1819,SEARCH("/",N1819,1)-1)</f>
        <v>photography</v>
      </c>
      <c r="R1819" s="2" t="str">
        <f>RIGHT(N1819,LEN(N1819)-SEARCH("/",N1819))</f>
        <v>photobooks</v>
      </c>
      <c r="S1819" s="21">
        <f>(((J1819/60)/60)/24)+DATE(1970,1,1)+(-5/24)</f>
        <v>42705.453784722216</v>
      </c>
      <c r="T1819" s="21">
        <f>(((I1819/60)/60)/24)+DATE(1970,1,1)+(-5/24)</f>
        <v>42765.082638888889</v>
      </c>
    </row>
    <row r="1820" spans="1:20" ht="75" hidden="1" x14ac:dyDescent="0.25">
      <c r="A1820" s="13">
        <v>1818</v>
      </c>
      <c r="B1820" s="3" t="s">
        <v>1819</v>
      </c>
      <c r="C1820" s="3" t="s">
        <v>5928</v>
      </c>
      <c r="D1820" s="2">
        <v>15000</v>
      </c>
      <c r="E1820" s="11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8284</v>
      </c>
      <c r="O1820" s="9">
        <f>E1820/D1820</f>
        <v>0</v>
      </c>
      <c r="P1820" s="10">
        <f>IF(E1820=0,0,E1820/L1820)</f>
        <v>0</v>
      </c>
      <c r="Q1820" s="2" t="str">
        <f>LEFT(N1820,SEARCH("/",N1820,1)-1)</f>
        <v>photography</v>
      </c>
      <c r="R1820" s="2" t="str">
        <f>RIGHT(N1820,LEN(N1820)-SEARCH("/",N1820))</f>
        <v>photobooks</v>
      </c>
      <c r="S1820" s="21">
        <f>(((J1820/60)/60)/24)+DATE(1970,1,1)+(-5/24)</f>
        <v>42067.026041666664</v>
      </c>
      <c r="T1820" s="21">
        <f>(((I1820/60)/60)/24)+DATE(1970,1,1)+(-5/24)</f>
        <v>42096.984374999993</v>
      </c>
    </row>
    <row r="1821" spans="1:20" ht="90" hidden="1" x14ac:dyDescent="0.25">
      <c r="A1821" s="13">
        <v>1819</v>
      </c>
      <c r="B1821" s="3" t="s">
        <v>1820</v>
      </c>
      <c r="C1821" s="3" t="s">
        <v>5929</v>
      </c>
      <c r="D1821" s="2">
        <v>1200</v>
      </c>
      <c r="E1821" s="11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8284</v>
      </c>
      <c r="O1821" s="9">
        <f>E1821/D1821</f>
        <v>2.0833333333333332E-2</v>
      </c>
      <c r="P1821" s="10">
        <f>IF(E1821=0,0,E1821/L1821)</f>
        <v>6.25</v>
      </c>
      <c r="Q1821" s="2" t="str">
        <f>LEFT(N1821,SEARCH("/",N1821,1)-1)</f>
        <v>photography</v>
      </c>
      <c r="R1821" s="2" t="str">
        <f>RIGHT(N1821,LEN(N1821)-SEARCH("/",N1821))</f>
        <v>photobooks</v>
      </c>
      <c r="S1821" s="21">
        <f>(((J1821/60)/60)/24)+DATE(1970,1,1)+(-5/24)</f>
        <v>41820.543935185182</v>
      </c>
      <c r="T1821" s="21">
        <f>(((I1821/60)/60)/24)+DATE(1970,1,1)+(-5/24)</f>
        <v>41850.543935185182</v>
      </c>
    </row>
    <row r="1822" spans="1:20" ht="105" hidden="1" x14ac:dyDescent="0.25">
      <c r="A1822" s="13">
        <v>1820</v>
      </c>
      <c r="B1822" s="3" t="s">
        <v>1821</v>
      </c>
      <c r="C1822" s="3" t="s">
        <v>5930</v>
      </c>
      <c r="D1822" s="2">
        <v>26000</v>
      </c>
      <c r="E1822" s="11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8284</v>
      </c>
      <c r="O1822" s="9">
        <f>E1822/D1822</f>
        <v>6.565384615384616E-2</v>
      </c>
      <c r="P1822" s="10">
        <f>IF(E1822=0,0,E1822/L1822)</f>
        <v>213.375</v>
      </c>
      <c r="Q1822" s="2" t="str">
        <f>LEFT(N1822,SEARCH("/",N1822,1)-1)</f>
        <v>photography</v>
      </c>
      <c r="R1822" s="2" t="str">
        <f>RIGHT(N1822,LEN(N1822)-SEARCH("/",N1822))</f>
        <v>photobooks</v>
      </c>
      <c r="S1822" s="21">
        <f>(((J1822/60)/60)/24)+DATE(1970,1,1)+(-5/24)</f>
        <v>42064.87604166667</v>
      </c>
      <c r="T1822" s="21">
        <f>(((I1822/60)/60)/24)+DATE(1970,1,1)+(-5/24)</f>
        <v>42094.834374999999</v>
      </c>
    </row>
    <row r="1823" spans="1:20" ht="75" hidden="1" x14ac:dyDescent="0.25">
      <c r="A1823" s="13">
        <v>1821</v>
      </c>
      <c r="B1823" s="3" t="s">
        <v>1822</v>
      </c>
      <c r="C1823" s="3" t="s">
        <v>5931</v>
      </c>
      <c r="D1823" s="2">
        <v>2500</v>
      </c>
      <c r="E1823" s="11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8275</v>
      </c>
      <c r="O1823" s="9">
        <f>E1823/D1823</f>
        <v>1.3489</v>
      </c>
      <c r="P1823" s="10">
        <f>IF(E1823=0,0,E1823/L1823)</f>
        <v>59.162280701754383</v>
      </c>
      <c r="Q1823" s="2" t="str">
        <f>LEFT(N1823,SEARCH("/",N1823,1)-1)</f>
        <v>music</v>
      </c>
      <c r="R1823" s="2" t="str">
        <f>RIGHT(N1823,LEN(N1823)-SEARCH("/",N1823))</f>
        <v>rock</v>
      </c>
      <c r="S1823" s="21">
        <f>(((J1823/60)/60)/24)+DATE(1970,1,1)+(-5/24)</f>
        <v>40926.110729166663</v>
      </c>
      <c r="T1823" s="21">
        <f>(((I1823/60)/60)/24)+DATE(1970,1,1)+(-5/24)</f>
        <v>40971.110729166663</v>
      </c>
    </row>
    <row r="1824" spans="1:20" ht="60" hidden="1" x14ac:dyDescent="0.25">
      <c r="A1824" s="13">
        <v>1822</v>
      </c>
      <c r="B1824" s="3" t="s">
        <v>1823</v>
      </c>
      <c r="C1824" s="3" t="s">
        <v>5932</v>
      </c>
      <c r="D1824" s="2">
        <v>300</v>
      </c>
      <c r="E1824" s="11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8275</v>
      </c>
      <c r="O1824" s="9">
        <f>E1824/D1824</f>
        <v>1</v>
      </c>
      <c r="P1824" s="10">
        <f>IF(E1824=0,0,E1824/L1824)</f>
        <v>27.272727272727273</v>
      </c>
      <c r="Q1824" s="2" t="str">
        <f>LEFT(N1824,SEARCH("/",N1824,1)-1)</f>
        <v>music</v>
      </c>
      <c r="R1824" s="2" t="str">
        <f>RIGHT(N1824,LEN(N1824)-SEARCH("/",N1824))</f>
        <v>rock</v>
      </c>
      <c r="S1824" s="21">
        <f>(((J1824/60)/60)/24)+DATE(1970,1,1)+(-5/24)</f>
        <v>41634.588680555549</v>
      </c>
      <c r="T1824" s="21">
        <f>(((I1824/60)/60)/24)+DATE(1970,1,1)+(-5/24)</f>
        <v>41670.584027777775</v>
      </c>
    </row>
    <row r="1825" spans="1:20" ht="90" hidden="1" x14ac:dyDescent="0.25">
      <c r="A1825" s="13">
        <v>1823</v>
      </c>
      <c r="B1825" s="3" t="s">
        <v>1824</v>
      </c>
      <c r="C1825" s="3" t="s">
        <v>5933</v>
      </c>
      <c r="D1825" s="2">
        <v>700</v>
      </c>
      <c r="E1825" s="11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8275</v>
      </c>
      <c r="O1825" s="9">
        <f>E1825/D1825</f>
        <v>1.1585714285714286</v>
      </c>
      <c r="P1825" s="10">
        <f>IF(E1825=0,0,E1825/L1825)</f>
        <v>24.575757575757574</v>
      </c>
      <c r="Q1825" s="2" t="str">
        <f>LEFT(N1825,SEARCH("/",N1825,1)-1)</f>
        <v>music</v>
      </c>
      <c r="R1825" s="2" t="str">
        <f>RIGHT(N1825,LEN(N1825)-SEARCH("/",N1825))</f>
        <v>rock</v>
      </c>
      <c r="S1825" s="21">
        <f>(((J1825/60)/60)/24)+DATE(1970,1,1)+(-5/24)</f>
        <v>41176.47657407407</v>
      </c>
      <c r="T1825" s="21">
        <f>(((I1825/60)/60)/24)+DATE(1970,1,1)+(-5/24)</f>
        <v>41206.47657407407</v>
      </c>
    </row>
    <row r="1826" spans="1:20" ht="30" hidden="1" x14ac:dyDescent="0.25">
      <c r="A1826" s="13">
        <v>1824</v>
      </c>
      <c r="B1826" s="3" t="s">
        <v>1825</v>
      </c>
      <c r="C1826" s="3" t="s">
        <v>5934</v>
      </c>
      <c r="D1826" s="2">
        <v>3000</v>
      </c>
      <c r="E1826" s="11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8275</v>
      </c>
      <c r="O1826" s="9">
        <f>E1826/D1826</f>
        <v>1.0006666666666666</v>
      </c>
      <c r="P1826" s="10">
        <f>IF(E1826=0,0,E1826/L1826)</f>
        <v>75.05</v>
      </c>
      <c r="Q1826" s="2" t="str">
        <f>LEFT(N1826,SEARCH("/",N1826,1)-1)</f>
        <v>music</v>
      </c>
      <c r="R1826" s="2" t="str">
        <f>RIGHT(N1826,LEN(N1826)-SEARCH("/",N1826))</f>
        <v>rock</v>
      </c>
      <c r="S1826" s="21">
        <f>(((J1826/60)/60)/24)+DATE(1970,1,1)+(-5/24)</f>
        <v>41626.707951388889</v>
      </c>
      <c r="T1826" s="21">
        <f>(((I1826/60)/60)/24)+DATE(1970,1,1)+(-5/24)</f>
        <v>41646.880555555552</v>
      </c>
    </row>
    <row r="1827" spans="1:20" ht="90" hidden="1" x14ac:dyDescent="0.25">
      <c r="A1827" s="13">
        <v>1825</v>
      </c>
      <c r="B1827" s="3" t="s">
        <v>1826</v>
      </c>
      <c r="C1827" s="3" t="s">
        <v>5935</v>
      </c>
      <c r="D1827" s="2">
        <v>2000</v>
      </c>
      <c r="E1827" s="11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8275</v>
      </c>
      <c r="O1827" s="9">
        <f>E1827/D1827</f>
        <v>1.0505</v>
      </c>
      <c r="P1827" s="10">
        <f>IF(E1827=0,0,E1827/L1827)</f>
        <v>42.02</v>
      </c>
      <c r="Q1827" s="2" t="str">
        <f>LEFT(N1827,SEARCH("/",N1827,1)-1)</f>
        <v>music</v>
      </c>
      <c r="R1827" s="2" t="str">
        <f>RIGHT(N1827,LEN(N1827)-SEARCH("/",N1827))</f>
        <v>rock</v>
      </c>
      <c r="S1827" s="21">
        <f>(((J1827/60)/60)/24)+DATE(1970,1,1)+(-5/24)</f>
        <v>41443.626192129625</v>
      </c>
      <c r="T1827" s="21">
        <f>(((I1827/60)/60)/24)+DATE(1970,1,1)+(-5/24)</f>
        <v>41466.626192129625</v>
      </c>
    </row>
    <row r="1828" spans="1:20" ht="45" hidden="1" x14ac:dyDescent="0.25">
      <c r="A1828" s="13">
        <v>1826</v>
      </c>
      <c r="B1828" s="3" t="s">
        <v>1827</v>
      </c>
      <c r="C1828" s="3" t="s">
        <v>5936</v>
      </c>
      <c r="D1828" s="2">
        <v>2000</v>
      </c>
      <c r="E1828" s="11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8275</v>
      </c>
      <c r="O1828" s="9">
        <f>E1828/D1828</f>
        <v>1.01</v>
      </c>
      <c r="P1828" s="10">
        <f>IF(E1828=0,0,E1828/L1828)</f>
        <v>53.157894736842103</v>
      </c>
      <c r="Q1828" s="2" t="str">
        <f>LEFT(N1828,SEARCH("/",N1828,1)-1)</f>
        <v>music</v>
      </c>
      <c r="R1828" s="2" t="str">
        <f>RIGHT(N1828,LEN(N1828)-SEARCH("/",N1828))</f>
        <v>rock</v>
      </c>
      <c r="S1828" s="21">
        <f>(((J1828/60)/60)/24)+DATE(1970,1,1)+(-5/24)</f>
        <v>41657.715474537035</v>
      </c>
      <c r="T1828" s="21">
        <f>(((I1828/60)/60)/24)+DATE(1970,1,1)+(-5/24)</f>
        <v>41687.715474537035</v>
      </c>
    </row>
    <row r="1829" spans="1:20" ht="90" hidden="1" x14ac:dyDescent="0.25">
      <c r="A1829" s="13">
        <v>1827</v>
      </c>
      <c r="B1829" s="3" t="s">
        <v>1828</v>
      </c>
      <c r="C1829" s="3" t="s">
        <v>5937</v>
      </c>
      <c r="D1829" s="2">
        <v>8000</v>
      </c>
      <c r="E1829" s="11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8275</v>
      </c>
      <c r="O1829" s="9">
        <f>E1829/D1829</f>
        <v>1.0066250000000001</v>
      </c>
      <c r="P1829" s="10">
        <f>IF(E1829=0,0,E1829/L1829)</f>
        <v>83.885416666666671</v>
      </c>
      <c r="Q1829" s="2" t="str">
        <f>LEFT(N1829,SEARCH("/",N1829,1)-1)</f>
        <v>music</v>
      </c>
      <c r="R1829" s="2" t="str">
        <f>RIGHT(N1829,LEN(N1829)-SEARCH("/",N1829))</f>
        <v>rock</v>
      </c>
      <c r="S1829" s="21">
        <f>(((J1829/60)/60)/24)+DATE(1970,1,1)+(-5/24)</f>
        <v>40555.117604166662</v>
      </c>
      <c r="T1829" s="21">
        <f>(((I1829/60)/60)/24)+DATE(1970,1,1)+(-5/24)</f>
        <v>40605.117604166662</v>
      </c>
    </row>
    <row r="1830" spans="1:20" ht="105" hidden="1" x14ac:dyDescent="0.25">
      <c r="A1830" s="13">
        <v>1828</v>
      </c>
      <c r="B1830" s="3" t="s">
        <v>1829</v>
      </c>
      <c r="C1830" s="3" t="s">
        <v>5938</v>
      </c>
      <c r="D1830" s="2">
        <v>20000</v>
      </c>
      <c r="E1830" s="11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8275</v>
      </c>
      <c r="O1830" s="9">
        <f>E1830/D1830</f>
        <v>1.0016</v>
      </c>
      <c r="P1830" s="10">
        <f>IF(E1830=0,0,E1830/L1830)</f>
        <v>417.33333333333331</v>
      </c>
      <c r="Q1830" s="2" t="str">
        <f>LEFT(N1830,SEARCH("/",N1830,1)-1)</f>
        <v>music</v>
      </c>
      <c r="R1830" s="2" t="str">
        <f>RIGHT(N1830,LEN(N1830)-SEARCH("/",N1830))</f>
        <v>rock</v>
      </c>
      <c r="S1830" s="21">
        <f>(((J1830/60)/60)/24)+DATE(1970,1,1)+(-5/24)</f>
        <v>41736.691319444442</v>
      </c>
      <c r="T1830" s="21">
        <f>(((I1830/60)/60)/24)+DATE(1970,1,1)+(-5/24)</f>
        <v>41768.708333333328</v>
      </c>
    </row>
    <row r="1831" spans="1:20" ht="75" hidden="1" x14ac:dyDescent="0.25">
      <c r="A1831" s="13">
        <v>1829</v>
      </c>
      <c r="B1831" s="3" t="s">
        <v>1830</v>
      </c>
      <c r="C1831" s="3" t="s">
        <v>5939</v>
      </c>
      <c r="D1831" s="2">
        <v>1500</v>
      </c>
      <c r="E1831" s="11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8275</v>
      </c>
      <c r="O1831" s="9">
        <f>E1831/D1831</f>
        <v>1.6668333333333334</v>
      </c>
      <c r="P1831" s="10">
        <f>IF(E1831=0,0,E1831/L1831)</f>
        <v>75.765151515151516</v>
      </c>
      <c r="Q1831" s="2" t="str">
        <f>LEFT(N1831,SEARCH("/",N1831,1)-1)</f>
        <v>music</v>
      </c>
      <c r="R1831" s="2" t="str">
        <f>RIGHT(N1831,LEN(N1831)-SEARCH("/",N1831))</f>
        <v>rock</v>
      </c>
      <c r="S1831" s="21">
        <f>(((J1831/60)/60)/24)+DATE(1970,1,1)+(-5/24)</f>
        <v>40515.879293981481</v>
      </c>
      <c r="T1831" s="21">
        <f>(((I1831/60)/60)/24)+DATE(1970,1,1)+(-5/24)</f>
        <v>40564.708333333328</v>
      </c>
    </row>
    <row r="1832" spans="1:20" ht="90" hidden="1" x14ac:dyDescent="0.25">
      <c r="A1832" s="13">
        <v>1830</v>
      </c>
      <c r="B1832" s="3" t="s">
        <v>1831</v>
      </c>
      <c r="C1832" s="3" t="s">
        <v>5940</v>
      </c>
      <c r="D1832" s="2">
        <v>15000</v>
      </c>
      <c r="E1832" s="11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8275</v>
      </c>
      <c r="O1832" s="9">
        <f>E1832/D1832</f>
        <v>1.0153333333333334</v>
      </c>
      <c r="P1832" s="10">
        <f>IF(E1832=0,0,E1832/L1832)</f>
        <v>67.389380530973455</v>
      </c>
      <c r="Q1832" s="2" t="str">
        <f>LEFT(N1832,SEARCH("/",N1832,1)-1)</f>
        <v>music</v>
      </c>
      <c r="R1832" s="2" t="str">
        <f>RIGHT(N1832,LEN(N1832)-SEARCH("/",N1832))</f>
        <v>rock</v>
      </c>
      <c r="S1832" s="21">
        <f>(((J1832/60)/60)/24)+DATE(1970,1,1)+(-5/24)</f>
        <v>41664.475775462961</v>
      </c>
      <c r="T1832" s="21">
        <f>(((I1832/60)/60)/24)+DATE(1970,1,1)+(-5/24)</f>
        <v>41694.475775462961</v>
      </c>
    </row>
    <row r="1833" spans="1:20" ht="75" hidden="1" x14ac:dyDescent="0.25">
      <c r="A1833" s="13">
        <v>1831</v>
      </c>
      <c r="B1833" s="3" t="s">
        <v>1832</v>
      </c>
      <c r="C1833" s="3" t="s">
        <v>5941</v>
      </c>
      <c r="D1833" s="2">
        <v>1000</v>
      </c>
      <c r="E1833" s="11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8275</v>
      </c>
      <c r="O1833" s="9">
        <f>E1833/D1833</f>
        <v>1.03</v>
      </c>
      <c r="P1833" s="10">
        <f>IF(E1833=0,0,E1833/L1833)</f>
        <v>73.571428571428569</v>
      </c>
      <c r="Q1833" s="2" t="str">
        <f>LEFT(N1833,SEARCH("/",N1833,1)-1)</f>
        <v>music</v>
      </c>
      <c r="R1833" s="2" t="str">
        <f>RIGHT(N1833,LEN(N1833)-SEARCH("/",N1833))</f>
        <v>rock</v>
      </c>
      <c r="S1833" s="21">
        <f>(((J1833/60)/60)/24)+DATE(1970,1,1)+(-5/24)</f>
        <v>41026.787766203699</v>
      </c>
      <c r="T1833" s="21">
        <f>(((I1833/60)/60)/24)+DATE(1970,1,1)+(-5/24)</f>
        <v>41041.787766203699</v>
      </c>
    </row>
    <row r="1834" spans="1:20" ht="90" hidden="1" x14ac:dyDescent="0.25">
      <c r="A1834" s="13">
        <v>1832</v>
      </c>
      <c r="B1834" s="3" t="s">
        <v>1833</v>
      </c>
      <c r="C1834" s="3" t="s">
        <v>5942</v>
      </c>
      <c r="D1834" s="2">
        <v>350</v>
      </c>
      <c r="E1834" s="11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8275</v>
      </c>
      <c r="O1834" s="9">
        <f>E1834/D1834</f>
        <v>1.4285714285714286</v>
      </c>
      <c r="P1834" s="10">
        <f>IF(E1834=0,0,E1834/L1834)</f>
        <v>25</v>
      </c>
      <c r="Q1834" s="2" t="str">
        <f>LEFT(N1834,SEARCH("/",N1834,1)-1)</f>
        <v>music</v>
      </c>
      <c r="R1834" s="2" t="str">
        <f>RIGHT(N1834,LEN(N1834)-SEARCH("/",N1834))</f>
        <v>rock</v>
      </c>
      <c r="S1834" s="21">
        <f>(((J1834/60)/60)/24)+DATE(1970,1,1)+(-5/24)</f>
        <v>40576.331331018519</v>
      </c>
      <c r="T1834" s="21">
        <f>(((I1834/60)/60)/24)+DATE(1970,1,1)+(-5/24)</f>
        <v>40606.331331018519</v>
      </c>
    </row>
    <row r="1835" spans="1:20" ht="90" hidden="1" x14ac:dyDescent="0.25">
      <c r="A1835" s="13">
        <v>1833</v>
      </c>
      <c r="B1835" s="3" t="s">
        <v>1834</v>
      </c>
      <c r="C1835" s="3" t="s">
        <v>5943</v>
      </c>
      <c r="D1835" s="2">
        <v>400</v>
      </c>
      <c r="E1835" s="11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8275</v>
      </c>
      <c r="O1835" s="9">
        <f>E1835/D1835</f>
        <v>2.625</v>
      </c>
      <c r="P1835" s="10">
        <f>IF(E1835=0,0,E1835/L1835)</f>
        <v>42</v>
      </c>
      <c r="Q1835" s="2" t="str">
        <f>LEFT(N1835,SEARCH("/",N1835,1)-1)</f>
        <v>music</v>
      </c>
      <c r="R1835" s="2" t="str">
        <f>RIGHT(N1835,LEN(N1835)-SEARCH("/",N1835))</f>
        <v>rock</v>
      </c>
      <c r="S1835" s="21">
        <f>(((J1835/60)/60)/24)+DATE(1970,1,1)+(-5/24)</f>
        <v>41302.835682870369</v>
      </c>
      <c r="T1835" s="21">
        <f>(((I1835/60)/60)/24)+DATE(1970,1,1)+(-5/24)</f>
        <v>41335.124305555553</v>
      </c>
    </row>
    <row r="1836" spans="1:20" ht="45" hidden="1" x14ac:dyDescent="0.25">
      <c r="A1836" s="13">
        <v>1834</v>
      </c>
      <c r="B1836" s="3" t="s">
        <v>1835</v>
      </c>
      <c r="C1836" s="3" t="s">
        <v>5944</v>
      </c>
      <c r="D1836" s="2">
        <v>10000</v>
      </c>
      <c r="E1836" s="11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8275</v>
      </c>
      <c r="O1836" s="9">
        <f>E1836/D1836</f>
        <v>1.1805000000000001</v>
      </c>
      <c r="P1836" s="10">
        <f>IF(E1836=0,0,E1836/L1836)</f>
        <v>131.16666666666666</v>
      </c>
      <c r="Q1836" s="2" t="str">
        <f>LEFT(N1836,SEARCH("/",N1836,1)-1)</f>
        <v>music</v>
      </c>
      <c r="R1836" s="2" t="str">
        <f>RIGHT(N1836,LEN(N1836)-SEARCH("/",N1836))</f>
        <v>rock</v>
      </c>
      <c r="S1836" s="21">
        <f>(((J1836/60)/60)/24)+DATE(1970,1,1)+(-5/24)</f>
        <v>41988.755729166667</v>
      </c>
      <c r="T1836" s="21">
        <f>(((I1836/60)/60)/24)+DATE(1970,1,1)+(-5/24)</f>
        <v>42028.755729166667</v>
      </c>
    </row>
    <row r="1837" spans="1:20" ht="105" hidden="1" x14ac:dyDescent="0.25">
      <c r="A1837" s="13">
        <v>1835</v>
      </c>
      <c r="B1837" s="3" t="s">
        <v>1836</v>
      </c>
      <c r="C1837" s="3" t="s">
        <v>5945</v>
      </c>
      <c r="D1837" s="2">
        <v>500</v>
      </c>
      <c r="E1837" s="11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8275</v>
      </c>
      <c r="O1837" s="9">
        <f>E1837/D1837</f>
        <v>1.04</v>
      </c>
      <c r="P1837" s="10">
        <f>IF(E1837=0,0,E1837/L1837)</f>
        <v>47.272727272727273</v>
      </c>
      <c r="Q1837" s="2" t="str">
        <f>LEFT(N1837,SEARCH("/",N1837,1)-1)</f>
        <v>music</v>
      </c>
      <c r="R1837" s="2" t="str">
        <f>RIGHT(N1837,LEN(N1837)-SEARCH("/",N1837))</f>
        <v>rock</v>
      </c>
      <c r="S1837" s="21">
        <f>(((J1837/60)/60)/24)+DATE(1970,1,1)+(-5/24)</f>
        <v>42430.49387731481</v>
      </c>
      <c r="T1837" s="21">
        <f>(((I1837/60)/60)/24)+DATE(1970,1,1)+(-5/24)</f>
        <v>42460.452210648145</v>
      </c>
    </row>
    <row r="1838" spans="1:20" ht="45" hidden="1" x14ac:dyDescent="0.25">
      <c r="A1838" s="13">
        <v>1836</v>
      </c>
      <c r="B1838" s="3" t="s">
        <v>1837</v>
      </c>
      <c r="C1838" s="3" t="s">
        <v>5946</v>
      </c>
      <c r="D1838" s="2">
        <v>5000</v>
      </c>
      <c r="E1838" s="11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8275</v>
      </c>
      <c r="O1838" s="9">
        <f>E1838/D1838</f>
        <v>2.0034000000000001</v>
      </c>
      <c r="P1838" s="10">
        <f>IF(E1838=0,0,E1838/L1838)</f>
        <v>182.12727272727273</v>
      </c>
      <c r="Q1838" s="2" t="str">
        <f>LEFT(N1838,SEARCH("/",N1838,1)-1)</f>
        <v>music</v>
      </c>
      <c r="R1838" s="2" t="str">
        <f>RIGHT(N1838,LEN(N1838)-SEARCH("/",N1838))</f>
        <v>rock</v>
      </c>
      <c r="S1838" s="21">
        <f>(((J1838/60)/60)/24)+DATE(1970,1,1)+(-5/24)</f>
        <v>41305.601030092592</v>
      </c>
      <c r="T1838" s="21">
        <f>(((I1838/60)/60)/24)+DATE(1970,1,1)+(-5/24)</f>
        <v>41322.601030092592</v>
      </c>
    </row>
    <row r="1839" spans="1:20" ht="105" hidden="1" x14ac:dyDescent="0.25">
      <c r="A1839" s="13">
        <v>1837</v>
      </c>
      <c r="B1839" s="3" t="s">
        <v>1838</v>
      </c>
      <c r="C1839" s="3" t="s">
        <v>5947</v>
      </c>
      <c r="D1839" s="2">
        <v>600</v>
      </c>
      <c r="E1839" s="11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8275</v>
      </c>
      <c r="O1839" s="9">
        <f>E1839/D1839</f>
        <v>3.0683333333333334</v>
      </c>
      <c r="P1839" s="10">
        <f>IF(E1839=0,0,E1839/L1839)</f>
        <v>61.366666666666667</v>
      </c>
      <c r="Q1839" s="2" t="str">
        <f>LEFT(N1839,SEARCH("/",N1839,1)-1)</f>
        <v>music</v>
      </c>
      <c r="R1839" s="2" t="str">
        <f>RIGHT(N1839,LEN(N1839)-SEARCH("/",N1839))</f>
        <v>rock</v>
      </c>
      <c r="S1839" s="21">
        <f>(((J1839/60)/60)/24)+DATE(1970,1,1)+(-5/24)</f>
        <v>40925.839525462965</v>
      </c>
      <c r="T1839" s="21">
        <f>(((I1839/60)/60)/24)+DATE(1970,1,1)+(-5/24)</f>
        <v>40985.797858796293</v>
      </c>
    </row>
    <row r="1840" spans="1:20" ht="90" hidden="1" x14ac:dyDescent="0.25">
      <c r="A1840" s="13">
        <v>1838</v>
      </c>
      <c r="B1840" s="3" t="s">
        <v>1839</v>
      </c>
      <c r="C1840" s="3" t="s">
        <v>5948</v>
      </c>
      <c r="D1840" s="2">
        <v>1000</v>
      </c>
      <c r="E1840" s="11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8275</v>
      </c>
      <c r="O1840" s="9">
        <f>E1840/D1840</f>
        <v>1.00149</v>
      </c>
      <c r="P1840" s="10">
        <f>IF(E1840=0,0,E1840/L1840)</f>
        <v>35.767499999999998</v>
      </c>
      <c r="Q1840" s="2" t="str">
        <f>LEFT(N1840,SEARCH("/",N1840,1)-1)</f>
        <v>music</v>
      </c>
      <c r="R1840" s="2" t="str">
        <f>RIGHT(N1840,LEN(N1840)-SEARCH("/",N1840))</f>
        <v>rock</v>
      </c>
      <c r="S1840" s="21">
        <f>(((J1840/60)/60)/24)+DATE(1970,1,1)+(-5/24)</f>
        <v>40788.578206018516</v>
      </c>
      <c r="T1840" s="21">
        <f>(((I1840/60)/60)/24)+DATE(1970,1,1)+(-5/24)</f>
        <v>40816.916666666664</v>
      </c>
    </row>
    <row r="1841" spans="1:20" ht="90" hidden="1" x14ac:dyDescent="0.25">
      <c r="A1841" s="13">
        <v>1839</v>
      </c>
      <c r="B1841" s="3" t="s">
        <v>1840</v>
      </c>
      <c r="C1841" s="3" t="s">
        <v>5949</v>
      </c>
      <c r="D1841" s="2">
        <v>1000</v>
      </c>
      <c r="E1841" s="11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8275</v>
      </c>
      <c r="O1841" s="9">
        <f>E1841/D1841</f>
        <v>2.0529999999999999</v>
      </c>
      <c r="P1841" s="10">
        <f>IF(E1841=0,0,E1841/L1841)</f>
        <v>45.62222222222222</v>
      </c>
      <c r="Q1841" s="2" t="str">
        <f>LEFT(N1841,SEARCH("/",N1841,1)-1)</f>
        <v>music</v>
      </c>
      <c r="R1841" s="2" t="str">
        <f>RIGHT(N1841,LEN(N1841)-SEARCH("/",N1841))</f>
        <v>rock</v>
      </c>
      <c r="S1841" s="21">
        <f>(((J1841/60)/60)/24)+DATE(1970,1,1)+(-5/24)</f>
        <v>42614.513680555552</v>
      </c>
      <c r="T1841" s="21">
        <f>(((I1841/60)/60)/24)+DATE(1970,1,1)+(-5/24)</f>
        <v>42644.513680555552</v>
      </c>
    </row>
    <row r="1842" spans="1:20" ht="90" hidden="1" x14ac:dyDescent="0.25">
      <c r="A1842" s="13">
        <v>1840</v>
      </c>
      <c r="B1842" s="3" t="s">
        <v>1841</v>
      </c>
      <c r="C1842" s="3" t="s">
        <v>5950</v>
      </c>
      <c r="D1842" s="2">
        <v>900</v>
      </c>
      <c r="E1842" s="11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8275</v>
      </c>
      <c r="O1842" s="9">
        <f>E1842/D1842</f>
        <v>1.0888888888888888</v>
      </c>
      <c r="P1842" s="10">
        <f>IF(E1842=0,0,E1842/L1842)</f>
        <v>75.384615384615387</v>
      </c>
      <c r="Q1842" s="2" t="str">
        <f>LEFT(N1842,SEARCH("/",N1842,1)-1)</f>
        <v>music</v>
      </c>
      <c r="R1842" s="2" t="str">
        <f>RIGHT(N1842,LEN(N1842)-SEARCH("/",N1842))</f>
        <v>rock</v>
      </c>
      <c r="S1842" s="21">
        <f>(((J1842/60)/60)/24)+DATE(1970,1,1)+(-5/24)</f>
        <v>41381.88784722222</v>
      </c>
      <c r="T1842" s="21">
        <f>(((I1842/60)/60)/24)+DATE(1970,1,1)+(-5/24)</f>
        <v>41400.999305555553</v>
      </c>
    </row>
    <row r="1843" spans="1:20" ht="60" hidden="1" x14ac:dyDescent="0.25">
      <c r="A1843" s="13">
        <v>1841</v>
      </c>
      <c r="B1843" s="3" t="s">
        <v>1842</v>
      </c>
      <c r="C1843" s="3" t="s">
        <v>5951</v>
      </c>
      <c r="D1843" s="2">
        <v>2000</v>
      </c>
      <c r="E1843" s="11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8275</v>
      </c>
      <c r="O1843" s="9">
        <f>E1843/D1843</f>
        <v>1.0175000000000001</v>
      </c>
      <c r="P1843" s="10">
        <f>IF(E1843=0,0,E1843/L1843)</f>
        <v>50.875</v>
      </c>
      <c r="Q1843" s="2" t="str">
        <f>LEFT(N1843,SEARCH("/",N1843,1)-1)</f>
        <v>music</v>
      </c>
      <c r="R1843" s="2" t="str">
        <f>RIGHT(N1843,LEN(N1843)-SEARCH("/",N1843))</f>
        <v>rock</v>
      </c>
      <c r="S1843" s="21">
        <f>(((J1843/60)/60)/24)+DATE(1970,1,1)+(-5/24)</f>
        <v>41745.637094907404</v>
      </c>
      <c r="T1843" s="21">
        <f>(((I1843/60)/60)/24)+DATE(1970,1,1)+(-5/24)</f>
        <v>41778.999305555553</v>
      </c>
    </row>
    <row r="1844" spans="1:20" ht="75" hidden="1" x14ac:dyDescent="0.25">
      <c r="A1844" s="13">
        <v>1842</v>
      </c>
      <c r="B1844" s="3" t="s">
        <v>1843</v>
      </c>
      <c r="C1844" s="3" t="s">
        <v>5952</v>
      </c>
      <c r="D1844" s="2">
        <v>2000</v>
      </c>
      <c r="E1844" s="11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8275</v>
      </c>
      <c r="O1844" s="9">
        <f>E1844/D1844</f>
        <v>1.2524999999999999</v>
      </c>
      <c r="P1844" s="10">
        <f>IF(E1844=0,0,E1844/L1844)</f>
        <v>119.28571428571429</v>
      </c>
      <c r="Q1844" s="2" t="str">
        <f>LEFT(N1844,SEARCH("/",N1844,1)-1)</f>
        <v>music</v>
      </c>
      <c r="R1844" s="2" t="str">
        <f>RIGHT(N1844,LEN(N1844)-SEARCH("/",N1844))</f>
        <v>rock</v>
      </c>
      <c r="S1844" s="21">
        <f>(((J1844/60)/60)/24)+DATE(1970,1,1)+(-5/24)</f>
        <v>42031.423391203702</v>
      </c>
      <c r="T1844" s="21">
        <f>(((I1844/60)/60)/24)+DATE(1970,1,1)+(-5/24)</f>
        <v>42065.040972222218</v>
      </c>
    </row>
    <row r="1845" spans="1:20" ht="90" hidden="1" x14ac:dyDescent="0.25">
      <c r="A1845" s="13">
        <v>1843</v>
      </c>
      <c r="B1845" s="3" t="s">
        <v>1844</v>
      </c>
      <c r="C1845" s="3" t="s">
        <v>5953</v>
      </c>
      <c r="D1845" s="2">
        <v>10000</v>
      </c>
      <c r="E1845" s="11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8275</v>
      </c>
      <c r="O1845" s="9">
        <f>E1845/D1845</f>
        <v>1.2400610000000001</v>
      </c>
      <c r="P1845" s="10">
        <f>IF(E1845=0,0,E1845/L1845)</f>
        <v>92.541865671641801</v>
      </c>
      <c r="Q1845" s="2" t="str">
        <f>LEFT(N1845,SEARCH("/",N1845,1)-1)</f>
        <v>music</v>
      </c>
      <c r="R1845" s="2" t="str">
        <f>RIGHT(N1845,LEN(N1845)-SEARCH("/",N1845))</f>
        <v>rock</v>
      </c>
      <c r="S1845" s="21">
        <f>(((J1845/60)/60)/24)+DATE(1970,1,1)+(-5/24)</f>
        <v>40564.786504629628</v>
      </c>
      <c r="T1845" s="21">
        <f>(((I1845/60)/60)/24)+DATE(1970,1,1)+(-5/24)</f>
        <v>40594.786504629628</v>
      </c>
    </row>
    <row r="1846" spans="1:20" ht="90" hidden="1" x14ac:dyDescent="0.25">
      <c r="A1846" s="13">
        <v>1844</v>
      </c>
      <c r="B1846" s="3" t="s">
        <v>1845</v>
      </c>
      <c r="C1846" s="3" t="s">
        <v>5954</v>
      </c>
      <c r="D1846" s="2">
        <v>1500</v>
      </c>
      <c r="E1846" s="11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8275</v>
      </c>
      <c r="O1846" s="9">
        <f>E1846/D1846</f>
        <v>1.014</v>
      </c>
      <c r="P1846" s="10">
        <f>IF(E1846=0,0,E1846/L1846)</f>
        <v>76.05</v>
      </c>
      <c r="Q1846" s="2" t="str">
        <f>LEFT(N1846,SEARCH("/",N1846,1)-1)</f>
        <v>music</v>
      </c>
      <c r="R1846" s="2" t="str">
        <f>RIGHT(N1846,LEN(N1846)-SEARCH("/",N1846))</f>
        <v>rock</v>
      </c>
      <c r="S1846" s="21">
        <f>(((J1846/60)/60)/24)+DATE(1970,1,1)+(-5/24)</f>
        <v>40666.765208333331</v>
      </c>
      <c r="T1846" s="21">
        <f>(((I1846/60)/60)/24)+DATE(1970,1,1)+(-5/24)</f>
        <v>40704.916666666664</v>
      </c>
    </row>
    <row r="1847" spans="1:20" ht="135" hidden="1" x14ac:dyDescent="0.25">
      <c r="A1847" s="13">
        <v>1845</v>
      </c>
      <c r="B1847" s="3" t="s">
        <v>1846</v>
      </c>
      <c r="C1847" s="3" t="s">
        <v>5955</v>
      </c>
      <c r="D1847" s="2">
        <v>1000</v>
      </c>
      <c r="E1847" s="11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8275</v>
      </c>
      <c r="O1847" s="9">
        <f>E1847/D1847</f>
        <v>1</v>
      </c>
      <c r="P1847" s="10">
        <f>IF(E1847=0,0,E1847/L1847)</f>
        <v>52.631578947368418</v>
      </c>
      <c r="Q1847" s="2" t="str">
        <f>LEFT(N1847,SEARCH("/",N1847,1)-1)</f>
        <v>music</v>
      </c>
      <c r="R1847" s="2" t="str">
        <f>RIGHT(N1847,LEN(N1847)-SEARCH("/",N1847))</f>
        <v>rock</v>
      </c>
      <c r="S1847" s="21">
        <f>(((J1847/60)/60)/24)+DATE(1970,1,1)+(-5/24)</f>
        <v>42523.124976851854</v>
      </c>
      <c r="T1847" s="21">
        <f>(((I1847/60)/60)/24)+DATE(1970,1,1)+(-5/24)</f>
        <v>42537.996527777774</v>
      </c>
    </row>
    <row r="1848" spans="1:20" ht="90" hidden="1" x14ac:dyDescent="0.25">
      <c r="A1848" s="13">
        <v>1846</v>
      </c>
      <c r="B1848" s="3" t="s">
        <v>1847</v>
      </c>
      <c r="C1848" s="3" t="s">
        <v>5956</v>
      </c>
      <c r="D1848" s="2">
        <v>15000</v>
      </c>
      <c r="E1848" s="11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8275</v>
      </c>
      <c r="O1848" s="9">
        <f>E1848/D1848</f>
        <v>1.3792666666666666</v>
      </c>
      <c r="P1848" s="10">
        <f>IF(E1848=0,0,E1848/L1848)</f>
        <v>98.990430622009569</v>
      </c>
      <c r="Q1848" s="2" t="str">
        <f>LEFT(N1848,SEARCH("/",N1848,1)-1)</f>
        <v>music</v>
      </c>
      <c r="R1848" s="2" t="str">
        <f>RIGHT(N1848,LEN(N1848)-SEARCH("/",N1848))</f>
        <v>rock</v>
      </c>
      <c r="S1848" s="21">
        <f>(((J1848/60)/60)/24)+DATE(1970,1,1)+(-5/24)</f>
        <v>41228.441863425927</v>
      </c>
      <c r="T1848" s="21">
        <f>(((I1848/60)/60)/24)+DATE(1970,1,1)+(-5/24)</f>
        <v>41258.441863425927</v>
      </c>
    </row>
    <row r="1849" spans="1:20" ht="105" hidden="1" x14ac:dyDescent="0.25">
      <c r="A1849" s="13">
        <v>1847</v>
      </c>
      <c r="B1849" s="3" t="s">
        <v>1848</v>
      </c>
      <c r="C1849" s="3" t="s">
        <v>5957</v>
      </c>
      <c r="D1849" s="2">
        <v>2500</v>
      </c>
      <c r="E1849" s="11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8275</v>
      </c>
      <c r="O1849" s="9">
        <f>E1849/D1849</f>
        <v>1.2088000000000001</v>
      </c>
      <c r="P1849" s="10">
        <f>IF(E1849=0,0,E1849/L1849)</f>
        <v>79.526315789473685</v>
      </c>
      <c r="Q1849" s="2" t="str">
        <f>LEFT(N1849,SEARCH("/",N1849,1)-1)</f>
        <v>music</v>
      </c>
      <c r="R1849" s="2" t="str">
        <f>RIGHT(N1849,LEN(N1849)-SEARCH("/",N1849))</f>
        <v>rock</v>
      </c>
      <c r="S1849" s="21">
        <f>(((J1849/60)/60)/24)+DATE(1970,1,1)+(-5/24)</f>
        <v>42094.028148148143</v>
      </c>
      <c r="T1849" s="21">
        <f>(((I1849/60)/60)/24)+DATE(1970,1,1)+(-5/24)</f>
        <v>42115.028148148143</v>
      </c>
    </row>
    <row r="1850" spans="1:20" ht="90" hidden="1" x14ac:dyDescent="0.25">
      <c r="A1850" s="13">
        <v>1848</v>
      </c>
      <c r="B1850" s="3" t="s">
        <v>1849</v>
      </c>
      <c r="C1850" s="3" t="s">
        <v>5958</v>
      </c>
      <c r="D1850" s="2">
        <v>3000</v>
      </c>
      <c r="E1850" s="11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8275</v>
      </c>
      <c r="O1850" s="9">
        <f>E1850/D1850</f>
        <v>1.0736666666666668</v>
      </c>
      <c r="P1850" s="10">
        <f>IF(E1850=0,0,E1850/L1850)</f>
        <v>134.20833333333334</v>
      </c>
      <c r="Q1850" s="2" t="str">
        <f>LEFT(N1850,SEARCH("/",N1850,1)-1)</f>
        <v>music</v>
      </c>
      <c r="R1850" s="2" t="str">
        <f>RIGHT(N1850,LEN(N1850)-SEARCH("/",N1850))</f>
        <v>rock</v>
      </c>
      <c r="S1850" s="21">
        <f>(((J1850/60)/60)/24)+DATE(1970,1,1)+(-5/24)</f>
        <v>40691.579722222217</v>
      </c>
      <c r="T1850" s="21">
        <f>(((I1850/60)/60)/24)+DATE(1970,1,1)+(-5/24)</f>
        <v>40755.082638888889</v>
      </c>
    </row>
    <row r="1851" spans="1:20" ht="60" hidden="1" x14ac:dyDescent="0.25">
      <c r="A1851" s="13">
        <v>1849</v>
      </c>
      <c r="B1851" s="3" t="s">
        <v>1850</v>
      </c>
      <c r="C1851" s="3" t="s">
        <v>5959</v>
      </c>
      <c r="D1851" s="2">
        <v>300</v>
      </c>
      <c r="E1851" s="11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8275</v>
      </c>
      <c r="O1851" s="9">
        <f>E1851/D1851</f>
        <v>1.0033333333333334</v>
      </c>
      <c r="P1851" s="10">
        <f>IF(E1851=0,0,E1851/L1851)</f>
        <v>37.625</v>
      </c>
      <c r="Q1851" s="2" t="str">
        <f>LEFT(N1851,SEARCH("/",N1851,1)-1)</f>
        <v>music</v>
      </c>
      <c r="R1851" s="2" t="str">
        <f>RIGHT(N1851,LEN(N1851)-SEARCH("/",N1851))</f>
        <v>rock</v>
      </c>
      <c r="S1851" s="21">
        <f>(((J1851/60)/60)/24)+DATE(1970,1,1)+(-5/24)</f>
        <v>41169.637256944443</v>
      </c>
      <c r="T1851" s="21">
        <f>(((I1851/60)/60)/24)+DATE(1970,1,1)+(-5/24)</f>
        <v>41199.637256944443</v>
      </c>
    </row>
    <row r="1852" spans="1:20" ht="90" hidden="1" x14ac:dyDescent="0.25">
      <c r="A1852" s="13">
        <v>1850</v>
      </c>
      <c r="B1852" s="3" t="s">
        <v>1851</v>
      </c>
      <c r="C1852" s="3" t="s">
        <v>5960</v>
      </c>
      <c r="D1852" s="2">
        <v>9000</v>
      </c>
      <c r="E1852" s="11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8275</v>
      </c>
      <c r="O1852" s="9">
        <f>E1852/D1852</f>
        <v>1.0152222222222222</v>
      </c>
      <c r="P1852" s="10">
        <f>IF(E1852=0,0,E1852/L1852)</f>
        <v>51.044692737430168</v>
      </c>
      <c r="Q1852" s="2" t="str">
        <f>LEFT(N1852,SEARCH("/",N1852,1)-1)</f>
        <v>music</v>
      </c>
      <c r="R1852" s="2" t="str">
        <f>RIGHT(N1852,LEN(N1852)-SEARCH("/",N1852))</f>
        <v>rock</v>
      </c>
      <c r="S1852" s="21">
        <f>(((J1852/60)/60)/24)+DATE(1970,1,1)+(-5/24)</f>
        <v>41800.751157407409</v>
      </c>
      <c r="T1852" s="21">
        <f>(((I1852/60)/60)/24)+DATE(1970,1,1)+(-5/24)</f>
        <v>41830.751157407409</v>
      </c>
    </row>
    <row r="1853" spans="1:20" ht="90" hidden="1" x14ac:dyDescent="0.25">
      <c r="A1853" s="13">
        <v>1851</v>
      </c>
      <c r="B1853" s="3" t="s">
        <v>1852</v>
      </c>
      <c r="C1853" s="3" t="s">
        <v>5961</v>
      </c>
      <c r="D1853" s="2">
        <v>1300</v>
      </c>
      <c r="E1853" s="11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8275</v>
      </c>
      <c r="O1853" s="9">
        <f>E1853/D1853</f>
        <v>1.0007692307692309</v>
      </c>
      <c r="P1853" s="10">
        <f>IF(E1853=0,0,E1853/L1853)</f>
        <v>50.03846153846154</v>
      </c>
      <c r="Q1853" s="2" t="str">
        <f>LEFT(N1853,SEARCH("/",N1853,1)-1)</f>
        <v>music</v>
      </c>
      <c r="R1853" s="2" t="str">
        <f>RIGHT(N1853,LEN(N1853)-SEARCH("/",N1853))</f>
        <v>rock</v>
      </c>
      <c r="S1853" s="21">
        <f>(((J1853/60)/60)/24)+DATE(1970,1,1)+(-5/24)</f>
        <v>41827.69835648148</v>
      </c>
      <c r="T1853" s="21">
        <f>(((I1853/60)/60)/24)+DATE(1970,1,1)+(-5/24)</f>
        <v>41847.833333333328</v>
      </c>
    </row>
    <row r="1854" spans="1:20" ht="90" hidden="1" x14ac:dyDescent="0.25">
      <c r="A1854" s="13">
        <v>1852</v>
      </c>
      <c r="B1854" s="3" t="s">
        <v>1853</v>
      </c>
      <c r="C1854" s="3" t="s">
        <v>5962</v>
      </c>
      <c r="D1854" s="2">
        <v>15000</v>
      </c>
      <c r="E1854" s="11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8275</v>
      </c>
      <c r="O1854" s="9">
        <f>E1854/D1854</f>
        <v>1.1696666666666666</v>
      </c>
      <c r="P1854" s="10">
        <f>IF(E1854=0,0,E1854/L1854)</f>
        <v>133.93129770992365</v>
      </c>
      <c r="Q1854" s="2" t="str">
        <f>LEFT(N1854,SEARCH("/",N1854,1)-1)</f>
        <v>music</v>
      </c>
      <c r="R1854" s="2" t="str">
        <f>RIGHT(N1854,LEN(N1854)-SEARCH("/",N1854))</f>
        <v>rock</v>
      </c>
      <c r="S1854" s="21">
        <f>(((J1854/60)/60)/24)+DATE(1970,1,1)+(-5/24)</f>
        <v>42081.563101851854</v>
      </c>
      <c r="T1854" s="21">
        <f>(((I1854/60)/60)/24)+DATE(1970,1,1)+(-5/24)</f>
        <v>42118.791666666664</v>
      </c>
    </row>
    <row r="1855" spans="1:20" ht="90" hidden="1" x14ac:dyDescent="0.25">
      <c r="A1855" s="13">
        <v>1853</v>
      </c>
      <c r="B1855" s="3" t="s">
        <v>1854</v>
      </c>
      <c r="C1855" s="3" t="s">
        <v>5963</v>
      </c>
      <c r="D1855" s="2">
        <v>800</v>
      </c>
      <c r="E1855" s="11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8275</v>
      </c>
      <c r="O1855" s="9">
        <f>E1855/D1855</f>
        <v>1.01875</v>
      </c>
      <c r="P1855" s="10">
        <f>IF(E1855=0,0,E1855/L1855)</f>
        <v>58.214285714285715</v>
      </c>
      <c r="Q1855" s="2" t="str">
        <f>LEFT(N1855,SEARCH("/",N1855,1)-1)</f>
        <v>music</v>
      </c>
      <c r="R1855" s="2" t="str">
        <f>RIGHT(N1855,LEN(N1855)-SEARCH("/",N1855))</f>
        <v>rock</v>
      </c>
      <c r="S1855" s="21">
        <f>(((J1855/60)/60)/24)+DATE(1970,1,1)+(-5/24)</f>
        <v>41176.852048611108</v>
      </c>
      <c r="T1855" s="21">
        <f>(((I1855/60)/60)/24)+DATE(1970,1,1)+(-5/24)</f>
        <v>41226.893715277773</v>
      </c>
    </row>
    <row r="1856" spans="1:20" ht="90" hidden="1" x14ac:dyDescent="0.25">
      <c r="A1856" s="13">
        <v>1854</v>
      </c>
      <c r="B1856" s="3" t="s">
        <v>1855</v>
      </c>
      <c r="C1856" s="3" t="s">
        <v>5964</v>
      </c>
      <c r="D1856" s="2">
        <v>15000</v>
      </c>
      <c r="E1856" s="11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8275</v>
      </c>
      <c r="O1856" s="9">
        <f>E1856/D1856</f>
        <v>1.0212366666666666</v>
      </c>
      <c r="P1856" s="10">
        <f>IF(E1856=0,0,E1856/L1856)</f>
        <v>88.037643678160919</v>
      </c>
      <c r="Q1856" s="2" t="str">
        <f>LEFT(N1856,SEARCH("/",N1856,1)-1)</f>
        <v>music</v>
      </c>
      <c r="R1856" s="2" t="str">
        <f>RIGHT(N1856,LEN(N1856)-SEARCH("/",N1856))</f>
        <v>rock</v>
      </c>
      <c r="S1856" s="21">
        <f>(((J1856/60)/60)/24)+DATE(1970,1,1)+(-5/24)</f>
        <v>41387.812928240739</v>
      </c>
      <c r="T1856" s="21">
        <f>(((I1856/60)/60)/24)+DATE(1970,1,1)+(-5/24)</f>
        <v>41417.812928240739</v>
      </c>
    </row>
    <row r="1857" spans="1:20" ht="75" hidden="1" x14ac:dyDescent="0.25">
      <c r="A1857" s="13">
        <v>1855</v>
      </c>
      <c r="B1857" s="3" t="s">
        <v>1856</v>
      </c>
      <c r="C1857" s="3" t="s">
        <v>5965</v>
      </c>
      <c r="D1857" s="2">
        <v>8750</v>
      </c>
      <c r="E1857" s="11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8275</v>
      </c>
      <c r="O1857" s="9">
        <f>E1857/D1857</f>
        <v>1.5405897142857143</v>
      </c>
      <c r="P1857" s="10">
        <f>IF(E1857=0,0,E1857/L1857)</f>
        <v>70.576753926701571</v>
      </c>
      <c r="Q1857" s="2" t="str">
        <f>LEFT(N1857,SEARCH("/",N1857,1)-1)</f>
        <v>music</v>
      </c>
      <c r="R1857" s="2" t="str">
        <f>RIGHT(N1857,LEN(N1857)-SEARCH("/",N1857))</f>
        <v>rock</v>
      </c>
      <c r="S1857" s="21">
        <f>(((J1857/60)/60)/24)+DATE(1970,1,1)+(-5/24)</f>
        <v>41600.330324074072</v>
      </c>
      <c r="T1857" s="21">
        <f>(((I1857/60)/60)/24)+DATE(1970,1,1)+(-5/24)</f>
        <v>41645.330324074072</v>
      </c>
    </row>
    <row r="1858" spans="1:20" ht="90" hidden="1" x14ac:dyDescent="0.25">
      <c r="A1858" s="13">
        <v>1856</v>
      </c>
      <c r="B1858" s="3" t="s">
        <v>1857</v>
      </c>
      <c r="C1858" s="3" t="s">
        <v>5966</v>
      </c>
      <c r="D1858" s="2">
        <v>2000</v>
      </c>
      <c r="E1858" s="11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8275</v>
      </c>
      <c r="O1858" s="9">
        <f>E1858/D1858</f>
        <v>1.0125</v>
      </c>
      <c r="P1858" s="10">
        <f>IF(E1858=0,0,E1858/L1858)</f>
        <v>53.289473684210527</v>
      </c>
      <c r="Q1858" s="2" t="str">
        <f>LEFT(N1858,SEARCH("/",N1858,1)-1)</f>
        <v>music</v>
      </c>
      <c r="R1858" s="2" t="str">
        <f>RIGHT(N1858,LEN(N1858)-SEARCH("/",N1858))</f>
        <v>rock</v>
      </c>
      <c r="S1858" s="21">
        <f>(((J1858/60)/60)/24)+DATE(1970,1,1)+(-5/24)</f>
        <v>41817.64666666666</v>
      </c>
      <c r="T1858" s="21">
        <f>(((I1858/60)/60)/24)+DATE(1970,1,1)+(-5/24)</f>
        <v>41838.64666666666</v>
      </c>
    </row>
    <row r="1859" spans="1:20" ht="75" hidden="1" x14ac:dyDescent="0.25">
      <c r="A1859" s="13">
        <v>1857</v>
      </c>
      <c r="B1859" s="3" t="s">
        <v>1858</v>
      </c>
      <c r="C1859" s="3" t="s">
        <v>5967</v>
      </c>
      <c r="D1859" s="2">
        <v>3000</v>
      </c>
      <c r="E1859" s="11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8275</v>
      </c>
      <c r="O1859" s="9">
        <f>E1859/D1859</f>
        <v>1</v>
      </c>
      <c r="P1859" s="10">
        <f>IF(E1859=0,0,E1859/L1859)</f>
        <v>136.36363636363637</v>
      </c>
      <c r="Q1859" s="2" t="str">
        <f>LEFT(N1859,SEARCH("/",N1859,1)-1)</f>
        <v>music</v>
      </c>
      <c r="R1859" s="2" t="str">
        <f>RIGHT(N1859,LEN(N1859)-SEARCH("/",N1859))</f>
        <v>rock</v>
      </c>
      <c r="S1859" s="21">
        <f>(((J1859/60)/60)/24)+DATE(1970,1,1)+(-5/24)</f>
        <v>41864.560335648144</v>
      </c>
      <c r="T1859" s="21">
        <f>(((I1859/60)/60)/24)+DATE(1970,1,1)+(-5/24)</f>
        <v>41894.560335648144</v>
      </c>
    </row>
    <row r="1860" spans="1:20" ht="105" hidden="1" x14ac:dyDescent="0.25">
      <c r="A1860" s="13">
        <v>1858</v>
      </c>
      <c r="B1860" s="3" t="s">
        <v>1859</v>
      </c>
      <c r="C1860" s="3" t="s">
        <v>5968</v>
      </c>
      <c r="D1860" s="2">
        <v>5555.55</v>
      </c>
      <c r="E1860" s="11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8275</v>
      </c>
      <c r="O1860" s="9">
        <f>E1860/D1860</f>
        <v>1.0874800874800874</v>
      </c>
      <c r="P1860" s="10">
        <f>IF(E1860=0,0,E1860/L1860)</f>
        <v>40.547315436241611</v>
      </c>
      <c r="Q1860" s="2" t="str">
        <f>LEFT(N1860,SEARCH("/",N1860,1)-1)</f>
        <v>music</v>
      </c>
      <c r="R1860" s="2" t="str">
        <f>RIGHT(N1860,LEN(N1860)-SEARCH("/",N1860))</f>
        <v>rock</v>
      </c>
      <c r="S1860" s="21">
        <f>(((J1860/60)/60)/24)+DATE(1970,1,1)+(-5/24)</f>
        <v>40832.9921412037</v>
      </c>
      <c r="T1860" s="21">
        <f>(((I1860/60)/60)/24)+DATE(1970,1,1)+(-5/24)</f>
        <v>40893.033807870372</v>
      </c>
    </row>
    <row r="1861" spans="1:20" ht="45" hidden="1" x14ac:dyDescent="0.25">
      <c r="A1861" s="13">
        <v>1859</v>
      </c>
      <c r="B1861" s="3" t="s">
        <v>1860</v>
      </c>
      <c r="C1861" s="3" t="s">
        <v>5969</v>
      </c>
      <c r="D1861" s="2">
        <v>3000</v>
      </c>
      <c r="E1861" s="11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8275</v>
      </c>
      <c r="O1861" s="9">
        <f>E1861/D1861</f>
        <v>1.3183333333333334</v>
      </c>
      <c r="P1861" s="10">
        <f>IF(E1861=0,0,E1861/L1861)</f>
        <v>70.625</v>
      </c>
      <c r="Q1861" s="2" t="str">
        <f>LEFT(N1861,SEARCH("/",N1861,1)-1)</f>
        <v>music</v>
      </c>
      <c r="R1861" s="2" t="str">
        <f>RIGHT(N1861,LEN(N1861)-SEARCH("/",N1861))</f>
        <v>rock</v>
      </c>
      <c r="S1861" s="21">
        <f>(((J1861/60)/60)/24)+DATE(1970,1,1)+(-5/24)</f>
        <v>40778.561678240738</v>
      </c>
      <c r="T1861" s="21">
        <f>(((I1861/60)/60)/24)+DATE(1970,1,1)+(-5/24)</f>
        <v>40808.561678240738</v>
      </c>
    </row>
    <row r="1862" spans="1:20" ht="75" hidden="1" x14ac:dyDescent="0.25">
      <c r="A1862" s="13">
        <v>1860</v>
      </c>
      <c r="B1862" s="3" t="s">
        <v>1861</v>
      </c>
      <c r="C1862" s="3" t="s">
        <v>5970</v>
      </c>
      <c r="D1862" s="2">
        <v>750</v>
      </c>
      <c r="E1862" s="11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8275</v>
      </c>
      <c r="O1862" s="9">
        <f>E1862/D1862</f>
        <v>1.3346666666666667</v>
      </c>
      <c r="P1862" s="10">
        <f>IF(E1862=0,0,E1862/L1862)</f>
        <v>52.684210526315788</v>
      </c>
      <c r="Q1862" s="2" t="str">
        <f>LEFT(N1862,SEARCH("/",N1862,1)-1)</f>
        <v>music</v>
      </c>
      <c r="R1862" s="2" t="str">
        <f>RIGHT(N1862,LEN(N1862)-SEARCH("/",N1862))</f>
        <v>rock</v>
      </c>
      <c r="S1862" s="21">
        <f>(((J1862/60)/60)/24)+DATE(1970,1,1)+(-5/24)</f>
        <v>41655.500972222217</v>
      </c>
      <c r="T1862" s="21">
        <f>(((I1862/60)/60)/24)+DATE(1970,1,1)+(-5/24)</f>
        <v>41676.500972222217</v>
      </c>
    </row>
    <row r="1863" spans="1:20" ht="105" hidden="1" x14ac:dyDescent="0.25">
      <c r="A1863" s="13">
        <v>1861</v>
      </c>
      <c r="B1863" s="3" t="s">
        <v>1862</v>
      </c>
      <c r="C1863" s="3" t="s">
        <v>5971</v>
      </c>
      <c r="D1863" s="2">
        <v>250000</v>
      </c>
      <c r="E1863" s="11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8282</v>
      </c>
      <c r="O1863" s="9">
        <f>E1863/D1863</f>
        <v>0</v>
      </c>
      <c r="P1863" s="10">
        <f>IF(E1863=0,0,E1863/L1863)</f>
        <v>0</v>
      </c>
      <c r="Q1863" s="2" t="str">
        <f>LEFT(N1863,SEARCH("/",N1863,1)-1)</f>
        <v>games</v>
      </c>
      <c r="R1863" s="2" t="str">
        <f>RIGHT(N1863,LEN(N1863)-SEARCH("/",N1863))</f>
        <v>mobile games</v>
      </c>
      <c r="S1863" s="21">
        <f>(((J1863/60)/60)/24)+DATE(1970,1,1)+(-5/24)</f>
        <v>42000.091909722221</v>
      </c>
      <c r="T1863" s="21">
        <f>(((I1863/60)/60)/24)+DATE(1970,1,1)+(-5/24)</f>
        <v>42030.091909722221</v>
      </c>
    </row>
    <row r="1864" spans="1:20" ht="90" hidden="1" x14ac:dyDescent="0.25">
      <c r="A1864" s="13">
        <v>1862</v>
      </c>
      <c r="B1864" s="3" t="s">
        <v>1863</v>
      </c>
      <c r="C1864" s="3" t="s">
        <v>5972</v>
      </c>
      <c r="D1864" s="2">
        <v>18000</v>
      </c>
      <c r="E1864" s="11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8282</v>
      </c>
      <c r="O1864" s="9">
        <f>E1864/D1864</f>
        <v>8.0833333333333326E-2</v>
      </c>
      <c r="P1864" s="10">
        <f>IF(E1864=0,0,E1864/L1864)</f>
        <v>90.9375</v>
      </c>
      <c r="Q1864" s="2" t="str">
        <f>LEFT(N1864,SEARCH("/",N1864,1)-1)</f>
        <v>games</v>
      </c>
      <c r="R1864" s="2" t="str">
        <f>RIGHT(N1864,LEN(N1864)-SEARCH("/",N1864))</f>
        <v>mobile games</v>
      </c>
      <c r="S1864" s="21">
        <f>(((J1864/60)/60)/24)+DATE(1970,1,1)+(-5/24)</f>
        <v>42755.284421296288</v>
      </c>
      <c r="T1864" s="21">
        <f>(((I1864/60)/60)/24)+DATE(1970,1,1)+(-5/24)</f>
        <v>42802.104166666664</v>
      </c>
    </row>
    <row r="1865" spans="1:20" ht="75" hidden="1" x14ac:dyDescent="0.25">
      <c r="A1865" s="13">
        <v>1863</v>
      </c>
      <c r="B1865" s="3" t="s">
        <v>1864</v>
      </c>
      <c r="C1865" s="3" t="s">
        <v>5973</v>
      </c>
      <c r="D1865" s="2">
        <v>2500</v>
      </c>
      <c r="E1865" s="11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8282</v>
      </c>
      <c r="O1865" s="9">
        <f>E1865/D1865</f>
        <v>4.0000000000000001E-3</v>
      </c>
      <c r="P1865" s="10">
        <f>IF(E1865=0,0,E1865/L1865)</f>
        <v>5</v>
      </c>
      <c r="Q1865" s="2" t="str">
        <f>LEFT(N1865,SEARCH("/",N1865,1)-1)</f>
        <v>games</v>
      </c>
      <c r="R1865" s="2" t="str">
        <f>RIGHT(N1865,LEN(N1865)-SEARCH("/",N1865))</f>
        <v>mobile games</v>
      </c>
      <c r="S1865" s="21">
        <f>(((J1865/60)/60)/24)+DATE(1970,1,1)+(-5/24)</f>
        <v>41772.588946759257</v>
      </c>
      <c r="T1865" s="21">
        <f>(((I1865/60)/60)/24)+DATE(1970,1,1)+(-5/24)</f>
        <v>41802.588946759257</v>
      </c>
    </row>
    <row r="1866" spans="1:20" ht="90" hidden="1" x14ac:dyDescent="0.25">
      <c r="A1866" s="13">
        <v>1864</v>
      </c>
      <c r="B1866" s="3" t="s">
        <v>1865</v>
      </c>
      <c r="C1866" s="3" t="s">
        <v>5974</v>
      </c>
      <c r="D1866" s="2">
        <v>6500</v>
      </c>
      <c r="E1866" s="11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8282</v>
      </c>
      <c r="O1866" s="9">
        <f>E1866/D1866</f>
        <v>0.42892307692307691</v>
      </c>
      <c r="P1866" s="10">
        <f>IF(E1866=0,0,E1866/L1866)</f>
        <v>58.083333333333336</v>
      </c>
      <c r="Q1866" s="2" t="str">
        <f>LEFT(N1866,SEARCH("/",N1866,1)-1)</f>
        <v>games</v>
      </c>
      <c r="R1866" s="2" t="str">
        <f>RIGHT(N1866,LEN(N1866)-SEARCH("/",N1866))</f>
        <v>mobile games</v>
      </c>
      <c r="S1866" s="21">
        <f>(((J1866/60)/60)/24)+DATE(1970,1,1)+(-5/24)</f>
        <v>41733.508101851847</v>
      </c>
      <c r="T1866" s="21">
        <f>(((I1866/60)/60)/24)+DATE(1970,1,1)+(-5/24)</f>
        <v>41763.508101851847</v>
      </c>
    </row>
    <row r="1867" spans="1:20" ht="90" hidden="1" x14ac:dyDescent="0.25">
      <c r="A1867" s="13">
        <v>1865</v>
      </c>
      <c r="B1867" s="3" t="s">
        <v>1866</v>
      </c>
      <c r="C1867" s="3" t="s">
        <v>5975</v>
      </c>
      <c r="D1867" s="2">
        <v>110000</v>
      </c>
      <c r="E1867" s="11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8282</v>
      </c>
      <c r="O1867" s="9">
        <f>E1867/D1867</f>
        <v>3.6363636363636364E-5</v>
      </c>
      <c r="P1867" s="10">
        <f>IF(E1867=0,0,E1867/L1867)</f>
        <v>2</v>
      </c>
      <c r="Q1867" s="2" t="str">
        <f>LEFT(N1867,SEARCH("/",N1867,1)-1)</f>
        <v>games</v>
      </c>
      <c r="R1867" s="2" t="str">
        <f>RIGHT(N1867,LEN(N1867)-SEARCH("/",N1867))</f>
        <v>mobile games</v>
      </c>
      <c r="S1867" s="21">
        <f>(((J1867/60)/60)/24)+DATE(1970,1,1)+(-5/24)</f>
        <v>42645.159108796295</v>
      </c>
      <c r="T1867" s="21">
        <f>(((I1867/60)/60)/24)+DATE(1970,1,1)+(-5/24)</f>
        <v>42680.200775462967</v>
      </c>
    </row>
    <row r="1868" spans="1:20" ht="90" hidden="1" x14ac:dyDescent="0.25">
      <c r="A1868" s="13">
        <v>1866</v>
      </c>
      <c r="B1868" s="3" t="s">
        <v>1867</v>
      </c>
      <c r="C1868" s="3" t="s">
        <v>5976</v>
      </c>
      <c r="D1868" s="2">
        <v>25000</v>
      </c>
      <c r="E1868" s="11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8282</v>
      </c>
      <c r="O1868" s="9">
        <f>E1868/D1868</f>
        <v>5.0000000000000001E-3</v>
      </c>
      <c r="P1868" s="10">
        <f>IF(E1868=0,0,E1868/L1868)</f>
        <v>62.5</v>
      </c>
      <c r="Q1868" s="2" t="str">
        <f>LEFT(N1868,SEARCH("/",N1868,1)-1)</f>
        <v>games</v>
      </c>
      <c r="R1868" s="2" t="str">
        <f>RIGHT(N1868,LEN(N1868)-SEARCH("/",N1868))</f>
        <v>mobile games</v>
      </c>
      <c r="S1868" s="21">
        <f>(((J1868/60)/60)/24)+DATE(1970,1,1)+(-5/24)</f>
        <v>42742.038159722222</v>
      </c>
      <c r="T1868" s="21">
        <f>(((I1868/60)/60)/24)+DATE(1970,1,1)+(-5/24)</f>
        <v>42794.958333333336</v>
      </c>
    </row>
    <row r="1869" spans="1:20" ht="105" hidden="1" x14ac:dyDescent="0.25">
      <c r="A1869" s="13">
        <v>1867</v>
      </c>
      <c r="B1869" s="3" t="s">
        <v>1868</v>
      </c>
      <c r="C1869" s="3" t="s">
        <v>5977</v>
      </c>
      <c r="D1869" s="2">
        <v>20000</v>
      </c>
      <c r="E1869" s="11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8282</v>
      </c>
      <c r="O1869" s="9">
        <f>E1869/D1869</f>
        <v>5.0000000000000001E-4</v>
      </c>
      <c r="P1869" s="10">
        <f>IF(E1869=0,0,E1869/L1869)</f>
        <v>10</v>
      </c>
      <c r="Q1869" s="2" t="str">
        <f>LEFT(N1869,SEARCH("/",N1869,1)-1)</f>
        <v>games</v>
      </c>
      <c r="R1869" s="2" t="str">
        <f>RIGHT(N1869,LEN(N1869)-SEARCH("/",N1869))</f>
        <v>mobile games</v>
      </c>
      <c r="S1869" s="21">
        <f>(((J1869/60)/60)/24)+DATE(1970,1,1)+(-5/24)</f>
        <v>42649.716574074067</v>
      </c>
      <c r="T1869" s="21">
        <f>(((I1869/60)/60)/24)+DATE(1970,1,1)+(-5/24)</f>
        <v>42679.716574074067</v>
      </c>
    </row>
    <row r="1870" spans="1:20" ht="90" hidden="1" x14ac:dyDescent="0.25">
      <c r="A1870" s="13">
        <v>1868</v>
      </c>
      <c r="B1870" s="3" t="s">
        <v>1869</v>
      </c>
      <c r="C1870" s="3" t="s">
        <v>5978</v>
      </c>
      <c r="D1870" s="2">
        <v>25000</v>
      </c>
      <c r="E1870" s="11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8282</v>
      </c>
      <c r="O1870" s="9">
        <f>E1870/D1870</f>
        <v>4.8680000000000001E-2</v>
      </c>
      <c r="P1870" s="10">
        <f>IF(E1870=0,0,E1870/L1870)</f>
        <v>71.588235294117652</v>
      </c>
      <c r="Q1870" s="2" t="str">
        <f>LEFT(N1870,SEARCH("/",N1870,1)-1)</f>
        <v>games</v>
      </c>
      <c r="R1870" s="2" t="str">
        <f>RIGHT(N1870,LEN(N1870)-SEARCH("/",N1870))</f>
        <v>mobile games</v>
      </c>
      <c r="S1870" s="21">
        <f>(((J1870/60)/60)/24)+DATE(1970,1,1)+(-5/24)</f>
        <v>42328.570891203701</v>
      </c>
      <c r="T1870" s="21">
        <f>(((I1870/60)/60)/24)+DATE(1970,1,1)+(-5/24)</f>
        <v>42353.124305555553</v>
      </c>
    </row>
    <row r="1871" spans="1:20" ht="90" hidden="1" x14ac:dyDescent="0.25">
      <c r="A1871" s="13">
        <v>1869</v>
      </c>
      <c r="B1871" s="3" t="s">
        <v>1870</v>
      </c>
      <c r="C1871" s="3" t="s">
        <v>5979</v>
      </c>
      <c r="D1871" s="2">
        <v>10000</v>
      </c>
      <c r="E1871" s="11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8282</v>
      </c>
      <c r="O1871" s="9">
        <f>E1871/D1871</f>
        <v>0</v>
      </c>
      <c r="P1871" s="10">
        <f>IF(E1871=0,0,E1871/L1871)</f>
        <v>0</v>
      </c>
      <c r="Q1871" s="2" t="str">
        <f>LEFT(N1871,SEARCH("/",N1871,1)-1)</f>
        <v>games</v>
      </c>
      <c r="R1871" s="2" t="str">
        <f>RIGHT(N1871,LEN(N1871)-SEARCH("/",N1871))</f>
        <v>mobile games</v>
      </c>
      <c r="S1871" s="21">
        <f>(((J1871/60)/60)/24)+DATE(1970,1,1)+(-5/24)</f>
        <v>42708.794548611106</v>
      </c>
      <c r="T1871" s="21">
        <f>(((I1871/60)/60)/24)+DATE(1970,1,1)+(-5/24)</f>
        <v>42738.794548611106</v>
      </c>
    </row>
    <row r="1872" spans="1:20" ht="90" hidden="1" x14ac:dyDescent="0.25">
      <c r="A1872" s="13">
        <v>1870</v>
      </c>
      <c r="B1872" s="3" t="s">
        <v>1871</v>
      </c>
      <c r="C1872" s="3" t="s">
        <v>5980</v>
      </c>
      <c r="D1872" s="2">
        <v>3500</v>
      </c>
      <c r="E1872" s="11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8282</v>
      </c>
      <c r="O1872" s="9">
        <f>E1872/D1872</f>
        <v>0.10314285714285715</v>
      </c>
      <c r="P1872" s="10">
        <f>IF(E1872=0,0,E1872/L1872)</f>
        <v>32.81818181818182</v>
      </c>
      <c r="Q1872" s="2" t="str">
        <f>LEFT(N1872,SEARCH("/",N1872,1)-1)</f>
        <v>games</v>
      </c>
      <c r="R1872" s="2" t="str">
        <f>RIGHT(N1872,LEN(N1872)-SEARCH("/",N1872))</f>
        <v>mobile games</v>
      </c>
      <c r="S1872" s="21">
        <f>(((J1872/60)/60)/24)+DATE(1970,1,1)+(-5/24)</f>
        <v>42371.14739583333</v>
      </c>
      <c r="T1872" s="21">
        <f>(((I1872/60)/60)/24)+DATE(1970,1,1)+(-5/24)</f>
        <v>42399.970138888886</v>
      </c>
    </row>
    <row r="1873" spans="1:20" ht="90" hidden="1" x14ac:dyDescent="0.25">
      <c r="A1873" s="13">
        <v>1871</v>
      </c>
      <c r="B1873" s="3" t="s">
        <v>1872</v>
      </c>
      <c r="C1873" s="3" t="s">
        <v>5981</v>
      </c>
      <c r="D1873" s="2">
        <v>6500</v>
      </c>
      <c r="E1873" s="11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8282</v>
      </c>
      <c r="O1873" s="9">
        <f>E1873/D1873</f>
        <v>0.7178461538461538</v>
      </c>
      <c r="P1873" s="10">
        <f>IF(E1873=0,0,E1873/L1873)</f>
        <v>49.11578947368421</v>
      </c>
      <c r="Q1873" s="2" t="str">
        <f>LEFT(N1873,SEARCH("/",N1873,1)-1)</f>
        <v>games</v>
      </c>
      <c r="R1873" s="2" t="str">
        <f>RIGHT(N1873,LEN(N1873)-SEARCH("/",N1873))</f>
        <v>mobile games</v>
      </c>
      <c r="S1873" s="21">
        <f>(((J1873/60)/60)/24)+DATE(1970,1,1)+(-5/24)</f>
        <v>41923.575243055551</v>
      </c>
      <c r="T1873" s="21">
        <f>(((I1873/60)/60)/24)+DATE(1970,1,1)+(-5/24)</f>
        <v>41963.616909722223</v>
      </c>
    </row>
    <row r="1874" spans="1:20" ht="90" hidden="1" x14ac:dyDescent="0.25">
      <c r="A1874" s="13">
        <v>1872</v>
      </c>
      <c r="B1874" s="3" t="s">
        <v>1873</v>
      </c>
      <c r="C1874" s="3" t="s">
        <v>5982</v>
      </c>
      <c r="D1874" s="2">
        <v>20000</v>
      </c>
      <c r="E1874" s="11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8282</v>
      </c>
      <c r="O1874" s="9">
        <f>E1874/D1874</f>
        <v>1.06E-2</v>
      </c>
      <c r="P1874" s="10">
        <f>IF(E1874=0,0,E1874/L1874)</f>
        <v>16.307692307692307</v>
      </c>
      <c r="Q1874" s="2" t="str">
        <f>LEFT(N1874,SEARCH("/",N1874,1)-1)</f>
        <v>games</v>
      </c>
      <c r="R1874" s="2" t="str">
        <f>RIGHT(N1874,LEN(N1874)-SEARCH("/",N1874))</f>
        <v>mobile games</v>
      </c>
      <c r="S1874" s="21">
        <f>(((J1874/60)/60)/24)+DATE(1970,1,1)+(-5/24)</f>
        <v>42154.921319444438</v>
      </c>
      <c r="T1874" s="21">
        <f>(((I1874/60)/60)/24)+DATE(1970,1,1)+(-5/24)</f>
        <v>42184.921319444438</v>
      </c>
    </row>
    <row r="1875" spans="1:20" ht="90" hidden="1" x14ac:dyDescent="0.25">
      <c r="A1875" s="13">
        <v>1873</v>
      </c>
      <c r="B1875" s="3" t="s">
        <v>1874</v>
      </c>
      <c r="C1875" s="3" t="s">
        <v>5983</v>
      </c>
      <c r="D1875" s="2">
        <v>8000</v>
      </c>
      <c r="E1875" s="11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8282</v>
      </c>
      <c r="O1875" s="9">
        <f>E1875/D1875</f>
        <v>4.4999999999999997E-3</v>
      </c>
      <c r="P1875" s="10">
        <f>IF(E1875=0,0,E1875/L1875)</f>
        <v>18</v>
      </c>
      <c r="Q1875" s="2" t="str">
        <f>LEFT(N1875,SEARCH("/",N1875,1)-1)</f>
        <v>games</v>
      </c>
      <c r="R1875" s="2" t="str">
        <f>RIGHT(N1875,LEN(N1875)-SEARCH("/",N1875))</f>
        <v>mobile games</v>
      </c>
      <c r="S1875" s="21">
        <f>(((J1875/60)/60)/24)+DATE(1970,1,1)+(-5/24)</f>
        <v>42164.407523148147</v>
      </c>
      <c r="T1875" s="21">
        <f>(((I1875/60)/60)/24)+DATE(1970,1,1)+(-5/24)</f>
        <v>42193.489583333336</v>
      </c>
    </row>
    <row r="1876" spans="1:20" ht="105" hidden="1" x14ac:dyDescent="0.25">
      <c r="A1876" s="13">
        <v>1874</v>
      </c>
      <c r="B1876" s="3" t="s">
        <v>1875</v>
      </c>
      <c r="C1876" s="3" t="s">
        <v>5984</v>
      </c>
      <c r="D1876" s="2">
        <v>160000</v>
      </c>
      <c r="E1876" s="11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8282</v>
      </c>
      <c r="O1876" s="9">
        <f>E1876/D1876</f>
        <v>1.6249999999999999E-4</v>
      </c>
      <c r="P1876" s="10">
        <f>IF(E1876=0,0,E1876/L1876)</f>
        <v>13</v>
      </c>
      <c r="Q1876" s="2" t="str">
        <f>LEFT(N1876,SEARCH("/",N1876,1)-1)</f>
        <v>games</v>
      </c>
      <c r="R1876" s="2" t="str">
        <f>RIGHT(N1876,LEN(N1876)-SEARCH("/",N1876))</f>
        <v>mobile games</v>
      </c>
      <c r="S1876" s="21">
        <f>(((J1876/60)/60)/24)+DATE(1970,1,1)+(-5/24)</f>
        <v>42529.760798611103</v>
      </c>
      <c r="T1876" s="21">
        <f>(((I1876/60)/60)/24)+DATE(1970,1,1)+(-5/24)</f>
        <v>42549.760798611103</v>
      </c>
    </row>
    <row r="1877" spans="1:20" ht="60" hidden="1" x14ac:dyDescent="0.25">
      <c r="A1877" s="13">
        <v>1875</v>
      </c>
      <c r="B1877" s="3" t="s">
        <v>1876</v>
      </c>
      <c r="C1877" s="3" t="s">
        <v>5985</v>
      </c>
      <c r="D1877" s="2">
        <v>10000</v>
      </c>
      <c r="E1877" s="11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8282</v>
      </c>
      <c r="O1877" s="9">
        <f>E1877/D1877</f>
        <v>5.1000000000000004E-3</v>
      </c>
      <c r="P1877" s="10">
        <f>IF(E1877=0,0,E1877/L1877)</f>
        <v>17</v>
      </c>
      <c r="Q1877" s="2" t="str">
        <f>LEFT(N1877,SEARCH("/",N1877,1)-1)</f>
        <v>games</v>
      </c>
      <c r="R1877" s="2" t="str">
        <f>RIGHT(N1877,LEN(N1877)-SEARCH("/",N1877))</f>
        <v>mobile games</v>
      </c>
      <c r="S1877" s="21">
        <f>(((J1877/60)/60)/24)+DATE(1970,1,1)+(-5/24)</f>
        <v>42528.691064814811</v>
      </c>
      <c r="T1877" s="21">
        <f>(((I1877/60)/60)/24)+DATE(1970,1,1)+(-5/24)</f>
        <v>42588.691064814811</v>
      </c>
    </row>
    <row r="1878" spans="1:20" ht="90" hidden="1" x14ac:dyDescent="0.25">
      <c r="A1878" s="13">
        <v>1876</v>
      </c>
      <c r="B1878" s="3" t="s">
        <v>1877</v>
      </c>
      <c r="C1878" s="3" t="s">
        <v>5986</v>
      </c>
      <c r="D1878" s="2">
        <v>280</v>
      </c>
      <c r="E1878" s="11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8282</v>
      </c>
      <c r="O1878" s="9">
        <f>E1878/D1878</f>
        <v>0</v>
      </c>
      <c r="P1878" s="10">
        <f>IF(E1878=0,0,E1878/L1878)</f>
        <v>0</v>
      </c>
      <c r="Q1878" s="2" t="str">
        <f>LEFT(N1878,SEARCH("/",N1878,1)-1)</f>
        <v>games</v>
      </c>
      <c r="R1878" s="2" t="str">
        <f>RIGHT(N1878,LEN(N1878)-SEARCH("/",N1878))</f>
        <v>mobile games</v>
      </c>
      <c r="S1878" s="21">
        <f>(((J1878/60)/60)/24)+DATE(1970,1,1)+(-5/24)</f>
        <v>41776.076446759253</v>
      </c>
      <c r="T1878" s="21">
        <f>(((I1878/60)/60)/24)+DATE(1970,1,1)+(-5/24)</f>
        <v>41806.076446759253</v>
      </c>
    </row>
    <row r="1879" spans="1:20" ht="75" hidden="1" x14ac:dyDescent="0.25">
      <c r="A1879" s="13">
        <v>1877</v>
      </c>
      <c r="B1879" s="3" t="s">
        <v>1878</v>
      </c>
      <c r="C1879" s="3" t="s">
        <v>5987</v>
      </c>
      <c r="D1879" s="2">
        <v>60</v>
      </c>
      <c r="E1879" s="11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8282</v>
      </c>
      <c r="O1879" s="9">
        <f>E1879/D1879</f>
        <v>0</v>
      </c>
      <c r="P1879" s="10">
        <f>IF(E1879=0,0,E1879/L1879)</f>
        <v>0</v>
      </c>
      <c r="Q1879" s="2" t="str">
        <f>LEFT(N1879,SEARCH("/",N1879,1)-1)</f>
        <v>games</v>
      </c>
      <c r="R1879" s="2" t="str">
        <f>RIGHT(N1879,LEN(N1879)-SEARCH("/",N1879))</f>
        <v>mobile games</v>
      </c>
      <c r="S1879" s="21">
        <f>(((J1879/60)/60)/24)+DATE(1970,1,1)+(-5/24)</f>
        <v>42034.820891203701</v>
      </c>
      <c r="T1879" s="21">
        <f>(((I1879/60)/60)/24)+DATE(1970,1,1)+(-5/24)</f>
        <v>42063.820891203701</v>
      </c>
    </row>
    <row r="1880" spans="1:20" ht="105" hidden="1" x14ac:dyDescent="0.25">
      <c r="A1880" s="13">
        <v>1878</v>
      </c>
      <c r="B1880" s="3" t="s">
        <v>1879</v>
      </c>
      <c r="C1880" s="3" t="s">
        <v>5988</v>
      </c>
      <c r="D1880" s="2">
        <v>8000</v>
      </c>
      <c r="E1880" s="11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8282</v>
      </c>
      <c r="O1880" s="9">
        <f>E1880/D1880</f>
        <v>0</v>
      </c>
      <c r="P1880" s="10">
        <f>IF(E1880=0,0,E1880/L1880)</f>
        <v>0</v>
      </c>
      <c r="Q1880" s="2" t="str">
        <f>LEFT(N1880,SEARCH("/",N1880,1)-1)</f>
        <v>games</v>
      </c>
      <c r="R1880" s="2" t="str">
        <f>RIGHT(N1880,LEN(N1880)-SEARCH("/",N1880))</f>
        <v>mobile games</v>
      </c>
      <c r="S1880" s="21">
        <f>(((J1880/60)/60)/24)+DATE(1970,1,1)+(-5/24)</f>
        <v>41772.800405092588</v>
      </c>
      <c r="T1880" s="21">
        <f>(((I1880/60)/60)/24)+DATE(1970,1,1)+(-5/24)</f>
        <v>41802.800405092588</v>
      </c>
    </row>
    <row r="1881" spans="1:20" ht="90" hidden="1" x14ac:dyDescent="0.25">
      <c r="A1881" s="13">
        <v>1879</v>
      </c>
      <c r="B1881" s="3" t="s">
        <v>1880</v>
      </c>
      <c r="C1881" s="3" t="s">
        <v>5989</v>
      </c>
      <c r="D1881" s="2">
        <v>5000</v>
      </c>
      <c r="E1881" s="11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8282</v>
      </c>
      <c r="O1881" s="9">
        <f>E1881/D1881</f>
        <v>1.1999999999999999E-3</v>
      </c>
      <c r="P1881" s="10">
        <f>IF(E1881=0,0,E1881/L1881)</f>
        <v>3</v>
      </c>
      <c r="Q1881" s="2" t="str">
        <f>LEFT(N1881,SEARCH("/",N1881,1)-1)</f>
        <v>games</v>
      </c>
      <c r="R1881" s="2" t="str">
        <f>RIGHT(N1881,LEN(N1881)-SEARCH("/",N1881))</f>
        <v>mobile games</v>
      </c>
      <c r="S1881" s="21">
        <f>(((J1881/60)/60)/24)+DATE(1970,1,1)+(-5/24)</f>
        <v>42413.441307870373</v>
      </c>
      <c r="T1881" s="21">
        <f>(((I1881/60)/60)/24)+DATE(1970,1,1)+(-5/24)</f>
        <v>42443.399641203701</v>
      </c>
    </row>
    <row r="1882" spans="1:20" ht="60" hidden="1" x14ac:dyDescent="0.25">
      <c r="A1882" s="13">
        <v>1880</v>
      </c>
      <c r="B1882" s="3" t="s">
        <v>1881</v>
      </c>
      <c r="C1882" s="3" t="s">
        <v>5990</v>
      </c>
      <c r="D1882" s="2">
        <v>5000</v>
      </c>
      <c r="E1882" s="11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8282</v>
      </c>
      <c r="O1882" s="9">
        <f>E1882/D1882</f>
        <v>0.20080000000000001</v>
      </c>
      <c r="P1882" s="10">
        <f>IF(E1882=0,0,E1882/L1882)</f>
        <v>41.833333333333336</v>
      </c>
      <c r="Q1882" s="2" t="str">
        <f>LEFT(N1882,SEARCH("/",N1882,1)-1)</f>
        <v>games</v>
      </c>
      <c r="R1882" s="2" t="str">
        <f>RIGHT(N1882,LEN(N1882)-SEARCH("/",N1882))</f>
        <v>mobile games</v>
      </c>
      <c r="S1882" s="21">
        <f>(((J1882/60)/60)/24)+DATE(1970,1,1)+(-5/24)</f>
        <v>42430.358564814807</v>
      </c>
      <c r="T1882" s="21">
        <f>(((I1882/60)/60)/24)+DATE(1970,1,1)+(-5/24)</f>
        <v>42459.31689814815</v>
      </c>
    </row>
    <row r="1883" spans="1:20" ht="75" hidden="1" x14ac:dyDescent="0.25">
      <c r="A1883" s="13">
        <v>1881</v>
      </c>
      <c r="B1883" s="3" t="s">
        <v>1882</v>
      </c>
      <c r="C1883" s="3" t="s">
        <v>5991</v>
      </c>
      <c r="D1883" s="2">
        <v>2000</v>
      </c>
      <c r="E1883" s="11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8278</v>
      </c>
      <c r="O1883" s="9">
        <f>E1883/D1883</f>
        <v>1.726845</v>
      </c>
      <c r="P1883" s="10">
        <f>IF(E1883=0,0,E1883/L1883)</f>
        <v>49.338428571428572</v>
      </c>
      <c r="Q1883" s="2" t="str">
        <f>LEFT(N1883,SEARCH("/",N1883,1)-1)</f>
        <v>music</v>
      </c>
      <c r="R1883" s="2" t="str">
        <f>RIGHT(N1883,LEN(N1883)-SEARCH("/",N1883))</f>
        <v>indie rock</v>
      </c>
      <c r="S1883" s="21">
        <f>(((J1883/60)/60)/24)+DATE(1970,1,1)+(-5/24)</f>
        <v>42042.944317129623</v>
      </c>
      <c r="T1883" s="21">
        <f>(((I1883/60)/60)/24)+DATE(1970,1,1)+(-5/24)</f>
        <v>42072.902650462966</v>
      </c>
    </row>
    <row r="1884" spans="1:20" ht="90" hidden="1" x14ac:dyDescent="0.25">
      <c r="A1884" s="13">
        <v>1882</v>
      </c>
      <c r="B1884" s="3" t="s">
        <v>1883</v>
      </c>
      <c r="C1884" s="3" t="s">
        <v>5992</v>
      </c>
      <c r="D1884" s="2">
        <v>3350</v>
      </c>
      <c r="E1884" s="11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8278</v>
      </c>
      <c r="O1884" s="9">
        <f>E1884/D1884</f>
        <v>1.008955223880597</v>
      </c>
      <c r="P1884" s="10">
        <f>IF(E1884=0,0,E1884/L1884)</f>
        <v>41.728395061728392</v>
      </c>
      <c r="Q1884" s="2" t="str">
        <f>LEFT(N1884,SEARCH("/",N1884,1)-1)</f>
        <v>music</v>
      </c>
      <c r="R1884" s="2" t="str">
        <f>RIGHT(N1884,LEN(N1884)-SEARCH("/",N1884))</f>
        <v>indie rock</v>
      </c>
      <c r="S1884" s="21">
        <f>(((J1884/60)/60)/24)+DATE(1970,1,1)+(-5/24)</f>
        <v>41067.740879629629</v>
      </c>
      <c r="T1884" s="21">
        <f>(((I1884/60)/60)/24)+DATE(1970,1,1)+(-5/24)</f>
        <v>41100.783333333333</v>
      </c>
    </row>
    <row r="1885" spans="1:20" ht="75" hidden="1" x14ac:dyDescent="0.25">
      <c r="A1885" s="13">
        <v>1883</v>
      </c>
      <c r="B1885" s="3" t="s">
        <v>1884</v>
      </c>
      <c r="C1885" s="3" t="s">
        <v>5993</v>
      </c>
      <c r="D1885" s="2">
        <v>999</v>
      </c>
      <c r="E1885" s="11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8278</v>
      </c>
      <c r="O1885" s="9">
        <f>E1885/D1885</f>
        <v>1.0480480480480481</v>
      </c>
      <c r="P1885" s="10">
        <f>IF(E1885=0,0,E1885/L1885)</f>
        <v>32.71875</v>
      </c>
      <c r="Q1885" s="2" t="str">
        <f>LEFT(N1885,SEARCH("/",N1885,1)-1)</f>
        <v>music</v>
      </c>
      <c r="R1885" s="2" t="str">
        <f>RIGHT(N1885,LEN(N1885)-SEARCH("/",N1885))</f>
        <v>indie rock</v>
      </c>
      <c r="S1885" s="21">
        <f>(((J1885/60)/60)/24)+DATE(1970,1,1)+(-5/24)</f>
        <v>40977.739675925921</v>
      </c>
      <c r="T1885" s="21">
        <f>(((I1885/60)/60)/24)+DATE(1970,1,1)+(-5/24)</f>
        <v>41007.698009259257</v>
      </c>
    </row>
    <row r="1886" spans="1:20" ht="105" hidden="1" x14ac:dyDescent="0.25">
      <c r="A1886" s="13">
        <v>1884</v>
      </c>
      <c r="B1886" s="3" t="s">
        <v>1885</v>
      </c>
      <c r="C1886" s="3" t="s">
        <v>5994</v>
      </c>
      <c r="D1886" s="2">
        <v>1000</v>
      </c>
      <c r="E1886" s="11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8278</v>
      </c>
      <c r="O1886" s="9">
        <f>E1886/D1886</f>
        <v>1.351</v>
      </c>
      <c r="P1886" s="10">
        <f>IF(E1886=0,0,E1886/L1886)</f>
        <v>51.96153846153846</v>
      </c>
      <c r="Q1886" s="2" t="str">
        <f>LEFT(N1886,SEARCH("/",N1886,1)-1)</f>
        <v>music</v>
      </c>
      <c r="R1886" s="2" t="str">
        <f>RIGHT(N1886,LEN(N1886)-SEARCH("/",N1886))</f>
        <v>indie rock</v>
      </c>
      <c r="S1886" s="21">
        <f>(((J1886/60)/60)/24)+DATE(1970,1,1)+(-5/24)</f>
        <v>41204.989988425921</v>
      </c>
      <c r="T1886" s="21">
        <f>(((I1886/60)/60)/24)+DATE(1970,1,1)+(-5/24)</f>
        <v>41240.291666666664</v>
      </c>
    </row>
    <row r="1887" spans="1:20" ht="90" hidden="1" x14ac:dyDescent="0.25">
      <c r="A1887" s="13">
        <v>1885</v>
      </c>
      <c r="B1887" s="3" t="s">
        <v>1886</v>
      </c>
      <c r="C1887" s="3" t="s">
        <v>5995</v>
      </c>
      <c r="D1887" s="2">
        <v>4575</v>
      </c>
      <c r="E1887" s="11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8278</v>
      </c>
      <c r="O1887" s="9">
        <f>E1887/D1887</f>
        <v>1.1632786885245903</v>
      </c>
      <c r="P1887" s="10">
        <f>IF(E1887=0,0,E1887/L1887)</f>
        <v>50.685714285714283</v>
      </c>
      <c r="Q1887" s="2" t="str">
        <f>LEFT(N1887,SEARCH("/",N1887,1)-1)</f>
        <v>music</v>
      </c>
      <c r="R1887" s="2" t="str">
        <f>RIGHT(N1887,LEN(N1887)-SEARCH("/",N1887))</f>
        <v>indie rock</v>
      </c>
      <c r="S1887" s="21">
        <f>(((J1887/60)/60)/24)+DATE(1970,1,1)+(-5/24)</f>
        <v>41098.885532407403</v>
      </c>
      <c r="T1887" s="21">
        <f>(((I1887/60)/60)/24)+DATE(1970,1,1)+(-5/24)</f>
        <v>41131.708333333328</v>
      </c>
    </row>
    <row r="1888" spans="1:20" ht="90" hidden="1" x14ac:dyDescent="0.25">
      <c r="A1888" s="13">
        <v>1886</v>
      </c>
      <c r="B1888" s="3" t="s">
        <v>1887</v>
      </c>
      <c r="C1888" s="3" t="s">
        <v>5996</v>
      </c>
      <c r="D1888" s="2">
        <v>1200</v>
      </c>
      <c r="E1888" s="11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8278</v>
      </c>
      <c r="O1888" s="9">
        <f>E1888/D1888</f>
        <v>1.0208333333333333</v>
      </c>
      <c r="P1888" s="10">
        <f>IF(E1888=0,0,E1888/L1888)</f>
        <v>42.241379310344826</v>
      </c>
      <c r="Q1888" s="2" t="str">
        <f>LEFT(N1888,SEARCH("/",N1888,1)-1)</f>
        <v>music</v>
      </c>
      <c r="R1888" s="2" t="str">
        <f>RIGHT(N1888,LEN(N1888)-SEARCH("/",N1888))</f>
        <v>indie rock</v>
      </c>
      <c r="S1888" s="21">
        <f>(((J1888/60)/60)/24)+DATE(1970,1,1)+(-5/24)</f>
        <v>41925.69835648148</v>
      </c>
      <c r="T1888" s="21">
        <f>(((I1888/60)/60)/24)+DATE(1970,1,1)+(-5/24)</f>
        <v>41955.740023148144</v>
      </c>
    </row>
    <row r="1889" spans="1:20" ht="90" hidden="1" x14ac:dyDescent="0.25">
      <c r="A1889" s="13">
        <v>1887</v>
      </c>
      <c r="B1889" s="3" t="s">
        <v>1888</v>
      </c>
      <c r="C1889" s="3" t="s">
        <v>5997</v>
      </c>
      <c r="D1889" s="2">
        <v>3000</v>
      </c>
      <c r="E1889" s="11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8278</v>
      </c>
      <c r="O1889" s="9">
        <f>E1889/D1889</f>
        <v>1.1116666666666666</v>
      </c>
      <c r="P1889" s="10">
        <f>IF(E1889=0,0,E1889/L1889)</f>
        <v>416.875</v>
      </c>
      <c r="Q1889" s="2" t="str">
        <f>LEFT(N1889,SEARCH("/",N1889,1)-1)</f>
        <v>music</v>
      </c>
      <c r="R1889" s="2" t="str">
        <f>RIGHT(N1889,LEN(N1889)-SEARCH("/",N1889))</f>
        <v>indie rock</v>
      </c>
      <c r="S1889" s="21">
        <f>(((J1889/60)/60)/24)+DATE(1970,1,1)+(-5/24)</f>
        <v>42323.591805555552</v>
      </c>
      <c r="T1889" s="21">
        <f>(((I1889/60)/60)/24)+DATE(1970,1,1)+(-5/24)</f>
        <v>42341.687499999993</v>
      </c>
    </row>
    <row r="1890" spans="1:20" ht="105" hidden="1" x14ac:dyDescent="0.25">
      <c r="A1890" s="13">
        <v>1888</v>
      </c>
      <c r="B1890" s="3" t="s">
        <v>1889</v>
      </c>
      <c r="C1890" s="3" t="s">
        <v>5998</v>
      </c>
      <c r="D1890" s="2">
        <v>2500</v>
      </c>
      <c r="E1890" s="11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8278</v>
      </c>
      <c r="O1890" s="9">
        <f>E1890/D1890</f>
        <v>1.6608000000000001</v>
      </c>
      <c r="P1890" s="10">
        <f>IF(E1890=0,0,E1890/L1890)</f>
        <v>46.651685393258425</v>
      </c>
      <c r="Q1890" s="2" t="str">
        <f>LEFT(N1890,SEARCH("/",N1890,1)-1)</f>
        <v>music</v>
      </c>
      <c r="R1890" s="2" t="str">
        <f>RIGHT(N1890,LEN(N1890)-SEARCH("/",N1890))</f>
        <v>indie rock</v>
      </c>
      <c r="S1890" s="21">
        <f>(((J1890/60)/60)/24)+DATE(1970,1,1)+(-5/24)</f>
        <v>40299.03162037037</v>
      </c>
      <c r="T1890" s="21">
        <f>(((I1890/60)/60)/24)+DATE(1970,1,1)+(-5/24)</f>
        <v>40329.999305555553</v>
      </c>
    </row>
    <row r="1891" spans="1:20" ht="90" hidden="1" x14ac:dyDescent="0.25">
      <c r="A1891" s="13">
        <v>1889</v>
      </c>
      <c r="B1891" s="3" t="s">
        <v>1890</v>
      </c>
      <c r="C1891" s="3" t="s">
        <v>5999</v>
      </c>
      <c r="D1891" s="2">
        <v>2000</v>
      </c>
      <c r="E1891" s="11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8278</v>
      </c>
      <c r="O1891" s="9">
        <f>E1891/D1891</f>
        <v>1.0660000000000001</v>
      </c>
      <c r="P1891" s="10">
        <f>IF(E1891=0,0,E1891/L1891)</f>
        <v>48.454545454545453</v>
      </c>
      <c r="Q1891" s="2" t="str">
        <f>LEFT(N1891,SEARCH("/",N1891,1)-1)</f>
        <v>music</v>
      </c>
      <c r="R1891" s="2" t="str">
        <f>RIGHT(N1891,LEN(N1891)-SEARCH("/",N1891))</f>
        <v>indie rock</v>
      </c>
      <c r="S1891" s="21">
        <f>(((J1891/60)/60)/24)+DATE(1970,1,1)+(-5/24)</f>
        <v>41299.585023148145</v>
      </c>
      <c r="T1891" s="21">
        <f>(((I1891/60)/60)/24)+DATE(1970,1,1)+(-5/24)</f>
        <v>41344.543356481481</v>
      </c>
    </row>
    <row r="1892" spans="1:20" ht="90" hidden="1" x14ac:dyDescent="0.25">
      <c r="A1892" s="13">
        <v>1890</v>
      </c>
      <c r="B1892" s="3" t="s">
        <v>1891</v>
      </c>
      <c r="C1892" s="3" t="s">
        <v>6000</v>
      </c>
      <c r="D1892" s="2">
        <v>12000</v>
      </c>
      <c r="E1892" s="11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8278</v>
      </c>
      <c r="O1892" s="9">
        <f>E1892/D1892</f>
        <v>1.4458441666666668</v>
      </c>
      <c r="P1892" s="10">
        <f>IF(E1892=0,0,E1892/L1892)</f>
        <v>70.5289837398374</v>
      </c>
      <c r="Q1892" s="2" t="str">
        <f>LEFT(N1892,SEARCH("/",N1892,1)-1)</f>
        <v>music</v>
      </c>
      <c r="R1892" s="2" t="str">
        <f>RIGHT(N1892,LEN(N1892)-SEARCH("/",N1892))</f>
        <v>indie rock</v>
      </c>
      <c r="S1892" s="21">
        <f>(((J1892/60)/60)/24)+DATE(1970,1,1)+(-5/24)</f>
        <v>41228.577870370369</v>
      </c>
      <c r="T1892" s="21">
        <f>(((I1892/60)/60)/24)+DATE(1970,1,1)+(-5/24)</f>
        <v>41258.577870370369</v>
      </c>
    </row>
    <row r="1893" spans="1:20" ht="105" hidden="1" x14ac:dyDescent="0.25">
      <c r="A1893" s="13">
        <v>1891</v>
      </c>
      <c r="B1893" s="3" t="s">
        <v>1892</v>
      </c>
      <c r="C1893" s="3" t="s">
        <v>6001</v>
      </c>
      <c r="D1893" s="2">
        <v>10000</v>
      </c>
      <c r="E1893" s="11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8278</v>
      </c>
      <c r="O1893" s="9">
        <f>E1893/D1893</f>
        <v>1.0555000000000001</v>
      </c>
      <c r="P1893" s="10">
        <f>IF(E1893=0,0,E1893/L1893)</f>
        <v>87.958333333333329</v>
      </c>
      <c r="Q1893" s="2" t="str">
        <f>LEFT(N1893,SEARCH("/",N1893,1)-1)</f>
        <v>music</v>
      </c>
      <c r="R1893" s="2" t="str">
        <f>RIGHT(N1893,LEN(N1893)-SEARCH("/",N1893))</f>
        <v>indie rock</v>
      </c>
      <c r="S1893" s="21">
        <f>(((J1893/60)/60)/24)+DATE(1970,1,1)+(-5/24)</f>
        <v>40335.589745370366</v>
      </c>
      <c r="T1893" s="21">
        <f>(((I1893/60)/60)/24)+DATE(1970,1,1)+(-5/24)</f>
        <v>40381.041666666664</v>
      </c>
    </row>
    <row r="1894" spans="1:20" ht="75" hidden="1" x14ac:dyDescent="0.25">
      <c r="A1894" s="13">
        <v>1892</v>
      </c>
      <c r="B1894" s="3" t="s">
        <v>1893</v>
      </c>
      <c r="C1894" s="3" t="s">
        <v>6002</v>
      </c>
      <c r="D1894" s="2">
        <v>500</v>
      </c>
      <c r="E1894" s="11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8278</v>
      </c>
      <c r="O1894" s="9">
        <f>E1894/D1894</f>
        <v>1.3660000000000001</v>
      </c>
      <c r="P1894" s="10">
        <f>IF(E1894=0,0,E1894/L1894)</f>
        <v>26.26923076923077</v>
      </c>
      <c r="Q1894" s="2" t="str">
        <f>LEFT(N1894,SEARCH("/",N1894,1)-1)</f>
        <v>music</v>
      </c>
      <c r="R1894" s="2" t="str">
        <f>RIGHT(N1894,LEN(N1894)-SEARCH("/",N1894))</f>
        <v>indie rock</v>
      </c>
      <c r="S1894" s="21">
        <f>(((J1894/60)/60)/24)+DATE(1970,1,1)+(-5/24)</f>
        <v>40671.429178240738</v>
      </c>
      <c r="T1894" s="21">
        <f>(((I1894/60)/60)/24)+DATE(1970,1,1)+(-5/24)</f>
        <v>40701.429178240738</v>
      </c>
    </row>
    <row r="1895" spans="1:20" ht="75" hidden="1" x14ac:dyDescent="0.25">
      <c r="A1895" s="13">
        <v>1893</v>
      </c>
      <c r="B1895" s="3" t="s">
        <v>1894</v>
      </c>
      <c r="C1895" s="3" t="s">
        <v>6003</v>
      </c>
      <c r="D1895" s="2">
        <v>2500</v>
      </c>
      <c r="E1895" s="11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8278</v>
      </c>
      <c r="O1895" s="9">
        <f>E1895/D1895</f>
        <v>1.04</v>
      </c>
      <c r="P1895" s="10">
        <f>IF(E1895=0,0,E1895/L1895)</f>
        <v>57.777777777777779</v>
      </c>
      <c r="Q1895" s="2" t="str">
        <f>LEFT(N1895,SEARCH("/",N1895,1)-1)</f>
        <v>music</v>
      </c>
      <c r="R1895" s="2" t="str">
        <f>RIGHT(N1895,LEN(N1895)-SEARCH("/",N1895))</f>
        <v>indie rock</v>
      </c>
      <c r="S1895" s="21">
        <f>(((J1895/60)/60)/24)+DATE(1970,1,1)+(-5/24)</f>
        <v>40632.733622685184</v>
      </c>
      <c r="T1895" s="21">
        <f>(((I1895/60)/60)/24)+DATE(1970,1,1)+(-5/24)</f>
        <v>40648.957638888889</v>
      </c>
    </row>
    <row r="1896" spans="1:20" ht="45" hidden="1" x14ac:dyDescent="0.25">
      <c r="A1896" s="13">
        <v>1894</v>
      </c>
      <c r="B1896" s="3" t="s">
        <v>1895</v>
      </c>
      <c r="C1896" s="3" t="s">
        <v>6004</v>
      </c>
      <c r="D1896" s="2">
        <v>1000</v>
      </c>
      <c r="E1896" s="11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8278</v>
      </c>
      <c r="O1896" s="9">
        <f>E1896/D1896</f>
        <v>1.145</v>
      </c>
      <c r="P1896" s="10">
        <f>IF(E1896=0,0,E1896/L1896)</f>
        <v>57.25</v>
      </c>
      <c r="Q1896" s="2" t="str">
        <f>LEFT(N1896,SEARCH("/",N1896,1)-1)</f>
        <v>music</v>
      </c>
      <c r="R1896" s="2" t="str">
        <f>RIGHT(N1896,LEN(N1896)-SEARCH("/",N1896))</f>
        <v>indie rock</v>
      </c>
      <c r="S1896" s="21">
        <f>(((J1896/60)/60)/24)+DATE(1970,1,1)+(-5/24)</f>
        <v>40920.696562500001</v>
      </c>
      <c r="T1896" s="21">
        <f>(((I1896/60)/60)/24)+DATE(1970,1,1)+(-5/24)</f>
        <v>40951.696562500001</v>
      </c>
    </row>
    <row r="1897" spans="1:20" ht="90" hidden="1" x14ac:dyDescent="0.25">
      <c r="A1897" s="13">
        <v>1895</v>
      </c>
      <c r="B1897" s="3" t="s">
        <v>1896</v>
      </c>
      <c r="C1897" s="3" t="s">
        <v>6005</v>
      </c>
      <c r="D1897" s="2">
        <v>9072</v>
      </c>
      <c r="E1897" s="11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8278</v>
      </c>
      <c r="O1897" s="9">
        <f>E1897/D1897</f>
        <v>1.0171957671957672</v>
      </c>
      <c r="P1897" s="10">
        <f>IF(E1897=0,0,E1897/L1897)</f>
        <v>196.34042553191489</v>
      </c>
      <c r="Q1897" s="2" t="str">
        <f>LEFT(N1897,SEARCH("/",N1897,1)-1)</f>
        <v>music</v>
      </c>
      <c r="R1897" s="2" t="str">
        <f>RIGHT(N1897,LEN(N1897)-SEARCH("/",N1897))</f>
        <v>indie rock</v>
      </c>
      <c r="S1897" s="21">
        <f>(((J1897/60)/60)/24)+DATE(1970,1,1)+(-5/24)</f>
        <v>42267.538449074076</v>
      </c>
      <c r="T1897" s="21">
        <f>(((I1897/60)/60)/24)+DATE(1970,1,1)+(-5/24)</f>
        <v>42297.538449074076</v>
      </c>
    </row>
    <row r="1898" spans="1:20" ht="90" hidden="1" x14ac:dyDescent="0.25">
      <c r="A1898" s="13">
        <v>1896</v>
      </c>
      <c r="B1898" s="3" t="s">
        <v>1897</v>
      </c>
      <c r="C1898" s="3" t="s">
        <v>6006</v>
      </c>
      <c r="D1898" s="2">
        <v>451</v>
      </c>
      <c r="E1898" s="11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8278</v>
      </c>
      <c r="O1898" s="9">
        <f>E1898/D1898</f>
        <v>1.2394678492239468</v>
      </c>
      <c r="P1898" s="10">
        <f>IF(E1898=0,0,E1898/L1898)</f>
        <v>43</v>
      </c>
      <c r="Q1898" s="2" t="str">
        <f>LEFT(N1898,SEARCH("/",N1898,1)-1)</f>
        <v>music</v>
      </c>
      <c r="R1898" s="2" t="str">
        <f>RIGHT(N1898,LEN(N1898)-SEARCH("/",N1898))</f>
        <v>indie rock</v>
      </c>
      <c r="S1898" s="21">
        <f>(((J1898/60)/60)/24)+DATE(1970,1,1)+(-5/24)</f>
        <v>40981.501909722218</v>
      </c>
      <c r="T1898" s="21">
        <f>(((I1898/60)/60)/24)+DATE(1970,1,1)+(-5/24)</f>
        <v>41011.501909722218</v>
      </c>
    </row>
    <row r="1899" spans="1:20" ht="90" hidden="1" x14ac:dyDescent="0.25">
      <c r="A1899" s="13">
        <v>1897</v>
      </c>
      <c r="B1899" s="3" t="s">
        <v>1898</v>
      </c>
      <c r="C1899" s="3" t="s">
        <v>6007</v>
      </c>
      <c r="D1899" s="2">
        <v>6350</v>
      </c>
      <c r="E1899" s="11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8278</v>
      </c>
      <c r="O1899" s="9">
        <f>E1899/D1899</f>
        <v>1.0245669291338582</v>
      </c>
      <c r="P1899" s="10">
        <f>IF(E1899=0,0,E1899/L1899)</f>
        <v>35.551912568306008</v>
      </c>
      <c r="Q1899" s="2" t="str">
        <f>LEFT(N1899,SEARCH("/",N1899,1)-1)</f>
        <v>music</v>
      </c>
      <c r="R1899" s="2" t="str">
        <f>RIGHT(N1899,LEN(N1899)-SEARCH("/",N1899))</f>
        <v>indie rock</v>
      </c>
      <c r="S1899" s="21">
        <f>(((J1899/60)/60)/24)+DATE(1970,1,1)+(-5/24)</f>
        <v>41680.375069444446</v>
      </c>
      <c r="T1899" s="21">
        <f>(((I1899/60)/60)/24)+DATE(1970,1,1)+(-5/24)</f>
        <v>41702.666666666664</v>
      </c>
    </row>
    <row r="1900" spans="1:20" ht="90" hidden="1" x14ac:dyDescent="0.25">
      <c r="A1900" s="13">
        <v>1898</v>
      </c>
      <c r="B1900" s="3" t="s">
        <v>1899</v>
      </c>
      <c r="C1900" s="3" t="s">
        <v>6008</v>
      </c>
      <c r="D1900" s="2">
        <v>1000</v>
      </c>
      <c r="E1900" s="11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8278</v>
      </c>
      <c r="O1900" s="9">
        <f>E1900/D1900</f>
        <v>1.4450000000000001</v>
      </c>
      <c r="P1900" s="10">
        <f>IF(E1900=0,0,E1900/L1900)</f>
        <v>68.80952380952381</v>
      </c>
      <c r="Q1900" s="2" t="str">
        <f>LEFT(N1900,SEARCH("/",N1900,1)-1)</f>
        <v>music</v>
      </c>
      <c r="R1900" s="2" t="str">
        <f>RIGHT(N1900,LEN(N1900)-SEARCH("/",N1900))</f>
        <v>indie rock</v>
      </c>
      <c r="S1900" s="21">
        <f>(((J1900/60)/60)/24)+DATE(1970,1,1)+(-5/24)</f>
        <v>42365.9846412037</v>
      </c>
      <c r="T1900" s="21">
        <f>(((I1900/60)/60)/24)+DATE(1970,1,1)+(-5/24)</f>
        <v>42401.541666666664</v>
      </c>
    </row>
    <row r="1901" spans="1:20" ht="90" hidden="1" x14ac:dyDescent="0.25">
      <c r="A1901" s="13">
        <v>1899</v>
      </c>
      <c r="B1901" s="3" t="s">
        <v>1900</v>
      </c>
      <c r="C1901" s="3" t="s">
        <v>6009</v>
      </c>
      <c r="D1901" s="2">
        <v>900</v>
      </c>
      <c r="E1901" s="11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8278</v>
      </c>
      <c r="O1901" s="9">
        <f>E1901/D1901</f>
        <v>1.3333333333333333</v>
      </c>
      <c r="P1901" s="10">
        <f>IF(E1901=0,0,E1901/L1901)</f>
        <v>28.571428571428573</v>
      </c>
      <c r="Q1901" s="2" t="str">
        <f>LEFT(N1901,SEARCH("/",N1901,1)-1)</f>
        <v>music</v>
      </c>
      <c r="R1901" s="2" t="str">
        <f>RIGHT(N1901,LEN(N1901)-SEARCH("/",N1901))</f>
        <v>indie rock</v>
      </c>
      <c r="S1901" s="21">
        <f>(((J1901/60)/60)/24)+DATE(1970,1,1)+(-5/24)</f>
        <v>42058.733402777776</v>
      </c>
      <c r="T1901" s="21">
        <f>(((I1901/60)/60)/24)+DATE(1970,1,1)+(-5/24)</f>
        <v>42088.691736111105</v>
      </c>
    </row>
    <row r="1902" spans="1:20" ht="90" hidden="1" x14ac:dyDescent="0.25">
      <c r="A1902" s="13">
        <v>1900</v>
      </c>
      <c r="B1902" s="3" t="s">
        <v>1901</v>
      </c>
      <c r="C1902" s="3" t="s">
        <v>6010</v>
      </c>
      <c r="D1902" s="2">
        <v>2500</v>
      </c>
      <c r="E1902" s="11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8278</v>
      </c>
      <c r="O1902" s="9">
        <f>E1902/D1902</f>
        <v>1.0936440000000001</v>
      </c>
      <c r="P1902" s="10">
        <f>IF(E1902=0,0,E1902/L1902)</f>
        <v>50.631666666666668</v>
      </c>
      <c r="Q1902" s="2" t="str">
        <f>LEFT(N1902,SEARCH("/",N1902,1)-1)</f>
        <v>music</v>
      </c>
      <c r="R1902" s="2" t="str">
        <f>RIGHT(N1902,LEN(N1902)-SEARCH("/",N1902))</f>
        <v>indie rock</v>
      </c>
      <c r="S1902" s="21">
        <f>(((J1902/60)/60)/24)+DATE(1970,1,1)+(-5/24)</f>
        <v>41160.663553240738</v>
      </c>
      <c r="T1902" s="21">
        <f>(((I1902/60)/60)/24)+DATE(1970,1,1)+(-5/24)</f>
        <v>41188.207638888889</v>
      </c>
    </row>
    <row r="1903" spans="1:20" ht="90" hidden="1" x14ac:dyDescent="0.25">
      <c r="A1903" s="13">
        <v>1901</v>
      </c>
      <c r="B1903" s="3" t="s">
        <v>1902</v>
      </c>
      <c r="C1903" s="3" t="s">
        <v>6011</v>
      </c>
      <c r="D1903" s="2">
        <v>99000</v>
      </c>
      <c r="E1903" s="11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8293</v>
      </c>
      <c r="O1903" s="9">
        <f>E1903/D1903</f>
        <v>2.696969696969697E-2</v>
      </c>
      <c r="P1903" s="10">
        <f>IF(E1903=0,0,E1903/L1903)</f>
        <v>106.8</v>
      </c>
      <c r="Q1903" s="2" t="str">
        <f>LEFT(N1903,SEARCH("/",N1903,1)-1)</f>
        <v>technology</v>
      </c>
      <c r="R1903" s="2" t="str">
        <f>RIGHT(N1903,LEN(N1903)-SEARCH("/",N1903))</f>
        <v>gadgets</v>
      </c>
      <c r="S1903" s="21">
        <f>(((J1903/60)/60)/24)+DATE(1970,1,1)+(-5/24)</f>
        <v>42116.334826388884</v>
      </c>
      <c r="T1903" s="21">
        <f>(((I1903/60)/60)/24)+DATE(1970,1,1)+(-5/24)</f>
        <v>42146.333333333336</v>
      </c>
    </row>
    <row r="1904" spans="1:20" ht="105" hidden="1" x14ac:dyDescent="0.25">
      <c r="A1904" s="13">
        <v>1902</v>
      </c>
      <c r="B1904" s="3" t="s">
        <v>1903</v>
      </c>
      <c r="C1904" s="3" t="s">
        <v>6012</v>
      </c>
      <c r="D1904" s="2">
        <v>1000</v>
      </c>
      <c r="E1904" s="11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8293</v>
      </c>
      <c r="O1904" s="9">
        <f>E1904/D1904</f>
        <v>1.2E-2</v>
      </c>
      <c r="P1904" s="10">
        <f>IF(E1904=0,0,E1904/L1904)</f>
        <v>4</v>
      </c>
      <c r="Q1904" s="2" t="str">
        <f>LEFT(N1904,SEARCH("/",N1904,1)-1)</f>
        <v>technology</v>
      </c>
      <c r="R1904" s="2" t="str">
        <f>RIGHT(N1904,LEN(N1904)-SEARCH("/",N1904))</f>
        <v>gadgets</v>
      </c>
      <c r="S1904" s="21">
        <f>(((J1904/60)/60)/24)+DATE(1970,1,1)+(-5/24)</f>
        <v>42037.581562499996</v>
      </c>
      <c r="T1904" s="21">
        <f>(((I1904/60)/60)/24)+DATE(1970,1,1)+(-5/24)</f>
        <v>42067.581562499996</v>
      </c>
    </row>
    <row r="1905" spans="1:20" ht="90" hidden="1" x14ac:dyDescent="0.25">
      <c r="A1905" s="13">
        <v>1903</v>
      </c>
      <c r="B1905" s="3" t="s">
        <v>1904</v>
      </c>
      <c r="C1905" s="3" t="s">
        <v>6013</v>
      </c>
      <c r="D1905" s="2">
        <v>3000</v>
      </c>
      <c r="E1905" s="11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8293</v>
      </c>
      <c r="O1905" s="9">
        <f>E1905/D1905</f>
        <v>0.46600000000000003</v>
      </c>
      <c r="P1905" s="10">
        <f>IF(E1905=0,0,E1905/L1905)</f>
        <v>34.097560975609753</v>
      </c>
      <c r="Q1905" s="2" t="str">
        <f>LEFT(N1905,SEARCH("/",N1905,1)-1)</f>
        <v>technology</v>
      </c>
      <c r="R1905" s="2" t="str">
        <f>RIGHT(N1905,LEN(N1905)-SEARCH("/",N1905))</f>
        <v>gadgets</v>
      </c>
      <c r="S1905" s="21">
        <f>(((J1905/60)/60)/24)+DATE(1970,1,1)+(-5/24)</f>
        <v>42702.562395833331</v>
      </c>
      <c r="T1905" s="21">
        <f>(((I1905/60)/60)/24)+DATE(1970,1,1)+(-5/24)</f>
        <v>42762.562395833331</v>
      </c>
    </row>
    <row r="1906" spans="1:20" ht="90" hidden="1" x14ac:dyDescent="0.25">
      <c r="A1906" s="13">
        <v>1904</v>
      </c>
      <c r="B1906" s="3" t="s">
        <v>1905</v>
      </c>
      <c r="C1906" s="3" t="s">
        <v>6014</v>
      </c>
      <c r="D1906" s="2">
        <v>50000</v>
      </c>
      <c r="E1906" s="11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8293</v>
      </c>
      <c r="O1906" s="9">
        <f>E1906/D1906</f>
        <v>1E-3</v>
      </c>
      <c r="P1906" s="10">
        <f>IF(E1906=0,0,E1906/L1906)</f>
        <v>25</v>
      </c>
      <c r="Q1906" s="2" t="str">
        <f>LEFT(N1906,SEARCH("/",N1906,1)-1)</f>
        <v>technology</v>
      </c>
      <c r="R1906" s="2" t="str">
        <f>RIGHT(N1906,LEN(N1906)-SEARCH("/",N1906))</f>
        <v>gadgets</v>
      </c>
      <c r="S1906" s="21">
        <f>(((J1906/60)/60)/24)+DATE(1970,1,1)+(-5/24)</f>
        <v>42326.477094907408</v>
      </c>
      <c r="T1906" s="21">
        <f>(((I1906/60)/60)/24)+DATE(1970,1,1)+(-5/24)</f>
        <v>42371.477094907408</v>
      </c>
    </row>
    <row r="1907" spans="1:20" ht="105" hidden="1" x14ac:dyDescent="0.25">
      <c r="A1907" s="13">
        <v>1905</v>
      </c>
      <c r="B1907" s="3" t="s">
        <v>1906</v>
      </c>
      <c r="C1907" s="3" t="s">
        <v>6015</v>
      </c>
      <c r="D1907" s="2">
        <v>25000</v>
      </c>
      <c r="E1907" s="11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8293</v>
      </c>
      <c r="O1907" s="9">
        <f>E1907/D1907</f>
        <v>1.6800000000000001E-3</v>
      </c>
      <c r="P1907" s="10">
        <f>IF(E1907=0,0,E1907/L1907)</f>
        <v>10.5</v>
      </c>
      <c r="Q1907" s="2" t="str">
        <f>LEFT(N1907,SEARCH("/",N1907,1)-1)</f>
        <v>technology</v>
      </c>
      <c r="R1907" s="2" t="str">
        <f>RIGHT(N1907,LEN(N1907)-SEARCH("/",N1907))</f>
        <v>gadgets</v>
      </c>
      <c r="S1907" s="21">
        <f>(((J1907/60)/60)/24)+DATE(1970,1,1)+(-5/24)</f>
        <v>41859.717523148145</v>
      </c>
      <c r="T1907" s="21">
        <f>(((I1907/60)/60)/24)+DATE(1970,1,1)+(-5/24)</f>
        <v>41889.717523148145</v>
      </c>
    </row>
    <row r="1908" spans="1:20" ht="75" hidden="1" x14ac:dyDescent="0.25">
      <c r="A1908" s="13">
        <v>1906</v>
      </c>
      <c r="B1908" s="3" t="s">
        <v>1907</v>
      </c>
      <c r="C1908" s="3" t="s">
        <v>6016</v>
      </c>
      <c r="D1908" s="2">
        <v>50000</v>
      </c>
      <c r="E1908" s="11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8293</v>
      </c>
      <c r="O1908" s="9">
        <f>E1908/D1908</f>
        <v>0.42759999999999998</v>
      </c>
      <c r="P1908" s="10">
        <f>IF(E1908=0,0,E1908/L1908)</f>
        <v>215.95959595959596</v>
      </c>
      <c r="Q1908" s="2" t="str">
        <f>LEFT(N1908,SEARCH("/",N1908,1)-1)</f>
        <v>technology</v>
      </c>
      <c r="R1908" s="2" t="str">
        <f>RIGHT(N1908,LEN(N1908)-SEARCH("/",N1908))</f>
        <v>gadgets</v>
      </c>
      <c r="S1908" s="21">
        <f>(((J1908/60)/60)/24)+DATE(1970,1,1)+(-5/24)</f>
        <v>42514.462766203702</v>
      </c>
      <c r="T1908" s="21">
        <f>(((I1908/60)/60)/24)+DATE(1970,1,1)+(-5/24)</f>
        <v>42544.462766203702</v>
      </c>
    </row>
    <row r="1909" spans="1:20" ht="75" hidden="1" x14ac:dyDescent="0.25">
      <c r="A1909" s="13">
        <v>1907</v>
      </c>
      <c r="B1909" s="3" t="s">
        <v>1908</v>
      </c>
      <c r="C1909" s="3" t="s">
        <v>6017</v>
      </c>
      <c r="D1909" s="2">
        <v>30000</v>
      </c>
      <c r="E1909" s="11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8293</v>
      </c>
      <c r="O1909" s="9">
        <f>E1909/D1909</f>
        <v>2.8333333333333335E-3</v>
      </c>
      <c r="P1909" s="10">
        <f>IF(E1909=0,0,E1909/L1909)</f>
        <v>21.25</v>
      </c>
      <c r="Q1909" s="2" t="str">
        <f>LEFT(N1909,SEARCH("/",N1909,1)-1)</f>
        <v>technology</v>
      </c>
      <c r="R1909" s="2" t="str">
        <f>RIGHT(N1909,LEN(N1909)-SEARCH("/",N1909))</f>
        <v>gadgets</v>
      </c>
      <c r="S1909" s="21">
        <f>(((J1909/60)/60)/24)+DATE(1970,1,1)+(-5/24)</f>
        <v>41767.378761574073</v>
      </c>
      <c r="T1909" s="21">
        <f>(((I1909/60)/60)/24)+DATE(1970,1,1)+(-5/24)</f>
        <v>41782.378761574073</v>
      </c>
    </row>
    <row r="1910" spans="1:20" ht="90" hidden="1" x14ac:dyDescent="0.25">
      <c r="A1910" s="13">
        <v>1908</v>
      </c>
      <c r="B1910" s="3" t="s">
        <v>1909</v>
      </c>
      <c r="C1910" s="3" t="s">
        <v>6018</v>
      </c>
      <c r="D1910" s="2">
        <v>25000</v>
      </c>
      <c r="E1910" s="11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8293</v>
      </c>
      <c r="O1910" s="9">
        <f>E1910/D1910</f>
        <v>1.7319999999999999E-2</v>
      </c>
      <c r="P1910" s="10">
        <f>IF(E1910=0,0,E1910/L1910)</f>
        <v>108.25</v>
      </c>
      <c r="Q1910" s="2" t="str">
        <f>LEFT(N1910,SEARCH("/",N1910,1)-1)</f>
        <v>technology</v>
      </c>
      <c r="R1910" s="2" t="str">
        <f>RIGHT(N1910,LEN(N1910)-SEARCH("/",N1910))</f>
        <v>gadgets</v>
      </c>
      <c r="S1910" s="21">
        <f>(((J1910/60)/60)/24)+DATE(1970,1,1)+(-5/24)</f>
        <v>42703.709490740737</v>
      </c>
      <c r="T1910" s="21">
        <f>(((I1910/60)/60)/24)+DATE(1970,1,1)+(-5/24)</f>
        <v>42733.709490740737</v>
      </c>
    </row>
    <row r="1911" spans="1:20" ht="90" hidden="1" x14ac:dyDescent="0.25">
      <c r="A1911" s="13">
        <v>1909</v>
      </c>
      <c r="B1911" s="3" t="s">
        <v>1910</v>
      </c>
      <c r="C1911" s="3" t="s">
        <v>6019</v>
      </c>
      <c r="D1911" s="2">
        <v>35000</v>
      </c>
      <c r="E1911" s="11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8293</v>
      </c>
      <c r="O1911" s="9">
        <f>E1911/D1911</f>
        <v>0.14111428571428572</v>
      </c>
      <c r="P1911" s="10">
        <f>IF(E1911=0,0,E1911/L1911)</f>
        <v>129.97368421052633</v>
      </c>
      <c r="Q1911" s="2" t="str">
        <f>LEFT(N1911,SEARCH("/",N1911,1)-1)</f>
        <v>technology</v>
      </c>
      <c r="R1911" s="2" t="str">
        <f>RIGHT(N1911,LEN(N1911)-SEARCH("/",N1911))</f>
        <v>gadgets</v>
      </c>
      <c r="S1911" s="21">
        <f>(((J1911/60)/60)/24)+DATE(1970,1,1)+(-5/24)</f>
        <v>41905.220821759256</v>
      </c>
      <c r="T1911" s="21">
        <f>(((I1911/60)/60)/24)+DATE(1970,1,1)+(-5/24)</f>
        <v>41935.220821759256</v>
      </c>
    </row>
    <row r="1912" spans="1:20" ht="75" hidden="1" x14ac:dyDescent="0.25">
      <c r="A1912" s="13">
        <v>1910</v>
      </c>
      <c r="B1912" s="3" t="s">
        <v>1911</v>
      </c>
      <c r="C1912" s="3" t="s">
        <v>6020</v>
      </c>
      <c r="D1912" s="2">
        <v>85000</v>
      </c>
      <c r="E1912" s="11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8293</v>
      </c>
      <c r="O1912" s="9">
        <f>E1912/D1912</f>
        <v>0.39395294117647056</v>
      </c>
      <c r="P1912" s="10">
        <f>IF(E1912=0,0,E1912/L1912)</f>
        <v>117.49473684210527</v>
      </c>
      <c r="Q1912" s="2" t="str">
        <f>LEFT(N1912,SEARCH("/",N1912,1)-1)</f>
        <v>technology</v>
      </c>
      <c r="R1912" s="2" t="str">
        <f>RIGHT(N1912,LEN(N1912)-SEARCH("/",N1912))</f>
        <v>gadgets</v>
      </c>
      <c r="S1912" s="21">
        <f>(((J1912/60)/60)/24)+DATE(1970,1,1)+(-5/24)</f>
        <v>42264.754826388882</v>
      </c>
      <c r="T1912" s="21">
        <f>(((I1912/60)/60)/24)+DATE(1970,1,1)+(-5/24)</f>
        <v>42308.739583333336</v>
      </c>
    </row>
    <row r="1913" spans="1:20" ht="90" hidden="1" x14ac:dyDescent="0.25">
      <c r="A1913" s="13">
        <v>1911</v>
      </c>
      <c r="B1913" s="3" t="s">
        <v>1912</v>
      </c>
      <c r="C1913" s="3" t="s">
        <v>6021</v>
      </c>
      <c r="D1913" s="2">
        <v>42500</v>
      </c>
      <c r="E1913" s="11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8293</v>
      </c>
      <c r="O1913" s="9">
        <f>E1913/D1913</f>
        <v>2.3529411764705883E-4</v>
      </c>
      <c r="P1913" s="10">
        <f>IF(E1913=0,0,E1913/L1913)</f>
        <v>10</v>
      </c>
      <c r="Q1913" s="2" t="str">
        <f>LEFT(N1913,SEARCH("/",N1913,1)-1)</f>
        <v>technology</v>
      </c>
      <c r="R1913" s="2" t="str">
        <f>RIGHT(N1913,LEN(N1913)-SEARCH("/",N1913))</f>
        <v>gadgets</v>
      </c>
      <c r="S1913" s="21">
        <f>(((J1913/60)/60)/24)+DATE(1970,1,1)+(-5/24)</f>
        <v>41829.825624999998</v>
      </c>
      <c r="T1913" s="21">
        <f>(((I1913/60)/60)/24)+DATE(1970,1,1)+(-5/24)</f>
        <v>41859.825624999998</v>
      </c>
    </row>
    <row r="1914" spans="1:20" ht="105" hidden="1" x14ac:dyDescent="0.25">
      <c r="A1914" s="13">
        <v>1912</v>
      </c>
      <c r="B1914" s="3" t="s">
        <v>1913</v>
      </c>
      <c r="C1914" s="3" t="s">
        <v>6022</v>
      </c>
      <c r="D1914" s="2">
        <v>5000</v>
      </c>
      <c r="E1914" s="11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8293</v>
      </c>
      <c r="O1914" s="9">
        <f>E1914/D1914</f>
        <v>0.59299999999999997</v>
      </c>
      <c r="P1914" s="10">
        <f>IF(E1914=0,0,E1914/L1914)</f>
        <v>70.595238095238102</v>
      </c>
      <c r="Q1914" s="2" t="str">
        <f>LEFT(N1914,SEARCH("/",N1914,1)-1)</f>
        <v>technology</v>
      </c>
      <c r="R1914" s="2" t="str">
        <f>RIGHT(N1914,LEN(N1914)-SEARCH("/",N1914))</f>
        <v>gadgets</v>
      </c>
      <c r="S1914" s="21">
        <f>(((J1914/60)/60)/24)+DATE(1970,1,1)+(-5/24)</f>
        <v>42129.018055555549</v>
      </c>
      <c r="T1914" s="21">
        <f>(((I1914/60)/60)/24)+DATE(1970,1,1)+(-5/24)</f>
        <v>42159.018055555549</v>
      </c>
    </row>
    <row r="1915" spans="1:20" ht="60" hidden="1" x14ac:dyDescent="0.25">
      <c r="A1915" s="13">
        <v>1913</v>
      </c>
      <c r="B1915" s="3" t="s">
        <v>1914</v>
      </c>
      <c r="C1915" s="3" t="s">
        <v>6023</v>
      </c>
      <c r="D1915" s="2">
        <v>48000</v>
      </c>
      <c r="E1915" s="11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8293</v>
      </c>
      <c r="O1915" s="9">
        <f>E1915/D1915</f>
        <v>1.3270833333333334E-2</v>
      </c>
      <c r="P1915" s="10">
        <f>IF(E1915=0,0,E1915/L1915)</f>
        <v>24.5</v>
      </c>
      <c r="Q1915" s="2" t="str">
        <f>LEFT(N1915,SEARCH("/",N1915,1)-1)</f>
        <v>technology</v>
      </c>
      <c r="R1915" s="2" t="str">
        <f>RIGHT(N1915,LEN(N1915)-SEARCH("/",N1915))</f>
        <v>gadgets</v>
      </c>
      <c r="S1915" s="21">
        <f>(((J1915/60)/60)/24)+DATE(1970,1,1)+(-5/24)</f>
        <v>41890.302986111106</v>
      </c>
      <c r="T1915" s="21">
        <f>(((I1915/60)/60)/24)+DATE(1970,1,1)+(-5/24)</f>
        <v>41920.302986111106</v>
      </c>
    </row>
    <row r="1916" spans="1:20" ht="90" hidden="1" x14ac:dyDescent="0.25">
      <c r="A1916" s="13">
        <v>1914</v>
      </c>
      <c r="B1916" s="3" t="s">
        <v>1915</v>
      </c>
      <c r="C1916" s="3" t="s">
        <v>6024</v>
      </c>
      <c r="D1916" s="2">
        <v>666</v>
      </c>
      <c r="E1916" s="11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8293</v>
      </c>
      <c r="O1916" s="9">
        <f>E1916/D1916</f>
        <v>9.0090090090090086E-2</v>
      </c>
      <c r="P1916" s="10">
        <f>IF(E1916=0,0,E1916/L1916)</f>
        <v>30</v>
      </c>
      <c r="Q1916" s="2" t="str">
        <f>LEFT(N1916,SEARCH("/",N1916,1)-1)</f>
        <v>technology</v>
      </c>
      <c r="R1916" s="2" t="str">
        <f>RIGHT(N1916,LEN(N1916)-SEARCH("/",N1916))</f>
        <v>gadgets</v>
      </c>
      <c r="S1916" s="21">
        <f>(((J1916/60)/60)/24)+DATE(1970,1,1)+(-5/24)</f>
        <v>41928.966122685182</v>
      </c>
      <c r="T1916" s="21">
        <f>(((I1916/60)/60)/24)+DATE(1970,1,1)+(-5/24)</f>
        <v>41943.957638888889</v>
      </c>
    </row>
    <row r="1917" spans="1:20" ht="90" hidden="1" x14ac:dyDescent="0.25">
      <c r="A1917" s="13">
        <v>1915</v>
      </c>
      <c r="B1917" s="3" t="s">
        <v>1916</v>
      </c>
      <c r="C1917" s="3" t="s">
        <v>6025</v>
      </c>
      <c r="D1917" s="2">
        <v>500</v>
      </c>
      <c r="E1917" s="11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8293</v>
      </c>
      <c r="O1917" s="9">
        <f>E1917/D1917</f>
        <v>1.6E-2</v>
      </c>
      <c r="P1917" s="10">
        <f>IF(E1917=0,0,E1917/L1917)</f>
        <v>2</v>
      </c>
      <c r="Q1917" s="2" t="str">
        <f>LEFT(N1917,SEARCH("/",N1917,1)-1)</f>
        <v>technology</v>
      </c>
      <c r="R1917" s="2" t="str">
        <f>RIGHT(N1917,LEN(N1917)-SEARCH("/",N1917))</f>
        <v>gadgets</v>
      </c>
      <c r="S1917" s="21">
        <f>(((J1917/60)/60)/24)+DATE(1970,1,1)+(-5/24)</f>
        <v>41863.840532407405</v>
      </c>
      <c r="T1917" s="21">
        <f>(((I1917/60)/60)/24)+DATE(1970,1,1)+(-5/24)</f>
        <v>41883.840532407405</v>
      </c>
    </row>
    <row r="1918" spans="1:20" ht="60" hidden="1" x14ac:dyDescent="0.25">
      <c r="A1918" s="13">
        <v>1916</v>
      </c>
      <c r="B1918" s="3" t="s">
        <v>1917</v>
      </c>
      <c r="C1918" s="3" t="s">
        <v>6026</v>
      </c>
      <c r="D1918" s="2">
        <v>20000</v>
      </c>
      <c r="E1918" s="11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8293</v>
      </c>
      <c r="O1918" s="9">
        <f>E1918/D1918</f>
        <v>5.1000000000000004E-3</v>
      </c>
      <c r="P1918" s="10">
        <f>IF(E1918=0,0,E1918/L1918)</f>
        <v>17</v>
      </c>
      <c r="Q1918" s="2" t="str">
        <f>LEFT(N1918,SEARCH("/",N1918,1)-1)</f>
        <v>technology</v>
      </c>
      <c r="R1918" s="2" t="str">
        <f>RIGHT(N1918,LEN(N1918)-SEARCH("/",N1918))</f>
        <v>gadgets</v>
      </c>
      <c r="S1918" s="21">
        <f>(((J1918/60)/60)/24)+DATE(1970,1,1)+(-5/24)</f>
        <v>42656.508969907409</v>
      </c>
      <c r="T1918" s="21">
        <f>(((I1918/60)/60)/24)+DATE(1970,1,1)+(-5/24)</f>
        <v>42681.550636574073</v>
      </c>
    </row>
    <row r="1919" spans="1:20" ht="60" hidden="1" x14ac:dyDescent="0.25">
      <c r="A1919" s="13">
        <v>1917</v>
      </c>
      <c r="B1919" s="3" t="s">
        <v>1918</v>
      </c>
      <c r="C1919" s="3" t="s">
        <v>6027</v>
      </c>
      <c r="D1919" s="2">
        <v>390000</v>
      </c>
      <c r="E1919" s="11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8293</v>
      </c>
      <c r="O1919" s="9">
        <f>E1919/D1919</f>
        <v>0.52570512820512816</v>
      </c>
      <c r="P1919" s="10">
        <f>IF(E1919=0,0,E1919/L1919)</f>
        <v>2928.9285714285716</v>
      </c>
      <c r="Q1919" s="2" t="str">
        <f>LEFT(N1919,SEARCH("/",N1919,1)-1)</f>
        <v>technology</v>
      </c>
      <c r="R1919" s="2" t="str">
        <f>RIGHT(N1919,LEN(N1919)-SEARCH("/",N1919))</f>
        <v>gadgets</v>
      </c>
      <c r="S1919" s="21">
        <f>(((J1919/60)/60)/24)+DATE(1970,1,1)+(-5/24)</f>
        <v>42746.06172453703</v>
      </c>
      <c r="T1919" s="21">
        <f>(((I1919/60)/60)/24)+DATE(1970,1,1)+(-5/24)</f>
        <v>42776.06172453703</v>
      </c>
    </row>
    <row r="1920" spans="1:20" ht="90" hidden="1" x14ac:dyDescent="0.25">
      <c r="A1920" s="13">
        <v>1918</v>
      </c>
      <c r="B1920" s="3" t="s">
        <v>1919</v>
      </c>
      <c r="C1920" s="3" t="s">
        <v>6028</v>
      </c>
      <c r="D1920" s="2">
        <v>25000</v>
      </c>
      <c r="E1920" s="11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8293</v>
      </c>
      <c r="O1920" s="9">
        <f>E1920/D1920</f>
        <v>1.04E-2</v>
      </c>
      <c r="P1920" s="10">
        <f>IF(E1920=0,0,E1920/L1920)</f>
        <v>28.888888888888889</v>
      </c>
      <c r="Q1920" s="2" t="str">
        <f>LEFT(N1920,SEARCH("/",N1920,1)-1)</f>
        <v>technology</v>
      </c>
      <c r="R1920" s="2" t="str">
        <f>RIGHT(N1920,LEN(N1920)-SEARCH("/",N1920))</f>
        <v>gadgets</v>
      </c>
      <c r="S1920" s="21">
        <f>(((J1920/60)/60)/24)+DATE(1970,1,1)+(-5/24)</f>
        <v>41828.581608796296</v>
      </c>
      <c r="T1920" s="21">
        <f>(((I1920/60)/60)/24)+DATE(1970,1,1)+(-5/24)</f>
        <v>41863.581608796296</v>
      </c>
    </row>
    <row r="1921" spans="1:20" ht="105" hidden="1" x14ac:dyDescent="0.25">
      <c r="A1921" s="13">
        <v>1919</v>
      </c>
      <c r="B1921" s="3" t="s">
        <v>1920</v>
      </c>
      <c r="C1921" s="3" t="s">
        <v>6029</v>
      </c>
      <c r="D1921" s="2">
        <v>500</v>
      </c>
      <c r="E1921" s="11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8293</v>
      </c>
      <c r="O1921" s="9">
        <f>E1921/D1921</f>
        <v>0.47399999999999998</v>
      </c>
      <c r="P1921" s="10">
        <f>IF(E1921=0,0,E1921/L1921)</f>
        <v>29.625</v>
      </c>
      <c r="Q1921" s="2" t="str">
        <f>LEFT(N1921,SEARCH("/",N1921,1)-1)</f>
        <v>technology</v>
      </c>
      <c r="R1921" s="2" t="str">
        <f>RIGHT(N1921,LEN(N1921)-SEARCH("/",N1921))</f>
        <v>gadgets</v>
      </c>
      <c r="S1921" s="21">
        <f>(((J1921/60)/60)/24)+DATE(1970,1,1)+(-5/24)</f>
        <v>42113.667233796288</v>
      </c>
      <c r="T1921" s="21">
        <f>(((I1921/60)/60)/24)+DATE(1970,1,1)+(-5/24)</f>
        <v>42143.667233796288</v>
      </c>
    </row>
    <row r="1922" spans="1:20" ht="75" hidden="1" x14ac:dyDescent="0.25">
      <c r="A1922" s="13">
        <v>1920</v>
      </c>
      <c r="B1922" s="3" t="s">
        <v>1921</v>
      </c>
      <c r="C1922" s="3" t="s">
        <v>6030</v>
      </c>
      <c r="D1922" s="2">
        <v>10000</v>
      </c>
      <c r="E1922" s="11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8293</v>
      </c>
      <c r="O1922" s="9">
        <f>E1922/D1922</f>
        <v>0.43030000000000002</v>
      </c>
      <c r="P1922" s="10">
        <f>IF(E1922=0,0,E1922/L1922)</f>
        <v>40.980952380952381</v>
      </c>
      <c r="Q1922" s="2" t="str">
        <f>LEFT(N1922,SEARCH("/",N1922,1)-1)</f>
        <v>technology</v>
      </c>
      <c r="R1922" s="2" t="str">
        <f>RIGHT(N1922,LEN(N1922)-SEARCH("/",N1922))</f>
        <v>gadgets</v>
      </c>
      <c r="S1922" s="21">
        <f>(((J1922/60)/60)/24)+DATE(1970,1,1)+(-5/24)</f>
        <v>42270.66737268518</v>
      </c>
      <c r="T1922" s="21">
        <f>(((I1922/60)/60)/24)+DATE(1970,1,1)+(-5/24)</f>
        <v>42298.749999999993</v>
      </c>
    </row>
    <row r="1923" spans="1:20" ht="45" hidden="1" x14ac:dyDescent="0.25">
      <c r="A1923" s="13">
        <v>1921</v>
      </c>
      <c r="B1923" s="3" t="s">
        <v>1922</v>
      </c>
      <c r="C1923" s="3" t="s">
        <v>6031</v>
      </c>
      <c r="D1923" s="2">
        <v>1500</v>
      </c>
      <c r="E1923" s="11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8278</v>
      </c>
      <c r="O1923" s="9">
        <f>E1923/D1923</f>
        <v>1.3680000000000001</v>
      </c>
      <c r="P1923" s="10">
        <f>IF(E1923=0,0,E1923/L1923)</f>
        <v>54</v>
      </c>
      <c r="Q1923" s="2" t="str">
        <f>LEFT(N1923,SEARCH("/",N1923,1)-1)</f>
        <v>music</v>
      </c>
      <c r="R1923" s="2" t="str">
        <f>RIGHT(N1923,LEN(N1923)-SEARCH("/",N1923))</f>
        <v>indie rock</v>
      </c>
      <c r="S1923" s="21">
        <f>(((J1923/60)/60)/24)+DATE(1970,1,1)+(-5/24)</f>
        <v>41074.013229166667</v>
      </c>
      <c r="T1923" s="21">
        <f>(((I1923/60)/60)/24)+DATE(1970,1,1)+(-5/24)</f>
        <v>41104.013229166667</v>
      </c>
    </row>
    <row r="1924" spans="1:20" ht="75" hidden="1" x14ac:dyDescent="0.25">
      <c r="A1924" s="13">
        <v>1922</v>
      </c>
      <c r="B1924" s="3" t="s">
        <v>1923</v>
      </c>
      <c r="C1924" s="3" t="s">
        <v>6032</v>
      </c>
      <c r="D1924" s="2">
        <v>2000</v>
      </c>
      <c r="E1924" s="11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8278</v>
      </c>
      <c r="O1924" s="9">
        <f>E1924/D1924</f>
        <v>1.1555</v>
      </c>
      <c r="P1924" s="10">
        <f>IF(E1924=0,0,E1924/L1924)</f>
        <v>36.109375</v>
      </c>
      <c r="Q1924" s="2" t="str">
        <f>LEFT(N1924,SEARCH("/",N1924,1)-1)</f>
        <v>music</v>
      </c>
      <c r="R1924" s="2" t="str">
        <f>RIGHT(N1924,LEN(N1924)-SEARCH("/",N1924))</f>
        <v>indie rock</v>
      </c>
      <c r="S1924" s="21">
        <f>(((J1924/60)/60)/24)+DATE(1970,1,1)+(-5/24)</f>
        <v>41590.047534722216</v>
      </c>
      <c r="T1924" s="21">
        <f>(((I1924/60)/60)/24)+DATE(1970,1,1)+(-5/24)</f>
        <v>41620.047534722216</v>
      </c>
    </row>
    <row r="1925" spans="1:20" ht="75" hidden="1" x14ac:dyDescent="0.25">
      <c r="A1925" s="13">
        <v>1923</v>
      </c>
      <c r="B1925" s="3" t="s">
        <v>1924</v>
      </c>
      <c r="C1925" s="3" t="s">
        <v>6033</v>
      </c>
      <c r="D1925" s="2">
        <v>125</v>
      </c>
      <c r="E1925" s="11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8278</v>
      </c>
      <c r="O1925" s="9">
        <f>E1925/D1925</f>
        <v>2.4079999999999999</v>
      </c>
      <c r="P1925" s="10">
        <f>IF(E1925=0,0,E1925/L1925)</f>
        <v>23.153846153846153</v>
      </c>
      <c r="Q1925" s="2" t="str">
        <f>LEFT(N1925,SEARCH("/",N1925,1)-1)</f>
        <v>music</v>
      </c>
      <c r="R1925" s="2" t="str">
        <f>RIGHT(N1925,LEN(N1925)-SEARCH("/",N1925))</f>
        <v>indie rock</v>
      </c>
      <c r="S1925" s="21">
        <f>(((J1925/60)/60)/24)+DATE(1970,1,1)+(-5/24)</f>
        <v>40772.640416666662</v>
      </c>
      <c r="T1925" s="21">
        <f>(((I1925/60)/60)/24)+DATE(1970,1,1)+(-5/24)</f>
        <v>40812.999305555553</v>
      </c>
    </row>
    <row r="1926" spans="1:20" ht="90" hidden="1" x14ac:dyDescent="0.25">
      <c r="A1926" s="13">
        <v>1924</v>
      </c>
      <c r="B1926" s="3" t="s">
        <v>1925</v>
      </c>
      <c r="C1926" s="3" t="s">
        <v>6034</v>
      </c>
      <c r="D1926" s="2">
        <v>3000</v>
      </c>
      <c r="E1926" s="11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8278</v>
      </c>
      <c r="O1926" s="9">
        <f>E1926/D1926</f>
        <v>1.1439999999999999</v>
      </c>
      <c r="P1926" s="10">
        <f>IF(E1926=0,0,E1926/L1926)</f>
        <v>104</v>
      </c>
      <c r="Q1926" s="2" t="str">
        <f>LEFT(N1926,SEARCH("/",N1926,1)-1)</f>
        <v>music</v>
      </c>
      <c r="R1926" s="2" t="str">
        <f>RIGHT(N1926,LEN(N1926)-SEARCH("/",N1926))</f>
        <v>indie rock</v>
      </c>
      <c r="S1926" s="21">
        <f>(((J1926/60)/60)/24)+DATE(1970,1,1)+(-5/24)</f>
        <v>41626.552719907406</v>
      </c>
      <c r="T1926" s="21">
        <f>(((I1926/60)/60)/24)+DATE(1970,1,1)+(-5/24)</f>
        <v>41654.606249999997</v>
      </c>
    </row>
    <row r="1927" spans="1:20" ht="60" hidden="1" x14ac:dyDescent="0.25">
      <c r="A1927" s="13">
        <v>1925</v>
      </c>
      <c r="B1927" s="3" t="s">
        <v>1926</v>
      </c>
      <c r="C1927" s="3" t="s">
        <v>6035</v>
      </c>
      <c r="D1927" s="2">
        <v>1500</v>
      </c>
      <c r="E1927" s="11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8278</v>
      </c>
      <c r="O1927" s="9">
        <f>E1927/D1927</f>
        <v>1.1033333333333333</v>
      </c>
      <c r="P1927" s="10">
        <f>IF(E1927=0,0,E1927/L1927)</f>
        <v>31.826923076923077</v>
      </c>
      <c r="Q1927" s="2" t="str">
        <f>LEFT(N1927,SEARCH("/",N1927,1)-1)</f>
        <v>music</v>
      </c>
      <c r="R1927" s="2" t="str">
        <f>RIGHT(N1927,LEN(N1927)-SEARCH("/",N1927))</f>
        <v>indie rock</v>
      </c>
      <c r="S1927" s="21">
        <f>(((J1927/60)/60)/24)+DATE(1970,1,1)+(-5/24)</f>
        <v>41535.693148148144</v>
      </c>
      <c r="T1927" s="21">
        <f>(((I1927/60)/60)/24)+DATE(1970,1,1)+(-5/24)</f>
        <v>41557.791666666664</v>
      </c>
    </row>
    <row r="1928" spans="1:20" ht="105" hidden="1" x14ac:dyDescent="0.25">
      <c r="A1928" s="13">
        <v>1926</v>
      </c>
      <c r="B1928" s="3" t="s">
        <v>1927</v>
      </c>
      <c r="C1928" s="3" t="s">
        <v>6036</v>
      </c>
      <c r="D1928" s="2">
        <v>1500</v>
      </c>
      <c r="E1928" s="11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8278</v>
      </c>
      <c r="O1928" s="9">
        <f>E1928/D1928</f>
        <v>1.9537933333333333</v>
      </c>
      <c r="P1928" s="10">
        <f>IF(E1928=0,0,E1928/L1928)</f>
        <v>27.3896261682243</v>
      </c>
      <c r="Q1928" s="2" t="str">
        <f>LEFT(N1928,SEARCH("/",N1928,1)-1)</f>
        <v>music</v>
      </c>
      <c r="R1928" s="2" t="str">
        <f>RIGHT(N1928,LEN(N1928)-SEARCH("/",N1928))</f>
        <v>indie rock</v>
      </c>
      <c r="S1928" s="21">
        <f>(((J1928/60)/60)/24)+DATE(1970,1,1)+(-5/24)</f>
        <v>40456.746018518512</v>
      </c>
      <c r="T1928" s="21">
        <f>(((I1928/60)/60)/24)+DATE(1970,1,1)+(-5/24)</f>
        <v>40483.80972222222</v>
      </c>
    </row>
    <row r="1929" spans="1:20" ht="30" hidden="1" x14ac:dyDescent="0.25">
      <c r="A1929" s="13">
        <v>1927</v>
      </c>
      <c r="B1929" s="3" t="s">
        <v>1928</v>
      </c>
      <c r="C1929" s="3" t="s">
        <v>6037</v>
      </c>
      <c r="D1929" s="2">
        <v>600</v>
      </c>
      <c r="E1929" s="11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8278</v>
      </c>
      <c r="O1929" s="9">
        <f>E1929/D1929</f>
        <v>1.0333333333333334</v>
      </c>
      <c r="P1929" s="10">
        <f>IF(E1929=0,0,E1929/L1929)</f>
        <v>56.363636363636367</v>
      </c>
      <c r="Q1929" s="2" t="str">
        <f>LEFT(N1929,SEARCH("/",N1929,1)-1)</f>
        <v>music</v>
      </c>
      <c r="R1929" s="2" t="str">
        <f>RIGHT(N1929,LEN(N1929)-SEARCH("/",N1929))</f>
        <v>indie rock</v>
      </c>
      <c r="S1929" s="21">
        <f>(((J1929/60)/60)/24)+DATE(1970,1,1)+(-5/24)</f>
        <v>40960.653229166666</v>
      </c>
      <c r="T1929" s="21">
        <f>(((I1929/60)/60)/24)+DATE(1970,1,1)+(-5/24)</f>
        <v>40975.999305555553</v>
      </c>
    </row>
    <row r="1930" spans="1:20" ht="60" hidden="1" x14ac:dyDescent="0.25">
      <c r="A1930" s="13">
        <v>1928</v>
      </c>
      <c r="B1930" s="3" t="s">
        <v>1929</v>
      </c>
      <c r="C1930" s="3" t="s">
        <v>6038</v>
      </c>
      <c r="D1930" s="2">
        <v>2550</v>
      </c>
      <c r="E1930" s="11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8278</v>
      </c>
      <c r="O1930" s="9">
        <f>E1930/D1930</f>
        <v>1.031372549019608</v>
      </c>
      <c r="P1930" s="10">
        <f>IF(E1930=0,0,E1930/L1930)</f>
        <v>77.352941176470594</v>
      </c>
      <c r="Q1930" s="2" t="str">
        <f>LEFT(N1930,SEARCH("/",N1930,1)-1)</f>
        <v>music</v>
      </c>
      <c r="R1930" s="2" t="str">
        <f>RIGHT(N1930,LEN(N1930)-SEARCH("/",N1930))</f>
        <v>indie rock</v>
      </c>
      <c r="S1930" s="21">
        <f>(((J1930/60)/60)/24)+DATE(1970,1,1)+(-5/24)</f>
        <v>41371.439745370371</v>
      </c>
      <c r="T1930" s="21">
        <f>(((I1930/60)/60)/24)+DATE(1970,1,1)+(-5/24)</f>
        <v>41401.439745370371</v>
      </c>
    </row>
    <row r="1931" spans="1:20" ht="75" hidden="1" x14ac:dyDescent="0.25">
      <c r="A1931" s="13">
        <v>1929</v>
      </c>
      <c r="B1931" s="3" t="s">
        <v>1930</v>
      </c>
      <c r="C1931" s="3" t="s">
        <v>6039</v>
      </c>
      <c r="D1931" s="2">
        <v>3200</v>
      </c>
      <c r="E1931" s="11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8278</v>
      </c>
      <c r="O1931" s="9">
        <f>E1931/D1931</f>
        <v>1.003125</v>
      </c>
      <c r="P1931" s="10">
        <f>IF(E1931=0,0,E1931/L1931)</f>
        <v>42.8</v>
      </c>
      <c r="Q1931" s="2" t="str">
        <f>LEFT(N1931,SEARCH("/",N1931,1)-1)</f>
        <v>music</v>
      </c>
      <c r="R1931" s="2" t="str">
        <f>RIGHT(N1931,LEN(N1931)-SEARCH("/",N1931))</f>
        <v>indie rock</v>
      </c>
      <c r="S1931" s="21">
        <f>(((J1931/60)/60)/24)+DATE(1970,1,1)+(-5/24)</f>
        <v>40686.813263888886</v>
      </c>
      <c r="T1931" s="21">
        <f>(((I1931/60)/60)/24)+DATE(1970,1,1)+(-5/24)</f>
        <v>40728.813263888886</v>
      </c>
    </row>
    <row r="1932" spans="1:20" ht="60" hidden="1" x14ac:dyDescent="0.25">
      <c r="A1932" s="13">
        <v>1930</v>
      </c>
      <c r="B1932" s="3" t="s">
        <v>1931</v>
      </c>
      <c r="C1932" s="3" t="s">
        <v>6040</v>
      </c>
      <c r="D1932" s="2">
        <v>1000</v>
      </c>
      <c r="E1932" s="11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8278</v>
      </c>
      <c r="O1932" s="9">
        <f>E1932/D1932</f>
        <v>1.27</v>
      </c>
      <c r="P1932" s="10">
        <f>IF(E1932=0,0,E1932/L1932)</f>
        <v>48.846153846153847</v>
      </c>
      <c r="Q1932" s="2" t="str">
        <f>LEFT(N1932,SEARCH("/",N1932,1)-1)</f>
        <v>music</v>
      </c>
      <c r="R1932" s="2" t="str">
        <f>RIGHT(N1932,LEN(N1932)-SEARCH("/",N1932))</f>
        <v>indie rock</v>
      </c>
      <c r="S1932" s="21">
        <f>(((J1932/60)/60)/24)+DATE(1970,1,1)+(-5/24)</f>
        <v>41402.350486111107</v>
      </c>
      <c r="T1932" s="21">
        <f>(((I1932/60)/60)/24)+DATE(1970,1,1)+(-5/24)</f>
        <v>41462.350486111107</v>
      </c>
    </row>
    <row r="1933" spans="1:20" ht="75" hidden="1" x14ac:dyDescent="0.25">
      <c r="A1933" s="13">
        <v>1931</v>
      </c>
      <c r="B1933" s="3" t="s">
        <v>1932</v>
      </c>
      <c r="C1933" s="3" t="s">
        <v>6041</v>
      </c>
      <c r="D1933" s="2">
        <v>2000</v>
      </c>
      <c r="E1933" s="11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8278</v>
      </c>
      <c r="O1933" s="9">
        <f>E1933/D1933</f>
        <v>1.20601</v>
      </c>
      <c r="P1933" s="10">
        <f>IF(E1933=0,0,E1933/L1933)</f>
        <v>48.240400000000001</v>
      </c>
      <c r="Q1933" s="2" t="str">
        <f>LEFT(N1933,SEARCH("/",N1933,1)-1)</f>
        <v>music</v>
      </c>
      <c r="R1933" s="2" t="str">
        <f>RIGHT(N1933,LEN(N1933)-SEARCH("/",N1933))</f>
        <v>indie rock</v>
      </c>
      <c r="S1933" s="21">
        <f>(((J1933/60)/60)/24)+DATE(1970,1,1)+(-5/24)</f>
        <v>41037.684131944443</v>
      </c>
      <c r="T1933" s="21">
        <f>(((I1933/60)/60)/24)+DATE(1970,1,1)+(-5/24)</f>
        <v>41050.9375</v>
      </c>
    </row>
    <row r="1934" spans="1:20" ht="90" hidden="1" x14ac:dyDescent="0.25">
      <c r="A1934" s="13">
        <v>1932</v>
      </c>
      <c r="B1934" s="3" t="s">
        <v>1933</v>
      </c>
      <c r="C1934" s="3" t="s">
        <v>6042</v>
      </c>
      <c r="D1934" s="2">
        <v>5250</v>
      </c>
      <c r="E1934" s="11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8278</v>
      </c>
      <c r="O1934" s="9">
        <f>E1934/D1934</f>
        <v>1.0699047619047619</v>
      </c>
      <c r="P1934" s="10">
        <f>IF(E1934=0,0,E1934/L1934)</f>
        <v>70.212500000000006</v>
      </c>
      <c r="Q1934" s="2" t="str">
        <f>LEFT(N1934,SEARCH("/",N1934,1)-1)</f>
        <v>music</v>
      </c>
      <c r="R1934" s="2" t="str">
        <f>RIGHT(N1934,LEN(N1934)-SEARCH("/",N1934))</f>
        <v>indie rock</v>
      </c>
      <c r="S1934" s="21">
        <f>(((J1934/60)/60)/24)+DATE(1970,1,1)+(-5/24)</f>
        <v>40911.601539351846</v>
      </c>
      <c r="T1934" s="21">
        <f>(((I1934/60)/60)/24)+DATE(1970,1,1)+(-5/24)</f>
        <v>40932.601539351846</v>
      </c>
    </row>
    <row r="1935" spans="1:20" ht="90" hidden="1" x14ac:dyDescent="0.25">
      <c r="A1935" s="13">
        <v>1933</v>
      </c>
      <c r="B1935" s="3" t="s">
        <v>1934</v>
      </c>
      <c r="C1935" s="3" t="s">
        <v>6043</v>
      </c>
      <c r="D1935" s="2">
        <v>6000</v>
      </c>
      <c r="E1935" s="11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8278</v>
      </c>
      <c r="O1935" s="9">
        <f>E1935/D1935</f>
        <v>1.7243333333333333</v>
      </c>
      <c r="P1935" s="10">
        <f>IF(E1935=0,0,E1935/L1935)</f>
        <v>94.054545454545448</v>
      </c>
      <c r="Q1935" s="2" t="str">
        <f>LEFT(N1935,SEARCH("/",N1935,1)-1)</f>
        <v>music</v>
      </c>
      <c r="R1935" s="2" t="str">
        <f>RIGHT(N1935,LEN(N1935)-SEARCH("/",N1935))</f>
        <v>indie rock</v>
      </c>
      <c r="S1935" s="21">
        <f>(((J1935/60)/60)/24)+DATE(1970,1,1)+(-5/24)</f>
        <v>41878.922534722216</v>
      </c>
      <c r="T1935" s="21">
        <f>(((I1935/60)/60)/24)+DATE(1970,1,1)+(-5/24)</f>
        <v>41908.922534722216</v>
      </c>
    </row>
    <row r="1936" spans="1:20" ht="90" hidden="1" x14ac:dyDescent="0.25">
      <c r="A1936" s="13">
        <v>1934</v>
      </c>
      <c r="B1936" s="3" t="s">
        <v>1935</v>
      </c>
      <c r="C1936" s="3" t="s">
        <v>6044</v>
      </c>
      <c r="D1936" s="2">
        <v>5000</v>
      </c>
      <c r="E1936" s="11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8278</v>
      </c>
      <c r="O1936" s="9">
        <f>E1936/D1936</f>
        <v>1.2362</v>
      </c>
      <c r="P1936" s="10">
        <f>IF(E1936=0,0,E1936/L1936)</f>
        <v>80.272727272727266</v>
      </c>
      <c r="Q1936" s="2" t="str">
        <f>LEFT(N1936,SEARCH("/",N1936,1)-1)</f>
        <v>music</v>
      </c>
      <c r="R1936" s="2" t="str">
        <f>RIGHT(N1936,LEN(N1936)-SEARCH("/",N1936))</f>
        <v>indie rock</v>
      </c>
      <c r="S1936" s="21">
        <f>(((J1936/60)/60)/24)+DATE(1970,1,1)+(-5/24)</f>
        <v>40865.658807870372</v>
      </c>
      <c r="T1936" s="21">
        <f>(((I1936/60)/60)/24)+DATE(1970,1,1)+(-5/24)</f>
        <v>40902</v>
      </c>
    </row>
    <row r="1937" spans="1:20" ht="90" hidden="1" x14ac:dyDescent="0.25">
      <c r="A1937" s="13">
        <v>1935</v>
      </c>
      <c r="B1937" s="3" t="s">
        <v>1936</v>
      </c>
      <c r="C1937" s="3" t="s">
        <v>6045</v>
      </c>
      <c r="D1937" s="2">
        <v>2500</v>
      </c>
      <c r="E1937" s="11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8278</v>
      </c>
      <c r="O1937" s="9">
        <f>E1937/D1937</f>
        <v>1.0840000000000001</v>
      </c>
      <c r="P1937" s="10">
        <f>IF(E1937=0,0,E1937/L1937)</f>
        <v>54.2</v>
      </c>
      <c r="Q1937" s="2" t="str">
        <f>LEFT(N1937,SEARCH("/",N1937,1)-1)</f>
        <v>music</v>
      </c>
      <c r="R1937" s="2" t="str">
        <f>RIGHT(N1937,LEN(N1937)-SEARCH("/",N1937))</f>
        <v>indie rock</v>
      </c>
      <c r="S1937" s="21">
        <f>(((J1937/60)/60)/24)+DATE(1970,1,1)+(-5/24)</f>
        <v>41773.72420138889</v>
      </c>
      <c r="T1937" s="21">
        <f>(((I1937/60)/60)/24)+DATE(1970,1,1)+(-5/24)</f>
        <v>41810.999305555553</v>
      </c>
    </row>
    <row r="1938" spans="1:20" ht="90" hidden="1" x14ac:dyDescent="0.25">
      <c r="A1938" s="13">
        <v>1936</v>
      </c>
      <c r="B1938" s="3" t="s">
        <v>1937</v>
      </c>
      <c r="C1938" s="3" t="s">
        <v>6046</v>
      </c>
      <c r="D1938" s="2">
        <v>7500</v>
      </c>
      <c r="E1938" s="11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8278</v>
      </c>
      <c r="O1938" s="9">
        <f>E1938/D1938</f>
        <v>1.1652013333333333</v>
      </c>
      <c r="P1938" s="10">
        <f>IF(E1938=0,0,E1938/L1938)</f>
        <v>60.26903448275862</v>
      </c>
      <c r="Q1938" s="2" t="str">
        <f>LEFT(N1938,SEARCH("/",N1938,1)-1)</f>
        <v>music</v>
      </c>
      <c r="R1938" s="2" t="str">
        <f>RIGHT(N1938,LEN(N1938)-SEARCH("/",N1938))</f>
        <v>indie rock</v>
      </c>
      <c r="S1938" s="21">
        <f>(((J1938/60)/60)/24)+DATE(1970,1,1)+(-5/24)</f>
        <v>40852.68136574074</v>
      </c>
      <c r="T1938" s="21">
        <f>(((I1938/60)/60)/24)+DATE(1970,1,1)+(-5/24)</f>
        <v>40883.040972222218</v>
      </c>
    </row>
    <row r="1939" spans="1:20" ht="75" hidden="1" x14ac:dyDescent="0.25">
      <c r="A1939" s="13">
        <v>1937</v>
      </c>
      <c r="B1939" s="3" t="s">
        <v>1938</v>
      </c>
      <c r="C1939" s="3" t="s">
        <v>6047</v>
      </c>
      <c r="D1939" s="2">
        <v>600</v>
      </c>
      <c r="E1939" s="11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8278</v>
      </c>
      <c r="O1939" s="9">
        <f>E1939/D1939</f>
        <v>1.8724499999999999</v>
      </c>
      <c r="P1939" s="10">
        <f>IF(E1939=0,0,E1939/L1939)</f>
        <v>38.740344827586206</v>
      </c>
      <c r="Q1939" s="2" t="str">
        <f>LEFT(N1939,SEARCH("/",N1939,1)-1)</f>
        <v>music</v>
      </c>
      <c r="R1939" s="2" t="str">
        <f>RIGHT(N1939,LEN(N1939)-SEARCH("/",N1939))</f>
        <v>indie rock</v>
      </c>
      <c r="S1939" s="21">
        <f>(((J1939/60)/60)/24)+DATE(1970,1,1)+(-5/24)</f>
        <v>41058.91065972222</v>
      </c>
      <c r="T1939" s="21">
        <f>(((I1939/60)/60)/24)+DATE(1970,1,1)+(-5/24)</f>
        <v>41074.957638888889</v>
      </c>
    </row>
    <row r="1940" spans="1:20" ht="90" hidden="1" x14ac:dyDescent="0.25">
      <c r="A1940" s="13">
        <v>1938</v>
      </c>
      <c r="B1940" s="3" t="s">
        <v>1939</v>
      </c>
      <c r="C1940" s="3" t="s">
        <v>6048</v>
      </c>
      <c r="D1940" s="2">
        <v>15000</v>
      </c>
      <c r="E1940" s="11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8278</v>
      </c>
      <c r="O1940" s="9">
        <f>E1940/D1940</f>
        <v>1.1593333333333333</v>
      </c>
      <c r="P1940" s="10">
        <f>IF(E1940=0,0,E1940/L1940)</f>
        <v>152.54385964912279</v>
      </c>
      <c r="Q1940" s="2" t="str">
        <f>LEFT(N1940,SEARCH("/",N1940,1)-1)</f>
        <v>music</v>
      </c>
      <c r="R1940" s="2" t="str">
        <f>RIGHT(N1940,LEN(N1940)-SEARCH("/",N1940))</f>
        <v>indie rock</v>
      </c>
      <c r="S1940" s="21">
        <f>(((J1940/60)/60)/24)+DATE(1970,1,1)+(-5/24)</f>
        <v>41426.05128472222</v>
      </c>
      <c r="T1940" s="21">
        <f>(((I1940/60)/60)/24)+DATE(1970,1,1)+(-5/24)</f>
        <v>41457</v>
      </c>
    </row>
    <row r="1941" spans="1:20" ht="90" hidden="1" x14ac:dyDescent="0.25">
      <c r="A1941" s="13">
        <v>1939</v>
      </c>
      <c r="B1941" s="3" t="s">
        <v>1940</v>
      </c>
      <c r="C1941" s="3" t="s">
        <v>6049</v>
      </c>
      <c r="D1941" s="2">
        <v>10000</v>
      </c>
      <c r="E1941" s="11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8278</v>
      </c>
      <c r="O1941" s="9">
        <f>E1941/D1941</f>
        <v>1.107</v>
      </c>
      <c r="P1941" s="10">
        <f>IF(E1941=0,0,E1941/L1941)</f>
        <v>115.3125</v>
      </c>
      <c r="Q1941" s="2" t="str">
        <f>LEFT(N1941,SEARCH("/",N1941,1)-1)</f>
        <v>music</v>
      </c>
      <c r="R1941" s="2" t="str">
        <f>RIGHT(N1941,LEN(N1941)-SEARCH("/",N1941))</f>
        <v>indie rock</v>
      </c>
      <c r="S1941" s="21">
        <f>(((J1941/60)/60)/24)+DATE(1970,1,1)+(-5/24)</f>
        <v>41313.776712962957</v>
      </c>
      <c r="T1941" s="21">
        <f>(((I1941/60)/60)/24)+DATE(1970,1,1)+(-5/24)</f>
        <v>41343.735046296293</v>
      </c>
    </row>
    <row r="1942" spans="1:20" ht="75" hidden="1" x14ac:dyDescent="0.25">
      <c r="A1942" s="13">
        <v>1940</v>
      </c>
      <c r="B1942" s="3" t="s">
        <v>1941</v>
      </c>
      <c r="C1942" s="3" t="s">
        <v>6050</v>
      </c>
      <c r="D1942" s="2">
        <v>650</v>
      </c>
      <c r="E1942" s="11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8278</v>
      </c>
      <c r="O1942" s="9">
        <f>E1942/D1942</f>
        <v>1.7092307692307693</v>
      </c>
      <c r="P1942" s="10">
        <f>IF(E1942=0,0,E1942/L1942)</f>
        <v>35.838709677419352</v>
      </c>
      <c r="Q1942" s="2" t="str">
        <f>LEFT(N1942,SEARCH("/",N1942,1)-1)</f>
        <v>music</v>
      </c>
      <c r="R1942" s="2" t="str">
        <f>RIGHT(N1942,LEN(N1942)-SEARCH("/",N1942))</f>
        <v>indie rock</v>
      </c>
      <c r="S1942" s="21">
        <f>(((J1942/60)/60)/24)+DATE(1970,1,1)+(-5/24)</f>
        <v>40670.298993055556</v>
      </c>
      <c r="T1942" s="21">
        <f>(((I1942/60)/60)/24)+DATE(1970,1,1)+(-5/24)</f>
        <v>40708.957638888889</v>
      </c>
    </row>
    <row r="1943" spans="1:20" ht="105" hidden="1" x14ac:dyDescent="0.25">
      <c r="A1943" s="13">
        <v>1941</v>
      </c>
      <c r="B1943" s="3" t="s">
        <v>1942</v>
      </c>
      <c r="C1943" s="3" t="s">
        <v>6051</v>
      </c>
      <c r="D1943" s="2">
        <v>250000</v>
      </c>
      <c r="E1943" s="11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8294</v>
      </c>
      <c r="O1943" s="9">
        <f>E1943/D1943</f>
        <v>1.2611835600000001</v>
      </c>
      <c r="P1943" s="10">
        <f>IF(E1943=0,0,E1943/L1943)</f>
        <v>64.570118779438872</v>
      </c>
      <c r="Q1943" s="2" t="str">
        <f>LEFT(N1943,SEARCH("/",N1943,1)-1)</f>
        <v>technology</v>
      </c>
      <c r="R1943" s="2" t="str">
        <f>RIGHT(N1943,LEN(N1943)-SEARCH("/",N1943))</f>
        <v>hardware</v>
      </c>
      <c r="S1943" s="21">
        <f>(((J1943/60)/60)/24)+DATE(1970,1,1)+(-5/24)</f>
        <v>41744.08253472222</v>
      </c>
      <c r="T1943" s="21">
        <f>(((I1943/60)/60)/24)+DATE(1970,1,1)+(-5/24)</f>
        <v>41774.08253472222</v>
      </c>
    </row>
    <row r="1944" spans="1:20" ht="90" hidden="1" x14ac:dyDescent="0.25">
      <c r="A1944" s="13">
        <v>1942</v>
      </c>
      <c r="B1944" s="3" t="s">
        <v>1943</v>
      </c>
      <c r="C1944" s="3" t="s">
        <v>6052</v>
      </c>
      <c r="D1944" s="2">
        <v>6000</v>
      </c>
      <c r="E1944" s="11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8294</v>
      </c>
      <c r="O1944" s="9">
        <f>E1944/D1944</f>
        <v>1.3844033333333334</v>
      </c>
      <c r="P1944" s="10">
        <f>IF(E1944=0,0,E1944/L1944)</f>
        <v>87.436000000000007</v>
      </c>
      <c r="Q1944" s="2" t="str">
        <f>LEFT(N1944,SEARCH("/",N1944,1)-1)</f>
        <v>technology</v>
      </c>
      <c r="R1944" s="2" t="str">
        <f>RIGHT(N1944,LEN(N1944)-SEARCH("/",N1944))</f>
        <v>hardware</v>
      </c>
      <c r="S1944" s="21">
        <f>(((J1944/60)/60)/24)+DATE(1970,1,1)+(-5/24)</f>
        <v>40638.619675925926</v>
      </c>
      <c r="T1944" s="21">
        <f>(((I1944/60)/60)/24)+DATE(1970,1,1)+(-5/24)</f>
        <v>40728.619675925926</v>
      </c>
    </row>
    <row r="1945" spans="1:20" ht="90" hidden="1" x14ac:dyDescent="0.25">
      <c r="A1945" s="13">
        <v>1943</v>
      </c>
      <c r="B1945" s="3" t="s">
        <v>1944</v>
      </c>
      <c r="C1945" s="3" t="s">
        <v>6053</v>
      </c>
      <c r="D1945" s="2">
        <v>10000</v>
      </c>
      <c r="E1945" s="11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8294</v>
      </c>
      <c r="O1945" s="9">
        <f>E1945/D1945</f>
        <v>17.052499999999998</v>
      </c>
      <c r="P1945" s="10">
        <f>IF(E1945=0,0,E1945/L1945)</f>
        <v>68.815577078288939</v>
      </c>
      <c r="Q1945" s="2" t="str">
        <f>LEFT(N1945,SEARCH("/",N1945,1)-1)</f>
        <v>technology</v>
      </c>
      <c r="R1945" s="2" t="str">
        <f>RIGHT(N1945,LEN(N1945)-SEARCH("/",N1945))</f>
        <v>hardware</v>
      </c>
      <c r="S1945" s="21">
        <f>(((J1945/60)/60)/24)+DATE(1970,1,1)+(-5/24)</f>
        <v>42548.061527777776</v>
      </c>
      <c r="T1945" s="21">
        <f>(((I1945/60)/60)/24)+DATE(1970,1,1)+(-5/24)</f>
        <v>42593.061527777776</v>
      </c>
    </row>
    <row r="1946" spans="1:20" ht="90" hidden="1" x14ac:dyDescent="0.25">
      <c r="A1946" s="13">
        <v>1944</v>
      </c>
      <c r="B1946" s="3" t="s">
        <v>1945</v>
      </c>
      <c r="C1946" s="3" t="s">
        <v>6054</v>
      </c>
      <c r="D1946" s="2">
        <v>40000</v>
      </c>
      <c r="E1946" s="11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8294</v>
      </c>
      <c r="O1946" s="9">
        <f>E1946/D1946</f>
        <v>7.8805550000000002</v>
      </c>
      <c r="P1946" s="10">
        <f>IF(E1946=0,0,E1946/L1946)</f>
        <v>176.200223588597</v>
      </c>
      <c r="Q1946" s="2" t="str">
        <f>LEFT(N1946,SEARCH("/",N1946,1)-1)</f>
        <v>technology</v>
      </c>
      <c r="R1946" s="2" t="str">
        <f>RIGHT(N1946,LEN(N1946)-SEARCH("/",N1946))</f>
        <v>hardware</v>
      </c>
      <c r="S1946" s="21">
        <f>(((J1946/60)/60)/24)+DATE(1970,1,1)+(-5/24)</f>
        <v>41730.376041666663</v>
      </c>
      <c r="T1946" s="21">
        <f>(((I1946/60)/60)/24)+DATE(1970,1,1)+(-5/24)</f>
        <v>41760.376041666663</v>
      </c>
    </row>
    <row r="1947" spans="1:20" ht="75" hidden="1" x14ac:dyDescent="0.25">
      <c r="A1947" s="13">
        <v>1945</v>
      </c>
      <c r="B1947" s="3" t="s">
        <v>1946</v>
      </c>
      <c r="C1947" s="3" t="s">
        <v>6055</v>
      </c>
      <c r="D1947" s="2">
        <v>100000</v>
      </c>
      <c r="E1947" s="11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8294</v>
      </c>
      <c r="O1947" s="9">
        <f>E1947/D1947</f>
        <v>3.4801799999999998</v>
      </c>
      <c r="P1947" s="10">
        <f>IF(E1947=0,0,E1947/L1947)</f>
        <v>511.79117647058825</v>
      </c>
      <c r="Q1947" s="2" t="str">
        <f>LEFT(N1947,SEARCH("/",N1947,1)-1)</f>
        <v>technology</v>
      </c>
      <c r="R1947" s="2" t="str">
        <f>RIGHT(N1947,LEN(N1947)-SEARCH("/",N1947))</f>
        <v>hardware</v>
      </c>
      <c r="S1947" s="21">
        <f>(((J1947/60)/60)/24)+DATE(1970,1,1)+(-5/24)</f>
        <v>42157.043495370373</v>
      </c>
      <c r="T1947" s="21">
        <f>(((I1947/60)/60)/24)+DATE(1970,1,1)+(-5/24)</f>
        <v>42197.043495370373</v>
      </c>
    </row>
    <row r="1948" spans="1:20" ht="90" hidden="1" x14ac:dyDescent="0.25">
      <c r="A1948" s="13">
        <v>1946</v>
      </c>
      <c r="B1948" s="3" t="s">
        <v>1947</v>
      </c>
      <c r="C1948" s="3" t="s">
        <v>6056</v>
      </c>
      <c r="D1948" s="2">
        <v>7500</v>
      </c>
      <c r="E1948" s="11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8294</v>
      </c>
      <c r="O1948" s="9">
        <f>E1948/D1948</f>
        <v>1.4974666666666667</v>
      </c>
      <c r="P1948" s="10">
        <f>IF(E1948=0,0,E1948/L1948)</f>
        <v>160.44285714285715</v>
      </c>
      <c r="Q1948" s="2" t="str">
        <f>LEFT(N1948,SEARCH("/",N1948,1)-1)</f>
        <v>technology</v>
      </c>
      <c r="R1948" s="2" t="str">
        <f>RIGHT(N1948,LEN(N1948)-SEARCH("/",N1948))</f>
        <v>hardware</v>
      </c>
      <c r="S1948" s="21">
        <f>(((J1948/60)/60)/24)+DATE(1970,1,1)+(-5/24)</f>
        <v>41688.941678240735</v>
      </c>
      <c r="T1948" s="21">
        <f>(((I1948/60)/60)/24)+DATE(1970,1,1)+(-5/24)</f>
        <v>41748.900011574071</v>
      </c>
    </row>
    <row r="1949" spans="1:20" ht="105" hidden="1" x14ac:dyDescent="0.25">
      <c r="A1949" s="13">
        <v>1947</v>
      </c>
      <c r="B1949" s="3" t="s">
        <v>1948</v>
      </c>
      <c r="C1949" s="3" t="s">
        <v>6057</v>
      </c>
      <c r="D1949" s="2">
        <v>800</v>
      </c>
      <c r="E1949" s="11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8294</v>
      </c>
      <c r="O1949" s="9">
        <f>E1949/D1949</f>
        <v>1.0063375000000001</v>
      </c>
      <c r="P1949" s="10">
        <f>IF(E1949=0,0,E1949/L1949)</f>
        <v>35.003043478260871</v>
      </c>
      <c r="Q1949" s="2" t="str">
        <f>LEFT(N1949,SEARCH("/",N1949,1)-1)</f>
        <v>technology</v>
      </c>
      <c r="R1949" s="2" t="str">
        <f>RIGHT(N1949,LEN(N1949)-SEARCH("/",N1949))</f>
        <v>hardware</v>
      </c>
      <c r="S1949" s="21">
        <f>(((J1949/60)/60)/24)+DATE(1970,1,1)+(-5/24)</f>
        <v>40102.709722222222</v>
      </c>
      <c r="T1949" s="21">
        <f>(((I1949/60)/60)/24)+DATE(1970,1,1)+(-5/24)</f>
        <v>40140.040972222218</v>
      </c>
    </row>
    <row r="1950" spans="1:20" ht="45" hidden="1" x14ac:dyDescent="0.25">
      <c r="A1950" s="13">
        <v>1948</v>
      </c>
      <c r="B1950" s="3" t="s">
        <v>1949</v>
      </c>
      <c r="C1950" s="3" t="s">
        <v>6058</v>
      </c>
      <c r="D1950" s="2">
        <v>100000</v>
      </c>
      <c r="E1950" s="11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8294</v>
      </c>
      <c r="O1950" s="9">
        <f>E1950/D1950</f>
        <v>8.0021100000000001</v>
      </c>
      <c r="P1950" s="10">
        <f>IF(E1950=0,0,E1950/L1950)</f>
        <v>188.50671378091872</v>
      </c>
      <c r="Q1950" s="2" t="str">
        <f>LEFT(N1950,SEARCH("/",N1950,1)-1)</f>
        <v>technology</v>
      </c>
      <c r="R1950" s="2" t="str">
        <f>RIGHT(N1950,LEN(N1950)-SEARCH("/",N1950))</f>
        <v>hardware</v>
      </c>
      <c r="S1950" s="21">
        <f>(((J1950/60)/60)/24)+DATE(1970,1,1)+(-5/24)</f>
        <v>42473.395937499998</v>
      </c>
      <c r="T1950" s="21">
        <f>(((I1950/60)/60)/24)+DATE(1970,1,1)+(-5/24)</f>
        <v>42527.501388888886</v>
      </c>
    </row>
    <row r="1951" spans="1:20" ht="75" hidden="1" x14ac:dyDescent="0.25">
      <c r="A1951" s="13">
        <v>1949</v>
      </c>
      <c r="B1951" s="3" t="s">
        <v>1950</v>
      </c>
      <c r="C1951" s="3" t="s">
        <v>6059</v>
      </c>
      <c r="D1951" s="2">
        <v>50000</v>
      </c>
      <c r="E1951" s="11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8294</v>
      </c>
      <c r="O1951" s="9">
        <f>E1951/D1951</f>
        <v>1.0600260000000001</v>
      </c>
      <c r="P1951" s="10">
        <f>IF(E1951=0,0,E1951/L1951)</f>
        <v>56.204984093319197</v>
      </c>
      <c r="Q1951" s="2" t="str">
        <f>LEFT(N1951,SEARCH("/",N1951,1)-1)</f>
        <v>technology</v>
      </c>
      <c r="R1951" s="2" t="str">
        <f>RIGHT(N1951,LEN(N1951)-SEARCH("/",N1951))</f>
        <v>hardware</v>
      </c>
      <c r="S1951" s="21">
        <f>(((J1951/60)/60)/24)+DATE(1970,1,1)+(-5/24)</f>
        <v>41800.214710648142</v>
      </c>
      <c r="T1951" s="21">
        <f>(((I1951/60)/60)/24)+DATE(1970,1,1)+(-5/24)</f>
        <v>41830.214710648142</v>
      </c>
    </row>
    <row r="1952" spans="1:20" ht="90" hidden="1" x14ac:dyDescent="0.25">
      <c r="A1952" s="13">
        <v>1950</v>
      </c>
      <c r="B1952" s="3" t="s">
        <v>1951</v>
      </c>
      <c r="C1952" s="3" t="s">
        <v>6060</v>
      </c>
      <c r="D1952" s="2">
        <v>48000</v>
      </c>
      <c r="E1952" s="11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8294</v>
      </c>
      <c r="O1952" s="9">
        <f>E1952/D1952</f>
        <v>2.0051866666666669</v>
      </c>
      <c r="P1952" s="10">
        <f>IF(E1952=0,0,E1952/L1952)</f>
        <v>51.3054157782516</v>
      </c>
      <c r="Q1952" s="2" t="str">
        <f>LEFT(N1952,SEARCH("/",N1952,1)-1)</f>
        <v>technology</v>
      </c>
      <c r="R1952" s="2" t="str">
        <f>RIGHT(N1952,LEN(N1952)-SEARCH("/",N1952))</f>
        <v>hardware</v>
      </c>
      <c r="S1952" s="21">
        <f>(((J1952/60)/60)/24)+DATE(1970,1,1)+(-5/24)</f>
        <v>40623.973067129627</v>
      </c>
      <c r="T1952" s="21">
        <f>(((I1952/60)/60)/24)+DATE(1970,1,1)+(-5/24)</f>
        <v>40654.973067129627</v>
      </c>
    </row>
    <row r="1953" spans="1:20" ht="90" hidden="1" x14ac:dyDescent="0.25">
      <c r="A1953" s="13">
        <v>1951</v>
      </c>
      <c r="B1953" s="3" t="s">
        <v>1952</v>
      </c>
      <c r="C1953" s="3" t="s">
        <v>6061</v>
      </c>
      <c r="D1953" s="2">
        <v>50000</v>
      </c>
      <c r="E1953" s="11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8294</v>
      </c>
      <c r="O1953" s="9">
        <f>E1953/D1953</f>
        <v>2.1244399999999999</v>
      </c>
      <c r="P1953" s="10">
        <f>IF(E1953=0,0,E1953/L1953)</f>
        <v>127.36450839328538</v>
      </c>
      <c r="Q1953" s="2" t="str">
        <f>LEFT(N1953,SEARCH("/",N1953,1)-1)</f>
        <v>technology</v>
      </c>
      <c r="R1953" s="2" t="str">
        <f>RIGHT(N1953,LEN(N1953)-SEARCH("/",N1953))</f>
        <v>hardware</v>
      </c>
      <c r="S1953" s="21">
        <f>(((J1953/60)/60)/24)+DATE(1970,1,1)+(-5/24)</f>
        <v>42651.212233796294</v>
      </c>
      <c r="T1953" s="21">
        <f>(((I1953/60)/60)/24)+DATE(1970,1,1)+(-5/24)</f>
        <v>42681.253900462958</v>
      </c>
    </row>
    <row r="1954" spans="1:20" ht="90" hidden="1" x14ac:dyDescent="0.25">
      <c r="A1954" s="13">
        <v>1952</v>
      </c>
      <c r="B1954" s="3" t="s">
        <v>1953</v>
      </c>
      <c r="C1954" s="3" t="s">
        <v>6062</v>
      </c>
      <c r="D1954" s="2">
        <v>35000</v>
      </c>
      <c r="E1954" s="11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8294</v>
      </c>
      <c r="O1954" s="9">
        <f>E1954/D1954</f>
        <v>1.9847237142857144</v>
      </c>
      <c r="P1954" s="10">
        <f>IF(E1954=0,0,E1954/L1954)</f>
        <v>101.85532258064516</v>
      </c>
      <c r="Q1954" s="2" t="str">
        <f>LEFT(N1954,SEARCH("/",N1954,1)-1)</f>
        <v>technology</v>
      </c>
      <c r="R1954" s="2" t="str">
        <f>RIGHT(N1954,LEN(N1954)-SEARCH("/",N1954))</f>
        <v>hardware</v>
      </c>
      <c r="S1954" s="21">
        <f>(((J1954/60)/60)/24)+DATE(1970,1,1)+(-5/24)</f>
        <v>41526.398321759254</v>
      </c>
      <c r="T1954" s="21">
        <f>(((I1954/60)/60)/24)+DATE(1970,1,1)+(-5/24)</f>
        <v>41563.398321759254</v>
      </c>
    </row>
    <row r="1955" spans="1:20" ht="75" hidden="1" x14ac:dyDescent="0.25">
      <c r="A1955" s="13">
        <v>1953</v>
      </c>
      <c r="B1955" s="3" t="s">
        <v>1954</v>
      </c>
      <c r="C1955" s="3" t="s">
        <v>6063</v>
      </c>
      <c r="D1955" s="2">
        <v>15000</v>
      </c>
      <c r="E1955" s="11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8294</v>
      </c>
      <c r="O1955" s="9">
        <f>E1955/D1955</f>
        <v>2.2594666666666665</v>
      </c>
      <c r="P1955" s="10">
        <f>IF(E1955=0,0,E1955/L1955)</f>
        <v>230.55782312925169</v>
      </c>
      <c r="Q1955" s="2" t="str">
        <f>LEFT(N1955,SEARCH("/",N1955,1)-1)</f>
        <v>technology</v>
      </c>
      <c r="R1955" s="2" t="str">
        <f>RIGHT(N1955,LEN(N1955)-SEARCH("/",N1955))</f>
        <v>hardware</v>
      </c>
      <c r="S1955" s="21">
        <f>(((J1955/60)/60)/24)+DATE(1970,1,1)+(-5/24)</f>
        <v>40940.991493055553</v>
      </c>
      <c r="T1955" s="21">
        <f>(((I1955/60)/60)/24)+DATE(1970,1,1)+(-5/24)</f>
        <v>40969.916666666664</v>
      </c>
    </row>
    <row r="1956" spans="1:20" ht="45" hidden="1" x14ac:dyDescent="0.25">
      <c r="A1956" s="13">
        <v>1954</v>
      </c>
      <c r="B1956" s="3" t="s">
        <v>1955</v>
      </c>
      <c r="C1956" s="3" t="s">
        <v>6064</v>
      </c>
      <c r="D1956" s="2">
        <v>50000</v>
      </c>
      <c r="E1956" s="11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8294</v>
      </c>
      <c r="O1956" s="9">
        <f>E1956/D1956</f>
        <v>6.9894800000000004</v>
      </c>
      <c r="P1956" s="10">
        <f>IF(E1956=0,0,E1956/L1956)</f>
        <v>842.10602409638557</v>
      </c>
      <c r="Q1956" s="2" t="str">
        <f>LEFT(N1956,SEARCH("/",N1956,1)-1)</f>
        <v>technology</v>
      </c>
      <c r="R1956" s="2" t="str">
        <f>RIGHT(N1956,LEN(N1956)-SEARCH("/",N1956))</f>
        <v>hardware</v>
      </c>
      <c r="S1956" s="21">
        <f>(((J1956/60)/60)/24)+DATE(1970,1,1)+(-5/24)</f>
        <v>42394.372407407405</v>
      </c>
      <c r="T1956" s="21">
        <f>(((I1956/60)/60)/24)+DATE(1970,1,1)+(-5/24)</f>
        <v>42440.999999999993</v>
      </c>
    </row>
    <row r="1957" spans="1:20" ht="105" hidden="1" x14ac:dyDescent="0.25">
      <c r="A1957" s="13">
        <v>1955</v>
      </c>
      <c r="B1957" s="3" t="s">
        <v>1956</v>
      </c>
      <c r="C1957" s="3" t="s">
        <v>6065</v>
      </c>
      <c r="D1957" s="2">
        <v>42000</v>
      </c>
      <c r="E1957" s="11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8294</v>
      </c>
      <c r="O1957" s="9">
        <f>E1957/D1957</f>
        <v>3.9859528571428569</v>
      </c>
      <c r="P1957" s="10">
        <f>IF(E1957=0,0,E1957/L1957)</f>
        <v>577.27593103448271</v>
      </c>
      <c r="Q1957" s="2" t="str">
        <f>LEFT(N1957,SEARCH("/",N1957,1)-1)</f>
        <v>technology</v>
      </c>
      <c r="R1957" s="2" t="str">
        <f>RIGHT(N1957,LEN(N1957)-SEARCH("/",N1957))</f>
        <v>hardware</v>
      </c>
      <c r="S1957" s="21">
        <f>(((J1957/60)/60)/24)+DATE(1970,1,1)+(-5/24)</f>
        <v>41020.063437500001</v>
      </c>
      <c r="T1957" s="21">
        <f>(((I1957/60)/60)/24)+DATE(1970,1,1)+(-5/24)</f>
        <v>41052.583333333328</v>
      </c>
    </row>
    <row r="1958" spans="1:20" ht="90" hidden="1" x14ac:dyDescent="0.25">
      <c r="A1958" s="13">
        <v>1956</v>
      </c>
      <c r="B1958" s="3" t="s">
        <v>1957</v>
      </c>
      <c r="C1958" s="3" t="s">
        <v>6066</v>
      </c>
      <c r="D1958" s="2">
        <v>60000</v>
      </c>
      <c r="E1958" s="11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8294</v>
      </c>
      <c r="O1958" s="9">
        <f>E1958/D1958</f>
        <v>2.9403333333333332</v>
      </c>
      <c r="P1958" s="10">
        <f>IF(E1958=0,0,E1958/L1958)</f>
        <v>483.34246575342468</v>
      </c>
      <c r="Q1958" s="2" t="str">
        <f>LEFT(N1958,SEARCH("/",N1958,1)-1)</f>
        <v>technology</v>
      </c>
      <c r="R1958" s="2" t="str">
        <f>RIGHT(N1958,LEN(N1958)-SEARCH("/",N1958))</f>
        <v>hardware</v>
      </c>
      <c r="S1958" s="21">
        <f>(((J1958/60)/60)/24)+DATE(1970,1,1)+(-5/24)</f>
        <v>42067.71533564815</v>
      </c>
      <c r="T1958" s="21">
        <f>(((I1958/60)/60)/24)+DATE(1970,1,1)+(-5/24)</f>
        <v>42112.673668981479</v>
      </c>
    </row>
    <row r="1959" spans="1:20" ht="60" hidden="1" x14ac:dyDescent="0.25">
      <c r="A1959" s="13">
        <v>1957</v>
      </c>
      <c r="B1959" s="3" t="s">
        <v>1958</v>
      </c>
      <c r="C1959" s="3" t="s">
        <v>6067</v>
      </c>
      <c r="D1959" s="2">
        <v>30000</v>
      </c>
      <c r="E1959" s="11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8294</v>
      </c>
      <c r="O1959" s="9">
        <f>E1959/D1959</f>
        <v>1.6750470000000002</v>
      </c>
      <c r="P1959" s="10">
        <f>IF(E1959=0,0,E1959/L1959)</f>
        <v>76.138500000000008</v>
      </c>
      <c r="Q1959" s="2" t="str">
        <f>LEFT(N1959,SEARCH("/",N1959,1)-1)</f>
        <v>technology</v>
      </c>
      <c r="R1959" s="2" t="str">
        <f>RIGHT(N1959,LEN(N1959)-SEARCH("/",N1959))</f>
        <v>hardware</v>
      </c>
      <c r="S1959" s="21">
        <f>(((J1959/60)/60)/24)+DATE(1970,1,1)+(-5/24)</f>
        <v>41178.890196759254</v>
      </c>
      <c r="T1959" s="21">
        <f>(((I1959/60)/60)/24)+DATE(1970,1,1)+(-5/24)</f>
        <v>41208.890196759254</v>
      </c>
    </row>
    <row r="1960" spans="1:20" ht="90" hidden="1" x14ac:dyDescent="0.25">
      <c r="A1960" s="13">
        <v>1958</v>
      </c>
      <c r="B1960" s="3" t="s">
        <v>1959</v>
      </c>
      <c r="C1960" s="3" t="s">
        <v>6068</v>
      </c>
      <c r="D1960" s="2">
        <v>7000</v>
      </c>
      <c r="E1960" s="11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8294</v>
      </c>
      <c r="O1960" s="9">
        <f>E1960/D1960</f>
        <v>14.355717142857143</v>
      </c>
      <c r="P1960" s="10">
        <f>IF(E1960=0,0,E1960/L1960)</f>
        <v>74.107684365781708</v>
      </c>
      <c r="Q1960" s="2" t="str">
        <f>LEFT(N1960,SEARCH("/",N1960,1)-1)</f>
        <v>technology</v>
      </c>
      <c r="R1960" s="2" t="str">
        <f>RIGHT(N1960,LEN(N1960)-SEARCH("/",N1960))</f>
        <v>hardware</v>
      </c>
      <c r="S1960" s="21">
        <f>(((J1960/60)/60)/24)+DATE(1970,1,1)+(-5/24)</f>
        <v>41326.779641203699</v>
      </c>
      <c r="T1960" s="21">
        <f>(((I1960/60)/60)/24)+DATE(1970,1,1)+(-5/24)</f>
        <v>41356.737974537034</v>
      </c>
    </row>
    <row r="1961" spans="1:20" ht="105" hidden="1" x14ac:dyDescent="0.25">
      <c r="A1961" s="13">
        <v>1959</v>
      </c>
      <c r="B1961" s="3" t="s">
        <v>1960</v>
      </c>
      <c r="C1961" s="3" t="s">
        <v>6069</v>
      </c>
      <c r="D1961" s="2">
        <v>10000</v>
      </c>
      <c r="E1961" s="11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8294</v>
      </c>
      <c r="O1961" s="9">
        <f>E1961/D1961</f>
        <v>1.5673440000000001</v>
      </c>
      <c r="P1961" s="10">
        <f>IF(E1961=0,0,E1961/L1961)</f>
        <v>36.965660377358489</v>
      </c>
      <c r="Q1961" s="2" t="str">
        <f>LEFT(N1961,SEARCH("/",N1961,1)-1)</f>
        <v>technology</v>
      </c>
      <c r="R1961" s="2" t="str">
        <f>RIGHT(N1961,LEN(N1961)-SEARCH("/",N1961))</f>
        <v>hardware</v>
      </c>
      <c r="S1961" s="21">
        <f>(((J1961/60)/60)/24)+DATE(1970,1,1)+(-5/24)</f>
        <v>41871.63726851852</v>
      </c>
      <c r="T1961" s="21">
        <f>(((I1961/60)/60)/24)+DATE(1970,1,1)+(-5/24)</f>
        <v>41912.791666666664</v>
      </c>
    </row>
    <row r="1962" spans="1:20" ht="75" hidden="1" x14ac:dyDescent="0.25">
      <c r="A1962" s="13">
        <v>1960</v>
      </c>
      <c r="B1962" s="3" t="s">
        <v>1961</v>
      </c>
      <c r="C1962" s="3" t="s">
        <v>6070</v>
      </c>
      <c r="D1962" s="2">
        <v>70000</v>
      </c>
      <c r="E1962" s="11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8294</v>
      </c>
      <c r="O1962" s="9">
        <f>E1962/D1962</f>
        <v>1.1790285714285715</v>
      </c>
      <c r="P1962" s="10">
        <f>IF(E1962=0,0,E1962/L1962)</f>
        <v>2500.969696969697</v>
      </c>
      <c r="Q1962" s="2" t="str">
        <f>LEFT(N1962,SEARCH("/",N1962,1)-1)</f>
        <v>technology</v>
      </c>
      <c r="R1962" s="2" t="str">
        <f>RIGHT(N1962,LEN(N1962)-SEARCH("/",N1962))</f>
        <v>hardware</v>
      </c>
      <c r="S1962" s="21">
        <f>(((J1962/60)/60)/24)+DATE(1970,1,1)+(-5/24)</f>
        <v>41964.154409722221</v>
      </c>
      <c r="T1962" s="21">
        <f>(((I1962/60)/60)/24)+DATE(1970,1,1)+(-5/24)</f>
        <v>41994.154409722221</v>
      </c>
    </row>
    <row r="1963" spans="1:20" ht="90" hidden="1" x14ac:dyDescent="0.25">
      <c r="A1963" s="13">
        <v>1961</v>
      </c>
      <c r="B1963" s="3" t="s">
        <v>1962</v>
      </c>
      <c r="C1963" s="3" t="s">
        <v>6071</v>
      </c>
      <c r="D1963" s="2">
        <v>10000</v>
      </c>
      <c r="E1963" s="11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8294</v>
      </c>
      <c r="O1963" s="9">
        <f>E1963/D1963</f>
        <v>11.053811999999999</v>
      </c>
      <c r="P1963" s="10">
        <f>IF(E1963=0,0,E1963/L1963)</f>
        <v>67.690214329454989</v>
      </c>
      <c r="Q1963" s="2" t="str">
        <f>LEFT(N1963,SEARCH("/",N1963,1)-1)</f>
        <v>technology</v>
      </c>
      <c r="R1963" s="2" t="str">
        <f>RIGHT(N1963,LEN(N1963)-SEARCH("/",N1963))</f>
        <v>hardware</v>
      </c>
      <c r="S1963" s="21">
        <f>(((J1963/60)/60)/24)+DATE(1970,1,1)+(-5/24)</f>
        <v>41147.986307870371</v>
      </c>
      <c r="T1963" s="21">
        <f>(((I1963/60)/60)/24)+DATE(1970,1,1)+(-5/24)</f>
        <v>41187.957638888889</v>
      </c>
    </row>
    <row r="1964" spans="1:20" ht="105" hidden="1" x14ac:dyDescent="0.25">
      <c r="A1964" s="13">
        <v>1962</v>
      </c>
      <c r="B1964" s="3" t="s">
        <v>1963</v>
      </c>
      <c r="C1964" s="3" t="s">
        <v>6072</v>
      </c>
      <c r="D1964" s="2">
        <v>10000</v>
      </c>
      <c r="E1964" s="11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8294</v>
      </c>
      <c r="O1964" s="9">
        <f>E1964/D1964</f>
        <v>1.9292499999999999</v>
      </c>
      <c r="P1964" s="10">
        <f>IF(E1964=0,0,E1964/L1964)</f>
        <v>63.04738562091503</v>
      </c>
      <c r="Q1964" s="2" t="str">
        <f>LEFT(N1964,SEARCH("/",N1964,1)-1)</f>
        <v>technology</v>
      </c>
      <c r="R1964" s="2" t="str">
        <f>RIGHT(N1964,LEN(N1964)-SEARCH("/",N1964))</f>
        <v>hardware</v>
      </c>
      <c r="S1964" s="21">
        <f>(((J1964/60)/60)/24)+DATE(1970,1,1)+(-5/24)</f>
        <v>41742.572175925925</v>
      </c>
      <c r="T1964" s="21">
        <f>(((I1964/60)/60)/24)+DATE(1970,1,1)+(-5/24)</f>
        <v>41772.572175925925</v>
      </c>
    </row>
    <row r="1965" spans="1:20" ht="90" hidden="1" x14ac:dyDescent="0.25">
      <c r="A1965" s="13">
        <v>1963</v>
      </c>
      <c r="B1965" s="3" t="s">
        <v>1964</v>
      </c>
      <c r="C1965" s="3" t="s">
        <v>6073</v>
      </c>
      <c r="D1965" s="2">
        <v>19000</v>
      </c>
      <c r="E1965" s="11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8294</v>
      </c>
      <c r="O1965" s="9">
        <f>E1965/D1965</f>
        <v>1.268842105263158</v>
      </c>
      <c r="P1965" s="10">
        <f>IF(E1965=0,0,E1965/L1965)</f>
        <v>117.6</v>
      </c>
      <c r="Q1965" s="2" t="str">
        <f>LEFT(N1965,SEARCH("/",N1965,1)-1)</f>
        <v>technology</v>
      </c>
      <c r="R1965" s="2" t="str">
        <f>RIGHT(N1965,LEN(N1965)-SEARCH("/",N1965))</f>
        <v>hardware</v>
      </c>
      <c r="S1965" s="21">
        <f>(((J1965/60)/60)/24)+DATE(1970,1,1)+(-5/24)</f>
        <v>41863.221458333333</v>
      </c>
      <c r="T1965" s="21">
        <f>(((I1965/60)/60)/24)+DATE(1970,1,1)+(-5/24)</f>
        <v>41898.221458333333</v>
      </c>
    </row>
    <row r="1966" spans="1:20" ht="90" hidden="1" x14ac:dyDescent="0.25">
      <c r="A1966" s="13">
        <v>1964</v>
      </c>
      <c r="B1966" s="3" t="s">
        <v>1965</v>
      </c>
      <c r="C1966" s="3" t="s">
        <v>6074</v>
      </c>
      <c r="D1966" s="2">
        <v>89200</v>
      </c>
      <c r="E1966" s="11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8294</v>
      </c>
      <c r="O1966" s="9">
        <f>E1966/D1966</f>
        <v>2.5957748878923765</v>
      </c>
      <c r="P1966" s="10">
        <f>IF(E1966=0,0,E1966/L1966)</f>
        <v>180.75185011709601</v>
      </c>
      <c r="Q1966" s="2" t="str">
        <f>LEFT(N1966,SEARCH("/",N1966,1)-1)</f>
        <v>technology</v>
      </c>
      <c r="R1966" s="2" t="str">
        <f>RIGHT(N1966,LEN(N1966)-SEARCH("/",N1966))</f>
        <v>hardware</v>
      </c>
      <c r="S1966" s="21">
        <f>(((J1966/60)/60)/24)+DATE(1970,1,1)+(-5/24)</f>
        <v>42452.064490740733</v>
      </c>
      <c r="T1966" s="21">
        <f>(((I1966/60)/60)/24)+DATE(1970,1,1)+(-5/24)</f>
        <v>42482.064490740733</v>
      </c>
    </row>
    <row r="1967" spans="1:20" ht="90" hidden="1" x14ac:dyDescent="0.25">
      <c r="A1967" s="13">
        <v>1965</v>
      </c>
      <c r="B1967" s="3" t="s">
        <v>1966</v>
      </c>
      <c r="C1967" s="3" t="s">
        <v>6075</v>
      </c>
      <c r="D1967" s="2">
        <v>5000</v>
      </c>
      <c r="E1967" s="11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8294</v>
      </c>
      <c r="O1967" s="9">
        <f>E1967/D1967</f>
        <v>2.6227999999999998</v>
      </c>
      <c r="P1967" s="10">
        <f>IF(E1967=0,0,E1967/L1967)</f>
        <v>127.32038834951456</v>
      </c>
      <c r="Q1967" s="2" t="str">
        <f>LEFT(N1967,SEARCH("/",N1967,1)-1)</f>
        <v>technology</v>
      </c>
      <c r="R1967" s="2" t="str">
        <f>RIGHT(N1967,LEN(N1967)-SEARCH("/",N1967))</f>
        <v>hardware</v>
      </c>
      <c r="S1967" s="21">
        <f>(((J1967/60)/60)/24)+DATE(1970,1,1)+(-5/24)</f>
        <v>40897.880902777775</v>
      </c>
      <c r="T1967" s="21">
        <f>(((I1967/60)/60)/24)+DATE(1970,1,1)+(-5/24)</f>
        <v>40919.833333333328</v>
      </c>
    </row>
    <row r="1968" spans="1:20" ht="90" hidden="1" x14ac:dyDescent="0.25">
      <c r="A1968" s="13">
        <v>1966</v>
      </c>
      <c r="B1968" s="3" t="s">
        <v>1967</v>
      </c>
      <c r="C1968" s="3" t="s">
        <v>6076</v>
      </c>
      <c r="D1968" s="2">
        <v>100000</v>
      </c>
      <c r="E1968" s="11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8294</v>
      </c>
      <c r="O1968" s="9">
        <f>E1968/D1968</f>
        <v>2.0674309000000002</v>
      </c>
      <c r="P1968" s="10">
        <f>IF(E1968=0,0,E1968/L1968)</f>
        <v>136.6444745538665</v>
      </c>
      <c r="Q1968" s="2" t="str">
        <f>LEFT(N1968,SEARCH("/",N1968,1)-1)</f>
        <v>technology</v>
      </c>
      <c r="R1968" s="2" t="str">
        <f>RIGHT(N1968,LEN(N1968)-SEARCH("/",N1968))</f>
        <v>hardware</v>
      </c>
      <c r="S1968" s="21">
        <f>(((J1968/60)/60)/24)+DATE(1970,1,1)+(-5/24)</f>
        <v>41835.332152777773</v>
      </c>
      <c r="T1968" s="21">
        <f>(((I1968/60)/60)/24)+DATE(1970,1,1)+(-5/24)</f>
        <v>41865.332152777773</v>
      </c>
    </row>
    <row r="1969" spans="1:20" ht="90" hidden="1" x14ac:dyDescent="0.25">
      <c r="A1969" s="13">
        <v>1967</v>
      </c>
      <c r="B1969" s="3" t="s">
        <v>1968</v>
      </c>
      <c r="C1969" s="3" t="s">
        <v>6077</v>
      </c>
      <c r="D1969" s="2">
        <v>20000</v>
      </c>
      <c r="E1969" s="11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8294</v>
      </c>
      <c r="O1969" s="9">
        <f>E1969/D1969</f>
        <v>3.7012999999999998</v>
      </c>
      <c r="P1969" s="10">
        <f>IF(E1969=0,0,E1969/L1969)</f>
        <v>182.78024691358024</v>
      </c>
      <c r="Q1969" s="2" t="str">
        <f>LEFT(N1969,SEARCH("/",N1969,1)-1)</f>
        <v>technology</v>
      </c>
      <c r="R1969" s="2" t="str">
        <f>RIGHT(N1969,LEN(N1969)-SEARCH("/",N1969))</f>
        <v>hardware</v>
      </c>
      <c r="S1969" s="21">
        <f>(((J1969/60)/60)/24)+DATE(1970,1,1)+(-5/24)</f>
        <v>41730.455196759256</v>
      </c>
      <c r="T1969" s="21">
        <f>(((I1969/60)/60)/24)+DATE(1970,1,1)+(-5/24)</f>
        <v>41760.455196759256</v>
      </c>
    </row>
    <row r="1970" spans="1:20" ht="60" hidden="1" x14ac:dyDescent="0.25">
      <c r="A1970" s="13">
        <v>1968</v>
      </c>
      <c r="B1970" s="3" t="s">
        <v>1969</v>
      </c>
      <c r="C1970" s="3" t="s">
        <v>6078</v>
      </c>
      <c r="D1970" s="2">
        <v>50000</v>
      </c>
      <c r="E1970" s="11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8294</v>
      </c>
      <c r="O1970" s="9">
        <f>E1970/D1970</f>
        <v>2.8496600000000001</v>
      </c>
      <c r="P1970" s="10">
        <f>IF(E1970=0,0,E1970/L1970)</f>
        <v>279.37843137254902</v>
      </c>
      <c r="Q1970" s="2" t="str">
        <f>LEFT(N1970,SEARCH("/",N1970,1)-1)</f>
        <v>technology</v>
      </c>
      <c r="R1970" s="2" t="str">
        <f>RIGHT(N1970,LEN(N1970)-SEARCH("/",N1970))</f>
        <v>hardware</v>
      </c>
      <c r="S1970" s="21">
        <f>(((J1970/60)/60)/24)+DATE(1970,1,1)+(-5/24)</f>
        <v>42676.378645833327</v>
      </c>
      <c r="T1970" s="21">
        <f>(((I1970/60)/60)/24)+DATE(1970,1,1)+(-5/24)</f>
        <v>42707.420312499999</v>
      </c>
    </row>
    <row r="1971" spans="1:20" ht="105" hidden="1" x14ac:dyDescent="0.25">
      <c r="A1971" s="13">
        <v>1969</v>
      </c>
      <c r="B1971" s="3" t="s">
        <v>1970</v>
      </c>
      <c r="C1971" s="3" t="s">
        <v>6079</v>
      </c>
      <c r="D1971" s="2">
        <v>20000</v>
      </c>
      <c r="E1971" s="11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8294</v>
      </c>
      <c r="O1971" s="9">
        <f>E1971/D1971</f>
        <v>5.7907999999999999</v>
      </c>
      <c r="P1971" s="10">
        <f>IF(E1971=0,0,E1971/L1971)</f>
        <v>61.375728669846318</v>
      </c>
      <c r="Q1971" s="2" t="str">
        <f>LEFT(N1971,SEARCH("/",N1971,1)-1)</f>
        <v>technology</v>
      </c>
      <c r="R1971" s="2" t="str">
        <f>RIGHT(N1971,LEN(N1971)-SEARCH("/",N1971))</f>
        <v>hardware</v>
      </c>
      <c r="S1971" s="21">
        <f>(((J1971/60)/60)/24)+DATE(1970,1,1)+(-5/24)</f>
        <v>42557.584120370368</v>
      </c>
      <c r="T1971" s="21">
        <f>(((I1971/60)/60)/24)+DATE(1970,1,1)+(-5/24)</f>
        <v>42587.584120370368</v>
      </c>
    </row>
    <row r="1972" spans="1:20" ht="75" hidden="1" x14ac:dyDescent="0.25">
      <c r="A1972" s="13">
        <v>1970</v>
      </c>
      <c r="B1972" s="3" t="s">
        <v>1971</v>
      </c>
      <c r="C1972" s="3" t="s">
        <v>6080</v>
      </c>
      <c r="D1972" s="2">
        <v>5000</v>
      </c>
      <c r="E1972" s="11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8294</v>
      </c>
      <c r="O1972" s="9">
        <f>E1972/D1972</f>
        <v>11.318</v>
      </c>
      <c r="P1972" s="10">
        <f>IF(E1972=0,0,E1972/L1972)</f>
        <v>80.727532097004286</v>
      </c>
      <c r="Q1972" s="2" t="str">
        <f>LEFT(N1972,SEARCH("/",N1972,1)-1)</f>
        <v>technology</v>
      </c>
      <c r="R1972" s="2" t="str">
        <f>RIGHT(N1972,LEN(N1972)-SEARCH("/",N1972))</f>
        <v>hardware</v>
      </c>
      <c r="S1972" s="21">
        <f>(((J1972/60)/60)/24)+DATE(1970,1,1)+(-5/24)</f>
        <v>41323.984965277778</v>
      </c>
      <c r="T1972" s="21">
        <f>(((I1972/60)/60)/24)+DATE(1970,1,1)+(-5/24)</f>
        <v>41383.943298611113</v>
      </c>
    </row>
    <row r="1973" spans="1:20" ht="105" hidden="1" x14ac:dyDescent="0.25">
      <c r="A1973" s="13">
        <v>1971</v>
      </c>
      <c r="B1973" s="3" t="s">
        <v>1972</v>
      </c>
      <c r="C1973" s="3" t="s">
        <v>6081</v>
      </c>
      <c r="D1973" s="2">
        <v>400000</v>
      </c>
      <c r="E1973" s="11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8294</v>
      </c>
      <c r="O1973" s="9">
        <f>E1973/D1973</f>
        <v>2.6302771750000002</v>
      </c>
      <c r="P1973" s="10">
        <f>IF(E1973=0,0,E1973/L1973)</f>
        <v>272.35590732591254</v>
      </c>
      <c r="Q1973" s="2" t="str">
        <f>LEFT(N1973,SEARCH("/",N1973,1)-1)</f>
        <v>technology</v>
      </c>
      <c r="R1973" s="2" t="str">
        <f>RIGHT(N1973,LEN(N1973)-SEARCH("/",N1973))</f>
        <v>hardware</v>
      </c>
      <c r="S1973" s="21">
        <f>(((J1973/60)/60)/24)+DATE(1970,1,1)+(-5/24)</f>
        <v>41561.29237268518</v>
      </c>
      <c r="T1973" s="21">
        <f>(((I1973/60)/60)/24)+DATE(1970,1,1)+(-5/24)</f>
        <v>41592.958333333328</v>
      </c>
    </row>
    <row r="1974" spans="1:20" ht="90" hidden="1" x14ac:dyDescent="0.25">
      <c r="A1974" s="13">
        <v>1972</v>
      </c>
      <c r="B1974" s="3" t="s">
        <v>1973</v>
      </c>
      <c r="C1974" s="3" t="s">
        <v>6082</v>
      </c>
      <c r="D1974" s="2">
        <v>2500</v>
      </c>
      <c r="E1974" s="11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8294</v>
      </c>
      <c r="O1974" s="9">
        <f>E1974/D1974</f>
        <v>6.7447999999999997</v>
      </c>
      <c r="P1974" s="10">
        <f>IF(E1974=0,0,E1974/L1974)</f>
        <v>70.848739495798313</v>
      </c>
      <c r="Q1974" s="2" t="str">
        <f>LEFT(N1974,SEARCH("/",N1974,1)-1)</f>
        <v>technology</v>
      </c>
      <c r="R1974" s="2" t="str">
        <f>RIGHT(N1974,LEN(N1974)-SEARCH("/",N1974))</f>
        <v>hardware</v>
      </c>
      <c r="S1974" s="21">
        <f>(((J1974/60)/60)/24)+DATE(1970,1,1)+(-5/24)</f>
        <v>41200.803749999999</v>
      </c>
      <c r="T1974" s="21">
        <f>(((I1974/60)/60)/24)+DATE(1970,1,1)+(-5/24)</f>
        <v>41230.845416666663</v>
      </c>
    </row>
    <row r="1975" spans="1:20" ht="90" hidden="1" x14ac:dyDescent="0.25">
      <c r="A1975" s="13">
        <v>1973</v>
      </c>
      <c r="B1975" s="3" t="s">
        <v>1974</v>
      </c>
      <c r="C1975" s="3" t="s">
        <v>6083</v>
      </c>
      <c r="D1975" s="2">
        <v>198000</v>
      </c>
      <c r="E1975" s="11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8294</v>
      </c>
      <c r="O1975" s="9">
        <f>E1975/D1975</f>
        <v>2.5683081313131315</v>
      </c>
      <c r="P1975" s="10">
        <f>IF(E1975=0,0,E1975/L1975)</f>
        <v>247.94003412969283</v>
      </c>
      <c r="Q1975" s="2" t="str">
        <f>LEFT(N1975,SEARCH("/",N1975,1)-1)</f>
        <v>technology</v>
      </c>
      <c r="R1975" s="2" t="str">
        <f>RIGHT(N1975,LEN(N1975)-SEARCH("/",N1975))</f>
        <v>hardware</v>
      </c>
      <c r="S1975" s="21">
        <f>(((J1975/60)/60)/24)+DATE(1970,1,1)+(-5/24)</f>
        <v>42549.514629629623</v>
      </c>
      <c r="T1975" s="21">
        <f>(((I1975/60)/60)/24)+DATE(1970,1,1)+(-5/24)</f>
        <v>42588.083333333336</v>
      </c>
    </row>
    <row r="1976" spans="1:20" ht="105" hidden="1" x14ac:dyDescent="0.25">
      <c r="A1976" s="13">
        <v>1974</v>
      </c>
      <c r="B1976" s="3" t="s">
        <v>1975</v>
      </c>
      <c r="C1976" s="3" t="s">
        <v>6084</v>
      </c>
      <c r="D1976" s="2">
        <v>20000</v>
      </c>
      <c r="E1976" s="11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8294</v>
      </c>
      <c r="O1976" s="9">
        <f>E1976/D1976</f>
        <v>3.7549600000000001</v>
      </c>
      <c r="P1976" s="10">
        <f>IF(E1976=0,0,E1976/L1976)</f>
        <v>186.81393034825871</v>
      </c>
      <c r="Q1976" s="2" t="str">
        <f>LEFT(N1976,SEARCH("/",N1976,1)-1)</f>
        <v>technology</v>
      </c>
      <c r="R1976" s="2" t="str">
        <f>RIGHT(N1976,LEN(N1976)-SEARCH("/",N1976))</f>
        <v>hardware</v>
      </c>
      <c r="S1976" s="21">
        <f>(((J1976/60)/60)/24)+DATE(1970,1,1)+(-5/24)</f>
        <v>41445.125798611109</v>
      </c>
      <c r="T1976" s="21">
        <f>(((I1976/60)/60)/24)+DATE(1970,1,1)+(-5/24)</f>
        <v>41505.125798611109</v>
      </c>
    </row>
    <row r="1977" spans="1:20" ht="60" hidden="1" x14ac:dyDescent="0.25">
      <c r="A1977" s="13">
        <v>1975</v>
      </c>
      <c r="B1977" s="3" t="s">
        <v>1976</v>
      </c>
      <c r="C1977" s="3" t="s">
        <v>6085</v>
      </c>
      <c r="D1977" s="2">
        <v>16000</v>
      </c>
      <c r="E1977" s="11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8294</v>
      </c>
      <c r="O1977" s="9">
        <f>E1977/D1977</f>
        <v>2.0870837499999997</v>
      </c>
      <c r="P1977" s="10">
        <f>IF(E1977=0,0,E1977/L1977)</f>
        <v>131.98948616600788</v>
      </c>
      <c r="Q1977" s="2" t="str">
        <f>LEFT(N1977,SEARCH("/",N1977,1)-1)</f>
        <v>technology</v>
      </c>
      <c r="R1977" s="2" t="str">
        <f>RIGHT(N1977,LEN(N1977)-SEARCH("/",N1977))</f>
        <v>hardware</v>
      </c>
      <c r="S1977" s="21">
        <f>(((J1977/60)/60)/24)+DATE(1970,1,1)+(-5/24)</f>
        <v>41313.54688657407</v>
      </c>
      <c r="T1977" s="21">
        <f>(((I1977/60)/60)/24)+DATE(1970,1,1)+(-5/24)</f>
        <v>41343.54688657407</v>
      </c>
    </row>
    <row r="1978" spans="1:20" ht="45" hidden="1" x14ac:dyDescent="0.25">
      <c r="A1978" s="13">
        <v>1976</v>
      </c>
      <c r="B1978" s="3" t="s">
        <v>1977</v>
      </c>
      <c r="C1978" s="3" t="s">
        <v>6086</v>
      </c>
      <c r="D1978" s="2">
        <v>4000</v>
      </c>
      <c r="E1978" s="11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8294</v>
      </c>
      <c r="O1978" s="9">
        <f>E1978/D1978</f>
        <v>3.4660000000000002</v>
      </c>
      <c r="P1978" s="10">
        <f>IF(E1978=0,0,E1978/L1978)</f>
        <v>29.310782241014799</v>
      </c>
      <c r="Q1978" s="2" t="str">
        <f>LEFT(N1978,SEARCH("/",N1978,1)-1)</f>
        <v>technology</v>
      </c>
      <c r="R1978" s="2" t="str">
        <f>RIGHT(N1978,LEN(N1978)-SEARCH("/",N1978))</f>
        <v>hardware</v>
      </c>
      <c r="S1978" s="21">
        <f>(((J1978/60)/60)/24)+DATE(1970,1,1)+(-5/24)</f>
        <v>41438.691261574073</v>
      </c>
      <c r="T1978" s="21">
        <f>(((I1978/60)/60)/24)+DATE(1970,1,1)+(-5/24)</f>
        <v>41468.691261574073</v>
      </c>
    </row>
    <row r="1979" spans="1:20" ht="75" hidden="1" x14ac:dyDescent="0.25">
      <c r="A1979" s="13">
        <v>1977</v>
      </c>
      <c r="B1979" s="3" t="s">
        <v>1978</v>
      </c>
      <c r="C1979" s="3" t="s">
        <v>6087</v>
      </c>
      <c r="D1979" s="2">
        <v>50000</v>
      </c>
      <c r="E1979" s="11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8294</v>
      </c>
      <c r="O1979" s="9">
        <f>E1979/D1979</f>
        <v>4.0232999999999999</v>
      </c>
      <c r="P1979" s="10">
        <f>IF(E1979=0,0,E1979/L1979)</f>
        <v>245.02436053593178</v>
      </c>
      <c r="Q1979" s="2" t="str">
        <f>LEFT(N1979,SEARCH("/",N1979,1)-1)</f>
        <v>technology</v>
      </c>
      <c r="R1979" s="2" t="str">
        <f>RIGHT(N1979,LEN(N1979)-SEARCH("/",N1979))</f>
        <v>hardware</v>
      </c>
      <c r="S1979" s="21">
        <f>(((J1979/60)/60)/24)+DATE(1970,1,1)+(-5/24)</f>
        <v>42311.008564814816</v>
      </c>
      <c r="T1979" s="21">
        <f>(((I1979/60)/60)/24)+DATE(1970,1,1)+(-5/24)</f>
        <v>42357.124305555553</v>
      </c>
    </row>
    <row r="1980" spans="1:20" ht="90" hidden="1" x14ac:dyDescent="0.25">
      <c r="A1980" s="13">
        <v>1978</v>
      </c>
      <c r="B1980" s="3" t="s">
        <v>1979</v>
      </c>
      <c r="C1980" s="3" t="s">
        <v>6088</v>
      </c>
      <c r="D1980" s="2">
        <v>50000</v>
      </c>
      <c r="E1980" s="11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8294</v>
      </c>
      <c r="O1980" s="9">
        <f>E1980/D1980</f>
        <v>10.2684514</v>
      </c>
      <c r="P1980" s="10">
        <f>IF(E1980=0,0,E1980/L1980)</f>
        <v>1323.2540463917526</v>
      </c>
      <c r="Q1980" s="2" t="str">
        <f>LEFT(N1980,SEARCH("/",N1980,1)-1)</f>
        <v>technology</v>
      </c>
      <c r="R1980" s="2" t="str">
        <f>RIGHT(N1980,LEN(N1980)-SEARCH("/",N1980))</f>
        <v>hardware</v>
      </c>
      <c r="S1980" s="21">
        <f>(((J1980/60)/60)/24)+DATE(1970,1,1)+(-5/24)</f>
        <v>41039.017268518517</v>
      </c>
      <c r="T1980" s="21">
        <f>(((I1980/60)/60)/24)+DATE(1970,1,1)+(-5/24)</f>
        <v>41072.083333333328</v>
      </c>
    </row>
    <row r="1981" spans="1:20" ht="75" hidden="1" x14ac:dyDescent="0.25">
      <c r="A1981" s="13">
        <v>1979</v>
      </c>
      <c r="B1981" s="3" t="s">
        <v>1980</v>
      </c>
      <c r="C1981" s="3" t="s">
        <v>6089</v>
      </c>
      <c r="D1981" s="2">
        <v>200000</v>
      </c>
      <c r="E1981" s="11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8294</v>
      </c>
      <c r="O1981" s="9">
        <f>E1981/D1981</f>
        <v>1.14901155</v>
      </c>
      <c r="P1981" s="10">
        <f>IF(E1981=0,0,E1981/L1981)</f>
        <v>282.65966789667897</v>
      </c>
      <c r="Q1981" s="2" t="str">
        <f>LEFT(N1981,SEARCH("/",N1981,1)-1)</f>
        <v>technology</v>
      </c>
      <c r="R1981" s="2" t="str">
        <f>RIGHT(N1981,LEN(N1981)-SEARCH("/",N1981))</f>
        <v>hardware</v>
      </c>
      <c r="S1981" s="21">
        <f>(((J1981/60)/60)/24)+DATE(1970,1,1)+(-5/24)</f>
        <v>42290.25168981481</v>
      </c>
      <c r="T1981" s="21">
        <f>(((I1981/60)/60)/24)+DATE(1970,1,1)+(-5/24)</f>
        <v>42326.999305555553</v>
      </c>
    </row>
    <row r="1982" spans="1:20" ht="45" hidden="1" x14ac:dyDescent="0.25">
      <c r="A1982" s="13">
        <v>1980</v>
      </c>
      <c r="B1982" s="3" t="s">
        <v>1981</v>
      </c>
      <c r="C1982" s="3" t="s">
        <v>6090</v>
      </c>
      <c r="D1982" s="2">
        <v>50000</v>
      </c>
      <c r="E1982" s="11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8294</v>
      </c>
      <c r="O1982" s="9">
        <f>E1982/D1982</f>
        <v>3.5482402000000004</v>
      </c>
      <c r="P1982" s="10">
        <f>IF(E1982=0,0,E1982/L1982)</f>
        <v>91.214401028277635</v>
      </c>
      <c r="Q1982" s="2" t="str">
        <f>LEFT(N1982,SEARCH("/",N1982,1)-1)</f>
        <v>technology</v>
      </c>
      <c r="R1982" s="2" t="str">
        <f>RIGHT(N1982,LEN(N1982)-SEARCH("/",N1982))</f>
        <v>hardware</v>
      </c>
      <c r="S1982" s="21">
        <f>(((J1982/60)/60)/24)+DATE(1970,1,1)+(-5/24)</f>
        <v>42423.334050925921</v>
      </c>
      <c r="T1982" s="21">
        <f>(((I1982/60)/60)/24)+DATE(1970,1,1)+(-5/24)</f>
        <v>42463.292384259257</v>
      </c>
    </row>
    <row r="1983" spans="1:20" ht="90" hidden="1" x14ac:dyDescent="0.25">
      <c r="A1983" s="13">
        <v>1981</v>
      </c>
      <c r="B1983" s="3" t="s">
        <v>1982</v>
      </c>
      <c r="C1983" s="3" t="s">
        <v>6091</v>
      </c>
      <c r="D1983" s="2">
        <v>7500</v>
      </c>
      <c r="E1983" s="11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8295</v>
      </c>
      <c r="O1983" s="9">
        <f>E1983/D1983</f>
        <v>5.0799999999999998E-2</v>
      </c>
      <c r="P1983" s="10">
        <f>IF(E1983=0,0,E1983/L1983)</f>
        <v>31.75</v>
      </c>
      <c r="Q1983" s="2" t="str">
        <f>LEFT(N1983,SEARCH("/",N1983,1)-1)</f>
        <v>photography</v>
      </c>
      <c r="R1983" s="2" t="str">
        <f>RIGHT(N1983,LEN(N1983)-SEARCH("/",N1983))</f>
        <v>people</v>
      </c>
      <c r="S1983" s="21">
        <f>(((J1983/60)/60)/24)+DATE(1970,1,1)+(-5/24)</f>
        <v>41799.516956018517</v>
      </c>
      <c r="T1983" s="21">
        <f>(((I1983/60)/60)/24)+DATE(1970,1,1)+(-5/24)</f>
        <v>41829.516956018517</v>
      </c>
    </row>
    <row r="1984" spans="1:20" ht="75" hidden="1" x14ac:dyDescent="0.25">
      <c r="A1984" s="13">
        <v>1982</v>
      </c>
      <c r="B1984" s="3" t="s">
        <v>1983</v>
      </c>
      <c r="C1984" s="3" t="s">
        <v>6092</v>
      </c>
      <c r="D1984" s="2">
        <v>180000</v>
      </c>
      <c r="E1984" s="11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8295</v>
      </c>
      <c r="O1984" s="9">
        <f>E1984/D1984</f>
        <v>0</v>
      </c>
      <c r="P1984" s="10">
        <f>IF(E1984=0,0,E1984/L1984)</f>
        <v>0</v>
      </c>
      <c r="Q1984" s="2" t="str">
        <f>LEFT(N1984,SEARCH("/",N1984,1)-1)</f>
        <v>photography</v>
      </c>
      <c r="R1984" s="2" t="str">
        <f>RIGHT(N1984,LEN(N1984)-SEARCH("/",N1984))</f>
        <v>people</v>
      </c>
      <c r="S1984" s="21">
        <f>(((J1984/60)/60)/24)+DATE(1970,1,1)+(-5/24)</f>
        <v>42678.378321759257</v>
      </c>
      <c r="T1984" s="21">
        <f>(((I1984/60)/60)/24)+DATE(1970,1,1)+(-5/24)</f>
        <v>42708.419988425921</v>
      </c>
    </row>
    <row r="1985" spans="1:20" ht="90" hidden="1" x14ac:dyDescent="0.25">
      <c r="A1985" s="13">
        <v>1983</v>
      </c>
      <c r="B1985" s="3" t="s">
        <v>1984</v>
      </c>
      <c r="C1985" s="3" t="s">
        <v>6093</v>
      </c>
      <c r="D1985" s="2">
        <v>33000</v>
      </c>
      <c r="E1985" s="11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8295</v>
      </c>
      <c r="O1985" s="9">
        <f>E1985/D1985</f>
        <v>4.2999999999999997E-2</v>
      </c>
      <c r="P1985" s="10">
        <f>IF(E1985=0,0,E1985/L1985)</f>
        <v>88.6875</v>
      </c>
      <c r="Q1985" s="2" t="str">
        <f>LEFT(N1985,SEARCH("/",N1985,1)-1)</f>
        <v>photography</v>
      </c>
      <c r="R1985" s="2" t="str">
        <f>RIGHT(N1985,LEN(N1985)-SEARCH("/",N1985))</f>
        <v>people</v>
      </c>
      <c r="S1985" s="21">
        <f>(((J1985/60)/60)/24)+DATE(1970,1,1)+(-5/24)</f>
        <v>42592.803449074076</v>
      </c>
      <c r="T1985" s="21">
        <f>(((I1985/60)/60)/24)+DATE(1970,1,1)+(-5/24)</f>
        <v>42615.083333333336</v>
      </c>
    </row>
    <row r="1986" spans="1:20" ht="90" hidden="1" x14ac:dyDescent="0.25">
      <c r="A1986" s="13">
        <v>1984</v>
      </c>
      <c r="B1986" s="3" t="s">
        <v>1985</v>
      </c>
      <c r="C1986" s="3" t="s">
        <v>6094</v>
      </c>
      <c r="D1986" s="2">
        <v>15000</v>
      </c>
      <c r="E1986" s="11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8295</v>
      </c>
      <c r="O1986" s="9">
        <f>E1986/D1986</f>
        <v>0.21146666666666666</v>
      </c>
      <c r="P1986" s="10">
        <f>IF(E1986=0,0,E1986/L1986)</f>
        <v>453.14285714285717</v>
      </c>
      <c r="Q1986" s="2" t="str">
        <f>LEFT(N1986,SEARCH("/",N1986,1)-1)</f>
        <v>photography</v>
      </c>
      <c r="R1986" s="2" t="str">
        <f>RIGHT(N1986,LEN(N1986)-SEARCH("/",N1986))</f>
        <v>people</v>
      </c>
      <c r="S1986" s="21">
        <f>(((J1986/60)/60)/24)+DATE(1970,1,1)+(-5/24)</f>
        <v>41913.581956018512</v>
      </c>
      <c r="T1986" s="21">
        <f>(((I1986/60)/60)/24)+DATE(1970,1,1)+(-5/24)</f>
        <v>41973.623622685183</v>
      </c>
    </row>
    <row r="1987" spans="1:20" ht="90" hidden="1" x14ac:dyDescent="0.25">
      <c r="A1987" s="13">
        <v>1985</v>
      </c>
      <c r="B1987" s="3" t="s">
        <v>1986</v>
      </c>
      <c r="C1987" s="3" t="s">
        <v>6095</v>
      </c>
      <c r="D1987" s="2">
        <v>1600</v>
      </c>
      <c r="E1987" s="11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8295</v>
      </c>
      <c r="O1987" s="9">
        <f>E1987/D1987</f>
        <v>3.1875000000000001E-2</v>
      </c>
      <c r="P1987" s="10">
        <f>IF(E1987=0,0,E1987/L1987)</f>
        <v>12.75</v>
      </c>
      <c r="Q1987" s="2" t="str">
        <f>LEFT(N1987,SEARCH("/",N1987,1)-1)</f>
        <v>photography</v>
      </c>
      <c r="R1987" s="2" t="str">
        <f>RIGHT(N1987,LEN(N1987)-SEARCH("/",N1987))</f>
        <v>people</v>
      </c>
      <c r="S1987" s="21">
        <f>(((J1987/60)/60)/24)+DATE(1970,1,1)+(-5/24)</f>
        <v>42555.490405092591</v>
      </c>
      <c r="T1987" s="21">
        <f>(((I1987/60)/60)/24)+DATE(1970,1,1)+(-5/24)</f>
        <v>42584.749999999993</v>
      </c>
    </row>
    <row r="1988" spans="1:20" ht="90" hidden="1" x14ac:dyDescent="0.25">
      <c r="A1988" s="13">
        <v>1986</v>
      </c>
      <c r="B1988" s="3" t="s">
        <v>1987</v>
      </c>
      <c r="C1988" s="3" t="s">
        <v>6096</v>
      </c>
      <c r="D1988" s="2">
        <v>2000</v>
      </c>
      <c r="E1988" s="11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8295</v>
      </c>
      <c r="O1988" s="9">
        <f>E1988/D1988</f>
        <v>5.0000000000000001E-4</v>
      </c>
      <c r="P1988" s="10">
        <f>IF(E1988=0,0,E1988/L1988)</f>
        <v>1</v>
      </c>
      <c r="Q1988" s="2" t="str">
        <f>LEFT(N1988,SEARCH("/",N1988,1)-1)</f>
        <v>photography</v>
      </c>
      <c r="R1988" s="2" t="str">
        <f>RIGHT(N1988,LEN(N1988)-SEARCH("/",N1988))</f>
        <v>people</v>
      </c>
      <c r="S1988" s="21">
        <f>(((J1988/60)/60)/24)+DATE(1970,1,1)+(-5/24)</f>
        <v>42413.225497685176</v>
      </c>
      <c r="T1988" s="21">
        <f>(((I1988/60)/60)/24)+DATE(1970,1,1)+(-5/24)</f>
        <v>42443.183831018519</v>
      </c>
    </row>
    <row r="1989" spans="1:20" ht="60" hidden="1" x14ac:dyDescent="0.25">
      <c r="A1989" s="13">
        <v>1987</v>
      </c>
      <c r="B1989" s="3" t="s">
        <v>1988</v>
      </c>
      <c r="C1989" s="3" t="s">
        <v>6097</v>
      </c>
      <c r="D1989" s="2">
        <v>5500</v>
      </c>
      <c r="E1989" s="11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8295</v>
      </c>
      <c r="O1989" s="9">
        <f>E1989/D1989</f>
        <v>0.42472727272727273</v>
      </c>
      <c r="P1989" s="10">
        <f>IF(E1989=0,0,E1989/L1989)</f>
        <v>83.428571428571431</v>
      </c>
      <c r="Q1989" s="2" t="str">
        <f>LEFT(N1989,SEARCH("/",N1989,1)-1)</f>
        <v>photography</v>
      </c>
      <c r="R1989" s="2" t="str">
        <f>RIGHT(N1989,LEN(N1989)-SEARCH("/",N1989))</f>
        <v>people</v>
      </c>
      <c r="S1989" s="21">
        <f>(((J1989/60)/60)/24)+DATE(1970,1,1)+(-5/24)</f>
        <v>42034.431435185186</v>
      </c>
      <c r="T1989" s="21">
        <f>(((I1989/60)/60)/24)+DATE(1970,1,1)+(-5/24)</f>
        <v>42064.431435185186</v>
      </c>
    </row>
    <row r="1990" spans="1:20" ht="30" hidden="1" x14ac:dyDescent="0.25">
      <c r="A1990" s="13">
        <v>1988</v>
      </c>
      <c r="B1990" s="3" t="s">
        <v>1989</v>
      </c>
      <c r="C1990" s="3" t="s">
        <v>6098</v>
      </c>
      <c r="D1990" s="2">
        <v>6000</v>
      </c>
      <c r="E1990" s="11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8295</v>
      </c>
      <c r="O1990" s="9">
        <f>E1990/D1990</f>
        <v>4.1666666666666666E-3</v>
      </c>
      <c r="P1990" s="10">
        <f>IF(E1990=0,0,E1990/L1990)</f>
        <v>25</v>
      </c>
      <c r="Q1990" s="2" t="str">
        <f>LEFT(N1990,SEARCH("/",N1990,1)-1)</f>
        <v>photography</v>
      </c>
      <c r="R1990" s="2" t="str">
        <f>RIGHT(N1990,LEN(N1990)-SEARCH("/",N1990))</f>
        <v>people</v>
      </c>
      <c r="S1990" s="21">
        <f>(((J1990/60)/60)/24)+DATE(1970,1,1)+(-5/24)</f>
        <v>42206.554884259262</v>
      </c>
      <c r="T1990" s="21">
        <f>(((I1990/60)/60)/24)+DATE(1970,1,1)+(-5/24)</f>
        <v>42236.554884259262</v>
      </c>
    </row>
    <row r="1991" spans="1:20" ht="75" hidden="1" x14ac:dyDescent="0.25">
      <c r="A1991" s="13">
        <v>1989</v>
      </c>
      <c r="B1991" s="3" t="s">
        <v>1990</v>
      </c>
      <c r="C1991" s="3" t="s">
        <v>6099</v>
      </c>
      <c r="D1991" s="2">
        <v>5000</v>
      </c>
      <c r="E1991" s="11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8295</v>
      </c>
      <c r="O1991" s="9">
        <f>E1991/D1991</f>
        <v>0.01</v>
      </c>
      <c r="P1991" s="10">
        <f>IF(E1991=0,0,E1991/L1991)</f>
        <v>50</v>
      </c>
      <c r="Q1991" s="2" t="str">
        <f>LEFT(N1991,SEARCH("/",N1991,1)-1)</f>
        <v>photography</v>
      </c>
      <c r="R1991" s="2" t="str">
        <f>RIGHT(N1991,LEN(N1991)-SEARCH("/",N1991))</f>
        <v>people</v>
      </c>
      <c r="S1991" s="21">
        <f>(((J1991/60)/60)/24)+DATE(1970,1,1)+(-5/24)</f>
        <v>42685.472314814811</v>
      </c>
      <c r="T1991" s="21">
        <f>(((I1991/60)/60)/24)+DATE(1970,1,1)+(-5/24)</f>
        <v>42715.472314814811</v>
      </c>
    </row>
    <row r="1992" spans="1:20" ht="90" hidden="1" x14ac:dyDescent="0.25">
      <c r="A1992" s="13">
        <v>1990</v>
      </c>
      <c r="B1992" s="3" t="s">
        <v>1991</v>
      </c>
      <c r="C1992" s="3" t="s">
        <v>6100</v>
      </c>
      <c r="D1992" s="2">
        <v>3000</v>
      </c>
      <c r="E1992" s="11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8295</v>
      </c>
      <c r="O1992" s="9">
        <f>E1992/D1992</f>
        <v>0.16966666666666666</v>
      </c>
      <c r="P1992" s="10">
        <f>IF(E1992=0,0,E1992/L1992)</f>
        <v>101.8</v>
      </c>
      <c r="Q1992" s="2" t="str">
        <f>LEFT(N1992,SEARCH("/",N1992,1)-1)</f>
        <v>photography</v>
      </c>
      <c r="R1992" s="2" t="str">
        <f>RIGHT(N1992,LEN(N1992)-SEARCH("/",N1992))</f>
        <v>people</v>
      </c>
      <c r="S1992" s="21">
        <f>(((J1992/60)/60)/24)+DATE(1970,1,1)+(-5/24)</f>
        <v>42397.987638888888</v>
      </c>
      <c r="T1992" s="21">
        <f>(((I1992/60)/60)/24)+DATE(1970,1,1)+(-5/24)</f>
        <v>42412.987638888888</v>
      </c>
    </row>
    <row r="1993" spans="1:20" ht="60" hidden="1" x14ac:dyDescent="0.25">
      <c r="A1993" s="13">
        <v>1991</v>
      </c>
      <c r="B1993" s="3" t="s">
        <v>1992</v>
      </c>
      <c r="C1993" s="3" t="s">
        <v>6101</v>
      </c>
      <c r="D1993" s="2">
        <v>2000</v>
      </c>
      <c r="E1993" s="11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8295</v>
      </c>
      <c r="O1993" s="9">
        <f>E1993/D1993</f>
        <v>7.0000000000000007E-2</v>
      </c>
      <c r="P1993" s="10">
        <f>IF(E1993=0,0,E1993/L1993)</f>
        <v>46.666666666666664</v>
      </c>
      <c r="Q1993" s="2" t="str">
        <f>LEFT(N1993,SEARCH("/",N1993,1)-1)</f>
        <v>photography</v>
      </c>
      <c r="R1993" s="2" t="str">
        <f>RIGHT(N1993,LEN(N1993)-SEARCH("/",N1993))</f>
        <v>people</v>
      </c>
      <c r="S1993" s="21">
        <f>(((J1993/60)/60)/24)+DATE(1970,1,1)+(-5/24)</f>
        <v>42167.685023148144</v>
      </c>
      <c r="T1993" s="21">
        <f>(((I1993/60)/60)/24)+DATE(1970,1,1)+(-5/24)</f>
        <v>42188.685023148144</v>
      </c>
    </row>
    <row r="1994" spans="1:20" ht="45" hidden="1" x14ac:dyDescent="0.25">
      <c r="A1994" s="13">
        <v>1992</v>
      </c>
      <c r="B1994" s="3" t="s">
        <v>1993</v>
      </c>
      <c r="C1994" s="3" t="s">
        <v>6102</v>
      </c>
      <c r="D1994" s="2">
        <v>1500</v>
      </c>
      <c r="E1994" s="11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8295</v>
      </c>
      <c r="O1994" s="9">
        <f>E1994/D1994</f>
        <v>1.3333333333333333E-3</v>
      </c>
      <c r="P1994" s="10">
        <f>IF(E1994=0,0,E1994/L1994)</f>
        <v>1</v>
      </c>
      <c r="Q1994" s="2" t="str">
        <f>LEFT(N1994,SEARCH("/",N1994,1)-1)</f>
        <v>photography</v>
      </c>
      <c r="R1994" s="2" t="str">
        <f>RIGHT(N1994,LEN(N1994)-SEARCH("/",N1994))</f>
        <v>people</v>
      </c>
      <c r="S1994" s="21">
        <f>(((J1994/60)/60)/24)+DATE(1970,1,1)+(-5/24)</f>
        <v>42022.935081018521</v>
      </c>
      <c r="T1994" s="21">
        <f>(((I1994/60)/60)/24)+DATE(1970,1,1)+(-5/24)</f>
        <v>42052.935081018521</v>
      </c>
    </row>
    <row r="1995" spans="1:20" ht="90" hidden="1" x14ac:dyDescent="0.25">
      <c r="A1995" s="13">
        <v>1993</v>
      </c>
      <c r="B1995" s="3" t="s">
        <v>1994</v>
      </c>
      <c r="C1995" s="3" t="s">
        <v>6103</v>
      </c>
      <c r="D1995" s="2">
        <v>2000</v>
      </c>
      <c r="E1995" s="11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8295</v>
      </c>
      <c r="O1995" s="9">
        <f>E1995/D1995</f>
        <v>0</v>
      </c>
      <c r="P1995" s="10">
        <f>IF(E1995=0,0,E1995/L1995)</f>
        <v>0</v>
      </c>
      <c r="Q1995" s="2" t="str">
        <f>LEFT(N1995,SEARCH("/",N1995,1)-1)</f>
        <v>photography</v>
      </c>
      <c r="R1995" s="2" t="str">
        <f>RIGHT(N1995,LEN(N1995)-SEARCH("/",N1995))</f>
        <v>people</v>
      </c>
      <c r="S1995" s="21">
        <f>(((J1995/60)/60)/24)+DATE(1970,1,1)+(-5/24)</f>
        <v>42329.380057870374</v>
      </c>
      <c r="T1995" s="21">
        <f>(((I1995/60)/60)/24)+DATE(1970,1,1)+(-5/24)</f>
        <v>42359.380057870374</v>
      </c>
    </row>
    <row r="1996" spans="1:20" ht="105" hidden="1" x14ac:dyDescent="0.25">
      <c r="A1996" s="13">
        <v>1994</v>
      </c>
      <c r="B1996" s="3" t="s">
        <v>1995</v>
      </c>
      <c r="C1996" s="3" t="s">
        <v>6104</v>
      </c>
      <c r="D1996" s="2">
        <v>3200</v>
      </c>
      <c r="E1996" s="11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8295</v>
      </c>
      <c r="O1996" s="9">
        <f>E1996/D1996</f>
        <v>0</v>
      </c>
      <c r="P1996" s="10">
        <f>IF(E1996=0,0,E1996/L1996)</f>
        <v>0</v>
      </c>
      <c r="Q1996" s="2" t="str">
        <f>LEFT(N1996,SEARCH("/",N1996,1)-1)</f>
        <v>photography</v>
      </c>
      <c r="R1996" s="2" t="str">
        <f>RIGHT(N1996,LEN(N1996)-SEARCH("/",N1996))</f>
        <v>people</v>
      </c>
      <c r="S1996" s="21">
        <f>(((J1996/60)/60)/24)+DATE(1970,1,1)+(-5/24)</f>
        <v>42650.797939814809</v>
      </c>
      <c r="T1996" s="21">
        <f>(((I1996/60)/60)/24)+DATE(1970,1,1)+(-5/24)</f>
        <v>42710.839606481481</v>
      </c>
    </row>
    <row r="1997" spans="1:20" ht="90" hidden="1" x14ac:dyDescent="0.25">
      <c r="A1997" s="13">
        <v>1995</v>
      </c>
      <c r="B1997" s="3" t="s">
        <v>1996</v>
      </c>
      <c r="C1997" s="3" t="s">
        <v>6105</v>
      </c>
      <c r="D1997" s="2">
        <v>1000</v>
      </c>
      <c r="E1997" s="11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8295</v>
      </c>
      <c r="O1997" s="9">
        <f>E1997/D1997</f>
        <v>7.8E-2</v>
      </c>
      <c r="P1997" s="10">
        <f>IF(E1997=0,0,E1997/L1997)</f>
        <v>26</v>
      </c>
      <c r="Q1997" s="2" t="str">
        <f>LEFT(N1997,SEARCH("/",N1997,1)-1)</f>
        <v>photography</v>
      </c>
      <c r="R1997" s="2" t="str">
        <f>RIGHT(N1997,LEN(N1997)-SEARCH("/",N1997))</f>
        <v>people</v>
      </c>
      <c r="S1997" s="21">
        <f>(((J1997/60)/60)/24)+DATE(1970,1,1)+(-5/24)</f>
        <v>42181.693703703706</v>
      </c>
      <c r="T1997" s="21">
        <f>(((I1997/60)/60)/24)+DATE(1970,1,1)+(-5/24)</f>
        <v>42201.693703703706</v>
      </c>
    </row>
    <row r="1998" spans="1:20" ht="90" hidden="1" x14ac:dyDescent="0.25">
      <c r="A1998" s="13">
        <v>1996</v>
      </c>
      <c r="B1998" s="3" t="s">
        <v>1997</v>
      </c>
      <c r="C1998" s="3" t="s">
        <v>6106</v>
      </c>
      <c r="D1998" s="2">
        <v>133800</v>
      </c>
      <c r="E1998" s="11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8295</v>
      </c>
      <c r="O1998" s="9">
        <f>E1998/D1998</f>
        <v>0</v>
      </c>
      <c r="P1998" s="10">
        <f>IF(E1998=0,0,E1998/L1998)</f>
        <v>0</v>
      </c>
      <c r="Q1998" s="2" t="str">
        <f>LEFT(N1998,SEARCH("/",N1998,1)-1)</f>
        <v>photography</v>
      </c>
      <c r="R1998" s="2" t="str">
        <f>RIGHT(N1998,LEN(N1998)-SEARCH("/",N1998))</f>
        <v>people</v>
      </c>
      <c r="S1998" s="21">
        <f>(((J1998/60)/60)/24)+DATE(1970,1,1)+(-5/24)</f>
        <v>41800.611238425925</v>
      </c>
      <c r="T1998" s="21">
        <f>(((I1998/60)/60)/24)+DATE(1970,1,1)+(-5/24)</f>
        <v>41830.611238425925</v>
      </c>
    </row>
    <row r="1999" spans="1:20" ht="90" hidden="1" x14ac:dyDescent="0.25">
      <c r="A1999" s="13">
        <v>1997</v>
      </c>
      <c r="B1999" s="3" t="s">
        <v>1998</v>
      </c>
      <c r="C1999" s="3" t="s">
        <v>6107</v>
      </c>
      <c r="D1999" s="2">
        <v>6500</v>
      </c>
      <c r="E1999" s="11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8295</v>
      </c>
      <c r="O1999" s="9">
        <f>E1999/D1999</f>
        <v>0</v>
      </c>
      <c r="P1999" s="10">
        <f>IF(E1999=0,0,E1999/L1999)</f>
        <v>0</v>
      </c>
      <c r="Q1999" s="2" t="str">
        <f>LEFT(N1999,SEARCH("/",N1999,1)-1)</f>
        <v>photography</v>
      </c>
      <c r="R1999" s="2" t="str">
        <f>RIGHT(N1999,LEN(N1999)-SEARCH("/",N1999))</f>
        <v>people</v>
      </c>
      <c r="S1999" s="21">
        <f>(((J1999/60)/60)/24)+DATE(1970,1,1)+(-5/24)</f>
        <v>41847.722361111111</v>
      </c>
      <c r="T1999" s="21">
        <f>(((I1999/60)/60)/24)+DATE(1970,1,1)+(-5/24)</f>
        <v>41877.722361111111</v>
      </c>
    </row>
    <row r="2000" spans="1:20" ht="105" hidden="1" x14ac:dyDescent="0.25">
      <c r="A2000" s="13">
        <v>1998</v>
      </c>
      <c r="B2000" s="3" t="s">
        <v>1999</v>
      </c>
      <c r="C2000" s="3" t="s">
        <v>6108</v>
      </c>
      <c r="D2000" s="2">
        <v>2500</v>
      </c>
      <c r="E2000" s="11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8295</v>
      </c>
      <c r="O2000" s="9">
        <f>E2000/D2000</f>
        <v>0.26200000000000001</v>
      </c>
      <c r="P2000" s="10">
        <f>IF(E2000=0,0,E2000/L2000)</f>
        <v>218.33333333333334</v>
      </c>
      <c r="Q2000" s="2" t="str">
        <f>LEFT(N2000,SEARCH("/",N2000,1)-1)</f>
        <v>photography</v>
      </c>
      <c r="R2000" s="2" t="str">
        <f>RIGHT(N2000,LEN(N2000)-SEARCH("/",N2000))</f>
        <v>people</v>
      </c>
      <c r="S2000" s="21">
        <f>(((J2000/60)/60)/24)+DATE(1970,1,1)+(-5/24)</f>
        <v>41806.910162037035</v>
      </c>
      <c r="T2000" s="21">
        <f>(((I2000/60)/60)/24)+DATE(1970,1,1)+(-5/24)</f>
        <v>41851.910162037035</v>
      </c>
    </row>
    <row r="2001" spans="1:20" ht="75" hidden="1" x14ac:dyDescent="0.25">
      <c r="A2001" s="13">
        <v>1999</v>
      </c>
      <c r="B2001" s="3" t="s">
        <v>2000</v>
      </c>
      <c r="C2001" s="3" t="s">
        <v>6109</v>
      </c>
      <c r="D2001" s="2">
        <v>31000</v>
      </c>
      <c r="E2001" s="11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8295</v>
      </c>
      <c r="O2001" s="9">
        <f>E2001/D2001</f>
        <v>7.6129032258064515E-3</v>
      </c>
      <c r="P2001" s="10">
        <f>IF(E2001=0,0,E2001/L2001)</f>
        <v>33.714285714285715</v>
      </c>
      <c r="Q2001" s="2" t="str">
        <f>LEFT(N2001,SEARCH("/",N2001,1)-1)</f>
        <v>photography</v>
      </c>
      <c r="R2001" s="2" t="str">
        <f>RIGHT(N2001,LEN(N2001)-SEARCH("/",N2001))</f>
        <v>people</v>
      </c>
      <c r="S2001" s="21">
        <f>(((J2001/60)/60)/24)+DATE(1970,1,1)+(-5/24)</f>
        <v>41926.274398148147</v>
      </c>
      <c r="T2001" s="21">
        <f>(((I2001/60)/60)/24)+DATE(1970,1,1)+(-5/24)</f>
        <v>41956.316064814811</v>
      </c>
    </row>
    <row r="2002" spans="1:20" ht="90" hidden="1" x14ac:dyDescent="0.25">
      <c r="A2002" s="13">
        <v>2000</v>
      </c>
      <c r="B2002" s="3" t="s">
        <v>2001</v>
      </c>
      <c r="C2002" s="3" t="s">
        <v>6110</v>
      </c>
      <c r="D2002" s="2">
        <v>5000</v>
      </c>
      <c r="E2002" s="11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8295</v>
      </c>
      <c r="O2002" s="9">
        <f>E2002/D2002</f>
        <v>0.125</v>
      </c>
      <c r="P2002" s="10">
        <f>IF(E2002=0,0,E2002/L2002)</f>
        <v>25</v>
      </c>
      <c r="Q2002" s="2" t="str">
        <f>LEFT(N2002,SEARCH("/",N2002,1)-1)</f>
        <v>photography</v>
      </c>
      <c r="R2002" s="2" t="str">
        <f>RIGHT(N2002,LEN(N2002)-SEARCH("/",N2002))</f>
        <v>people</v>
      </c>
      <c r="S2002" s="21">
        <f>(((J2002/60)/60)/24)+DATE(1970,1,1)+(-5/24)</f>
        <v>42345.743206018517</v>
      </c>
      <c r="T2002" s="21">
        <f>(((I2002/60)/60)/24)+DATE(1970,1,1)+(-5/24)</f>
        <v>42375.743206018517</v>
      </c>
    </row>
    <row r="2003" spans="1:20" ht="75" hidden="1" x14ac:dyDescent="0.25">
      <c r="A2003" s="13">
        <v>2001</v>
      </c>
      <c r="B2003" s="3" t="s">
        <v>2002</v>
      </c>
      <c r="C2003" s="3" t="s">
        <v>6111</v>
      </c>
      <c r="D2003" s="2">
        <v>55000</v>
      </c>
      <c r="E2003" s="11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8294</v>
      </c>
      <c r="O2003" s="9">
        <f>E2003/D2003</f>
        <v>3.8212909090909091</v>
      </c>
      <c r="P2003" s="10">
        <f>IF(E2003=0,0,E2003/L2003)</f>
        <v>128.38790470372632</v>
      </c>
      <c r="Q2003" s="2" t="str">
        <f>LEFT(N2003,SEARCH("/",N2003,1)-1)</f>
        <v>technology</v>
      </c>
      <c r="R2003" s="2" t="str">
        <f>RIGHT(N2003,LEN(N2003)-SEARCH("/",N2003))</f>
        <v>hardware</v>
      </c>
      <c r="S2003" s="21">
        <f>(((J2003/60)/60)/24)+DATE(1970,1,1)+(-5/24)</f>
        <v>42136.001342592594</v>
      </c>
      <c r="T2003" s="21">
        <f>(((I2003/60)/60)/24)+DATE(1970,1,1)+(-5/24)</f>
        <v>42167.624999999993</v>
      </c>
    </row>
    <row r="2004" spans="1:20" ht="90" hidden="1" x14ac:dyDescent="0.25">
      <c r="A2004" s="13">
        <v>2002</v>
      </c>
      <c r="B2004" s="3" t="s">
        <v>2003</v>
      </c>
      <c r="C2004" s="3" t="s">
        <v>6112</v>
      </c>
      <c r="D2004" s="2">
        <v>50000</v>
      </c>
      <c r="E2004" s="11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8294</v>
      </c>
      <c r="O2004" s="9">
        <f>E2004/D2004</f>
        <v>2.1679422000000002</v>
      </c>
      <c r="P2004" s="10">
        <f>IF(E2004=0,0,E2004/L2004)</f>
        <v>78.834261818181815</v>
      </c>
      <c r="Q2004" s="2" t="str">
        <f>LEFT(N2004,SEARCH("/",N2004,1)-1)</f>
        <v>technology</v>
      </c>
      <c r="R2004" s="2" t="str">
        <f>RIGHT(N2004,LEN(N2004)-SEARCH("/",N2004))</f>
        <v>hardware</v>
      </c>
      <c r="S2004" s="21">
        <f>(((J2004/60)/60)/24)+DATE(1970,1,1)+(-5/24)</f>
        <v>42728.503969907404</v>
      </c>
      <c r="T2004" s="21">
        <f>(((I2004/60)/60)/24)+DATE(1970,1,1)+(-5/24)</f>
        <v>42758.503969907404</v>
      </c>
    </row>
    <row r="2005" spans="1:20" ht="105" hidden="1" x14ac:dyDescent="0.25">
      <c r="A2005" s="13">
        <v>2003</v>
      </c>
      <c r="B2005" s="3" t="s">
        <v>2004</v>
      </c>
      <c r="C2005" s="3" t="s">
        <v>6113</v>
      </c>
      <c r="D2005" s="2">
        <v>500</v>
      </c>
      <c r="E2005" s="11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8294</v>
      </c>
      <c r="O2005" s="9">
        <f>E2005/D2005</f>
        <v>3.12</v>
      </c>
      <c r="P2005" s="10">
        <f>IF(E2005=0,0,E2005/L2005)</f>
        <v>91.764705882352942</v>
      </c>
      <c r="Q2005" s="2" t="str">
        <f>LEFT(N2005,SEARCH("/",N2005,1)-1)</f>
        <v>technology</v>
      </c>
      <c r="R2005" s="2" t="str">
        <f>RIGHT(N2005,LEN(N2005)-SEARCH("/",N2005))</f>
        <v>hardware</v>
      </c>
      <c r="S2005" s="21">
        <f>(((J2005/60)/60)/24)+DATE(1970,1,1)+(-5/24)</f>
        <v>40346.917268518519</v>
      </c>
      <c r="T2005" s="21">
        <f>(((I2005/60)/60)/24)+DATE(1970,1,1)+(-5/24)</f>
        <v>40361.75</v>
      </c>
    </row>
    <row r="2006" spans="1:20" ht="90" hidden="1" x14ac:dyDescent="0.25">
      <c r="A2006" s="13">
        <v>2004</v>
      </c>
      <c r="B2006" s="3" t="s">
        <v>2005</v>
      </c>
      <c r="C2006" s="3" t="s">
        <v>6114</v>
      </c>
      <c r="D2006" s="2">
        <v>50000</v>
      </c>
      <c r="E2006" s="11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8294</v>
      </c>
      <c r="O2006" s="9">
        <f>E2006/D2006</f>
        <v>2.3442048</v>
      </c>
      <c r="P2006" s="10">
        <f>IF(E2006=0,0,E2006/L2006)</f>
        <v>331.10237288135596</v>
      </c>
      <c r="Q2006" s="2" t="str">
        <f>LEFT(N2006,SEARCH("/",N2006,1)-1)</f>
        <v>technology</v>
      </c>
      <c r="R2006" s="2" t="str">
        <f>RIGHT(N2006,LEN(N2006)-SEARCH("/",N2006))</f>
        <v>hardware</v>
      </c>
      <c r="S2006" s="21">
        <f>(((J2006/60)/60)/24)+DATE(1970,1,1)+(-5/24)</f>
        <v>41800.396562499998</v>
      </c>
      <c r="T2006" s="21">
        <f>(((I2006/60)/60)/24)+DATE(1970,1,1)+(-5/24)</f>
        <v>41830.396562499998</v>
      </c>
    </row>
    <row r="2007" spans="1:20" ht="75" hidden="1" x14ac:dyDescent="0.25">
      <c r="A2007" s="13">
        <v>2005</v>
      </c>
      <c r="B2007" s="3" t="s">
        <v>2006</v>
      </c>
      <c r="C2007" s="3" t="s">
        <v>6115</v>
      </c>
      <c r="D2007" s="2">
        <v>30000</v>
      </c>
      <c r="E2007" s="11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8294</v>
      </c>
      <c r="O2007" s="9">
        <f>E2007/D2007</f>
        <v>1.236801</v>
      </c>
      <c r="P2007" s="10">
        <f>IF(E2007=0,0,E2007/L2007)</f>
        <v>194.26193717277485</v>
      </c>
      <c r="Q2007" s="2" t="str">
        <f>LEFT(N2007,SEARCH("/",N2007,1)-1)</f>
        <v>technology</v>
      </c>
      <c r="R2007" s="2" t="str">
        <f>RIGHT(N2007,LEN(N2007)-SEARCH("/",N2007))</f>
        <v>hardware</v>
      </c>
      <c r="S2007" s="21">
        <f>(((J2007/60)/60)/24)+DATE(1970,1,1)+(-5/24)</f>
        <v>41535.604374999995</v>
      </c>
      <c r="T2007" s="21">
        <f>(((I2007/60)/60)/24)+DATE(1970,1,1)+(-5/24)</f>
        <v>41562.957638888889</v>
      </c>
    </row>
    <row r="2008" spans="1:20" ht="105" hidden="1" x14ac:dyDescent="0.25">
      <c r="A2008" s="13">
        <v>2006</v>
      </c>
      <c r="B2008" s="3" t="s">
        <v>2007</v>
      </c>
      <c r="C2008" s="3" t="s">
        <v>6116</v>
      </c>
      <c r="D2008" s="2">
        <v>50000</v>
      </c>
      <c r="E2008" s="11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8294</v>
      </c>
      <c r="O2008" s="9">
        <f>E2008/D2008</f>
        <v>2.4784000000000002</v>
      </c>
      <c r="P2008" s="10">
        <f>IF(E2008=0,0,E2008/L2008)</f>
        <v>408.97689768976898</v>
      </c>
      <c r="Q2008" s="2" t="str">
        <f>LEFT(N2008,SEARCH("/",N2008,1)-1)</f>
        <v>technology</v>
      </c>
      <c r="R2008" s="2" t="str">
        <f>RIGHT(N2008,LEN(N2008)-SEARCH("/",N2008))</f>
        <v>hardware</v>
      </c>
      <c r="S2008" s="21">
        <f>(((J2008/60)/60)/24)+DATE(1970,1,1)+(-5/24)</f>
        <v>41941.292187499996</v>
      </c>
      <c r="T2008" s="21">
        <f>(((I2008/60)/60)/24)+DATE(1970,1,1)+(-5/24)</f>
        <v>41976.333854166667</v>
      </c>
    </row>
    <row r="2009" spans="1:20" ht="105" hidden="1" x14ac:dyDescent="0.25">
      <c r="A2009" s="13">
        <v>2007</v>
      </c>
      <c r="B2009" s="3" t="s">
        <v>2008</v>
      </c>
      <c r="C2009" s="3" t="s">
        <v>6117</v>
      </c>
      <c r="D2009" s="2">
        <v>10000</v>
      </c>
      <c r="E2009" s="11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8294</v>
      </c>
      <c r="O2009" s="9">
        <f>E2009/D2009</f>
        <v>1.157092</v>
      </c>
      <c r="P2009" s="10">
        <f>IF(E2009=0,0,E2009/L2009)</f>
        <v>84.459270072992695</v>
      </c>
      <c r="Q2009" s="2" t="str">
        <f>LEFT(N2009,SEARCH("/",N2009,1)-1)</f>
        <v>technology</v>
      </c>
      <c r="R2009" s="2" t="str">
        <f>RIGHT(N2009,LEN(N2009)-SEARCH("/",N2009))</f>
        <v>hardware</v>
      </c>
      <c r="S2009" s="21">
        <f>(((J2009/60)/60)/24)+DATE(1970,1,1)+(-5/24)</f>
        <v>40347.629467592589</v>
      </c>
      <c r="T2009" s="21">
        <f>(((I2009/60)/60)/24)+DATE(1970,1,1)+(-5/24)</f>
        <v>40413.958333333328</v>
      </c>
    </row>
    <row r="2010" spans="1:20" ht="90" hidden="1" x14ac:dyDescent="0.25">
      <c r="A2010" s="13">
        <v>2008</v>
      </c>
      <c r="B2010" s="3" t="s">
        <v>2009</v>
      </c>
      <c r="C2010" s="3" t="s">
        <v>6118</v>
      </c>
      <c r="D2010" s="2">
        <v>1570.79</v>
      </c>
      <c r="E2010" s="11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8294</v>
      </c>
      <c r="O2010" s="9">
        <f>E2010/D2010</f>
        <v>1.1707484768810599</v>
      </c>
      <c r="P2010" s="10">
        <f>IF(E2010=0,0,E2010/L2010)</f>
        <v>44.853658536585364</v>
      </c>
      <c r="Q2010" s="2" t="str">
        <f>LEFT(N2010,SEARCH("/",N2010,1)-1)</f>
        <v>technology</v>
      </c>
      <c r="R2010" s="2" t="str">
        <f>RIGHT(N2010,LEN(N2010)-SEARCH("/",N2010))</f>
        <v>hardware</v>
      </c>
      <c r="S2010" s="21">
        <f>(((J2010/60)/60)/24)+DATE(1970,1,1)+(-5/24)</f>
        <v>40761.396087962959</v>
      </c>
      <c r="T2010" s="21">
        <f>(((I2010/60)/60)/24)+DATE(1970,1,1)+(-5/24)</f>
        <v>40805.396087962959</v>
      </c>
    </row>
    <row r="2011" spans="1:20" ht="105" hidden="1" x14ac:dyDescent="0.25">
      <c r="A2011" s="13">
        <v>2009</v>
      </c>
      <c r="B2011" s="3" t="s">
        <v>2010</v>
      </c>
      <c r="C2011" s="3" t="s">
        <v>6119</v>
      </c>
      <c r="D2011" s="2">
        <v>50000</v>
      </c>
      <c r="E2011" s="11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8294</v>
      </c>
      <c r="O2011" s="9">
        <f>E2011/D2011</f>
        <v>3.05158</v>
      </c>
      <c r="P2011" s="10">
        <f>IF(E2011=0,0,E2011/L2011)</f>
        <v>383.3643216080402</v>
      </c>
      <c r="Q2011" s="2" t="str">
        <f>LEFT(N2011,SEARCH("/",N2011,1)-1)</f>
        <v>technology</v>
      </c>
      <c r="R2011" s="2" t="str">
        <f>RIGHT(N2011,LEN(N2011)-SEARCH("/",N2011))</f>
        <v>hardware</v>
      </c>
      <c r="S2011" s="21">
        <f>(((J2011/60)/60)/24)+DATE(1970,1,1)+(-5/24)</f>
        <v>42661.115081018514</v>
      </c>
      <c r="T2011" s="21">
        <f>(((I2011/60)/60)/24)+DATE(1970,1,1)+(-5/24)</f>
        <v>42697.156747685185</v>
      </c>
    </row>
    <row r="2012" spans="1:20" ht="60" hidden="1" x14ac:dyDescent="0.25">
      <c r="A2012" s="13">
        <v>2010</v>
      </c>
      <c r="B2012" s="3" t="s">
        <v>2011</v>
      </c>
      <c r="C2012" s="3" t="s">
        <v>6120</v>
      </c>
      <c r="D2012" s="2">
        <v>30000</v>
      </c>
      <c r="E2012" s="11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8294</v>
      </c>
      <c r="O2012" s="9">
        <f>E2012/D2012</f>
        <v>3.2005299999999997</v>
      </c>
      <c r="P2012" s="10">
        <f>IF(E2012=0,0,E2012/L2012)</f>
        <v>55.276856649395505</v>
      </c>
      <c r="Q2012" s="2" t="str">
        <f>LEFT(N2012,SEARCH("/",N2012,1)-1)</f>
        <v>technology</v>
      </c>
      <c r="R2012" s="2" t="str">
        <f>RIGHT(N2012,LEN(N2012)-SEARCH("/",N2012))</f>
        <v>hardware</v>
      </c>
      <c r="S2012" s="21">
        <f>(((J2012/60)/60)/24)+DATE(1970,1,1)+(-5/24)</f>
        <v>42570.788090277776</v>
      </c>
      <c r="T2012" s="21">
        <f>(((I2012/60)/60)/24)+DATE(1970,1,1)+(-5/24)</f>
        <v>42600.788090277776</v>
      </c>
    </row>
    <row r="2013" spans="1:20" ht="75" hidden="1" x14ac:dyDescent="0.25">
      <c r="A2013" s="13">
        <v>2011</v>
      </c>
      <c r="B2013" s="3" t="s">
        <v>2012</v>
      </c>
      <c r="C2013" s="3" t="s">
        <v>6121</v>
      </c>
      <c r="D2013" s="2">
        <v>50000</v>
      </c>
      <c r="E2013" s="11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8294</v>
      </c>
      <c r="O2013" s="9">
        <f>E2013/D2013</f>
        <v>8.1956399999999991</v>
      </c>
      <c r="P2013" s="10">
        <f>IF(E2013=0,0,E2013/L2013)</f>
        <v>422.02059732234807</v>
      </c>
      <c r="Q2013" s="2" t="str">
        <f>LEFT(N2013,SEARCH("/",N2013,1)-1)</f>
        <v>technology</v>
      </c>
      <c r="R2013" s="2" t="str">
        <f>RIGHT(N2013,LEN(N2013)-SEARCH("/",N2013))</f>
        <v>hardware</v>
      </c>
      <c r="S2013" s="21">
        <f>(((J2013/60)/60)/24)+DATE(1970,1,1)+(-5/24)</f>
        <v>42347.150150462963</v>
      </c>
      <c r="T2013" s="21">
        <f>(((I2013/60)/60)/24)+DATE(1970,1,1)+(-5/24)</f>
        <v>42380.749999999993</v>
      </c>
    </row>
    <row r="2014" spans="1:20" ht="90" hidden="1" x14ac:dyDescent="0.25">
      <c r="A2014" s="13">
        <v>2012</v>
      </c>
      <c r="B2014" s="3" t="s">
        <v>2013</v>
      </c>
      <c r="C2014" s="3" t="s">
        <v>6122</v>
      </c>
      <c r="D2014" s="2">
        <v>5000</v>
      </c>
      <c r="E2014" s="11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8294</v>
      </c>
      <c r="O2014" s="9">
        <f>E2014/D2014</f>
        <v>2.3490000000000002</v>
      </c>
      <c r="P2014" s="10">
        <f>IF(E2014=0,0,E2014/L2014)</f>
        <v>64.180327868852459</v>
      </c>
      <c r="Q2014" s="2" t="str">
        <f>LEFT(N2014,SEARCH("/",N2014,1)-1)</f>
        <v>technology</v>
      </c>
      <c r="R2014" s="2" t="str">
        <f>RIGHT(N2014,LEN(N2014)-SEARCH("/",N2014))</f>
        <v>hardware</v>
      </c>
      <c r="S2014" s="21">
        <f>(((J2014/60)/60)/24)+DATE(1970,1,1)+(-5/24)</f>
        <v>42010.613900462959</v>
      </c>
      <c r="T2014" s="21">
        <f>(((I2014/60)/60)/24)+DATE(1970,1,1)+(-5/24)</f>
        <v>42040.613900462959</v>
      </c>
    </row>
    <row r="2015" spans="1:20" ht="90" hidden="1" x14ac:dyDescent="0.25">
      <c r="A2015" s="13">
        <v>2013</v>
      </c>
      <c r="B2015" s="3" t="s">
        <v>2014</v>
      </c>
      <c r="C2015" s="3" t="s">
        <v>6123</v>
      </c>
      <c r="D2015" s="2">
        <v>160000</v>
      </c>
      <c r="E2015" s="11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8294</v>
      </c>
      <c r="O2015" s="9">
        <f>E2015/D2015</f>
        <v>4.9491375</v>
      </c>
      <c r="P2015" s="10">
        <f>IF(E2015=0,0,E2015/L2015)</f>
        <v>173.57781674704077</v>
      </c>
      <c r="Q2015" s="2" t="str">
        <f>LEFT(N2015,SEARCH("/",N2015,1)-1)</f>
        <v>technology</v>
      </c>
      <c r="R2015" s="2" t="str">
        <f>RIGHT(N2015,LEN(N2015)-SEARCH("/",N2015))</f>
        <v>hardware</v>
      </c>
      <c r="S2015" s="21">
        <f>(((J2015/60)/60)/24)+DATE(1970,1,1)+(-5/24)</f>
        <v>42499.752476851849</v>
      </c>
      <c r="T2015" s="21">
        <f>(((I2015/60)/60)/24)+DATE(1970,1,1)+(-5/24)</f>
        <v>42559.752476851849</v>
      </c>
    </row>
    <row r="2016" spans="1:20" ht="90" hidden="1" x14ac:dyDescent="0.25">
      <c r="A2016" s="13">
        <v>2014</v>
      </c>
      <c r="B2016" s="3" t="s">
        <v>2015</v>
      </c>
      <c r="C2016" s="3" t="s">
        <v>6124</v>
      </c>
      <c r="D2016" s="2">
        <v>30000</v>
      </c>
      <c r="E2016" s="11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8294</v>
      </c>
      <c r="O2016" s="9">
        <f>E2016/D2016</f>
        <v>78.137822333333332</v>
      </c>
      <c r="P2016" s="10">
        <f>IF(E2016=0,0,E2016/L2016)</f>
        <v>88.601680840609291</v>
      </c>
      <c r="Q2016" s="2" t="str">
        <f>LEFT(N2016,SEARCH("/",N2016,1)-1)</f>
        <v>technology</v>
      </c>
      <c r="R2016" s="2" t="str">
        <f>RIGHT(N2016,LEN(N2016)-SEARCH("/",N2016))</f>
        <v>hardware</v>
      </c>
      <c r="S2016" s="21">
        <f>(((J2016/60)/60)/24)+DATE(1970,1,1)+(-5/24)</f>
        <v>41324.006238425922</v>
      </c>
      <c r="T2016" s="21">
        <f>(((I2016/60)/60)/24)+DATE(1970,1,1)+(-5/24)</f>
        <v>41357.964571759258</v>
      </c>
    </row>
    <row r="2017" spans="1:20" ht="75" hidden="1" x14ac:dyDescent="0.25">
      <c r="A2017" s="13">
        <v>2015</v>
      </c>
      <c r="B2017" s="3" t="s">
        <v>2016</v>
      </c>
      <c r="C2017" s="3" t="s">
        <v>6125</v>
      </c>
      <c r="D2017" s="2">
        <v>7200</v>
      </c>
      <c r="E2017" s="11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8294</v>
      </c>
      <c r="O2017" s="9">
        <f>E2017/D2017</f>
        <v>1.1300013888888889</v>
      </c>
      <c r="P2017" s="10">
        <f>IF(E2017=0,0,E2017/L2017)</f>
        <v>50.222283950617282</v>
      </c>
      <c r="Q2017" s="2" t="str">
        <f>LEFT(N2017,SEARCH("/",N2017,1)-1)</f>
        <v>technology</v>
      </c>
      <c r="R2017" s="2" t="str">
        <f>RIGHT(N2017,LEN(N2017)-SEARCH("/",N2017))</f>
        <v>hardware</v>
      </c>
      <c r="S2017" s="21">
        <f>(((J2017/60)/60)/24)+DATE(1970,1,1)+(-5/24)</f>
        <v>40765.668553240735</v>
      </c>
      <c r="T2017" s="21">
        <f>(((I2017/60)/60)/24)+DATE(1970,1,1)+(-5/24)</f>
        <v>40795.668553240735</v>
      </c>
    </row>
    <row r="2018" spans="1:20" ht="60" hidden="1" x14ac:dyDescent="0.25">
      <c r="A2018" s="13">
        <v>2016</v>
      </c>
      <c r="B2018" s="3" t="s">
        <v>2017</v>
      </c>
      <c r="C2018" s="3" t="s">
        <v>6126</v>
      </c>
      <c r="D2018" s="2">
        <v>10000</v>
      </c>
      <c r="E2018" s="11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8294</v>
      </c>
      <c r="O2018" s="9">
        <f>E2018/D2018</f>
        <v>9.2154220000000002</v>
      </c>
      <c r="P2018" s="10">
        <f>IF(E2018=0,0,E2018/L2018)</f>
        <v>192.38876826722338</v>
      </c>
      <c r="Q2018" s="2" t="str">
        <f>LEFT(N2018,SEARCH("/",N2018,1)-1)</f>
        <v>technology</v>
      </c>
      <c r="R2018" s="2" t="str">
        <f>RIGHT(N2018,LEN(N2018)-SEARCH("/",N2018))</f>
        <v>hardware</v>
      </c>
      <c r="S2018" s="21">
        <f>(((J2018/60)/60)/24)+DATE(1970,1,1)+(-5/24)</f>
        <v>41312.672442129624</v>
      </c>
      <c r="T2018" s="21">
        <f>(((I2018/60)/60)/24)+DATE(1970,1,1)+(-5/24)</f>
        <v>41342.672442129624</v>
      </c>
    </row>
    <row r="2019" spans="1:20" ht="75" hidden="1" x14ac:dyDescent="0.25">
      <c r="A2019" s="13">
        <v>2017</v>
      </c>
      <c r="B2019" s="3" t="s">
        <v>2018</v>
      </c>
      <c r="C2019" s="3" t="s">
        <v>6127</v>
      </c>
      <c r="D2019" s="2">
        <v>25000</v>
      </c>
      <c r="E2019" s="11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8294</v>
      </c>
      <c r="O2019" s="9">
        <f>E2019/D2019</f>
        <v>1.2510239999999999</v>
      </c>
      <c r="P2019" s="10">
        <f>IF(E2019=0,0,E2019/L2019)</f>
        <v>73.416901408450698</v>
      </c>
      <c r="Q2019" s="2" t="str">
        <f>LEFT(N2019,SEARCH("/",N2019,1)-1)</f>
        <v>technology</v>
      </c>
      <c r="R2019" s="2" t="str">
        <f>RIGHT(N2019,LEN(N2019)-SEARCH("/",N2019))</f>
        <v>hardware</v>
      </c>
      <c r="S2019" s="21">
        <f>(((J2019/60)/60)/24)+DATE(1970,1,1)+(-5/24)</f>
        <v>40960.849016203698</v>
      </c>
      <c r="T2019" s="21">
        <f>(((I2019/60)/60)/24)+DATE(1970,1,1)+(-5/24)</f>
        <v>40991.958333333328</v>
      </c>
    </row>
    <row r="2020" spans="1:20" ht="90" hidden="1" x14ac:dyDescent="0.25">
      <c r="A2020" s="13">
        <v>2018</v>
      </c>
      <c r="B2020" s="3" t="s">
        <v>2019</v>
      </c>
      <c r="C2020" s="3" t="s">
        <v>6128</v>
      </c>
      <c r="D2020" s="2">
        <v>65000</v>
      </c>
      <c r="E2020" s="11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8294</v>
      </c>
      <c r="O2020" s="9">
        <f>E2020/D2020</f>
        <v>1.0224343076923077</v>
      </c>
      <c r="P2020" s="10">
        <f>IF(E2020=0,0,E2020/L2020)</f>
        <v>147.68495555555555</v>
      </c>
      <c r="Q2020" s="2" t="str">
        <f>LEFT(N2020,SEARCH("/",N2020,1)-1)</f>
        <v>technology</v>
      </c>
      <c r="R2020" s="2" t="str">
        <f>RIGHT(N2020,LEN(N2020)-SEARCH("/",N2020))</f>
        <v>hardware</v>
      </c>
      <c r="S2020" s="21">
        <f>(((J2020/60)/60)/24)+DATE(1970,1,1)+(-5/24)</f>
        <v>42199.157511574071</v>
      </c>
      <c r="T2020" s="21">
        <f>(((I2020/60)/60)/24)+DATE(1970,1,1)+(-5/24)</f>
        <v>42229.157511574071</v>
      </c>
    </row>
    <row r="2021" spans="1:20" ht="105" hidden="1" x14ac:dyDescent="0.25">
      <c r="A2021" s="13">
        <v>2019</v>
      </c>
      <c r="B2021" s="3" t="s">
        <v>2020</v>
      </c>
      <c r="C2021" s="3" t="s">
        <v>6129</v>
      </c>
      <c r="D2021" s="2">
        <v>40000</v>
      </c>
      <c r="E2021" s="11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8294</v>
      </c>
      <c r="O2021" s="9">
        <f>E2021/D2021</f>
        <v>4.8490975000000001</v>
      </c>
      <c r="P2021" s="10">
        <f>IF(E2021=0,0,E2021/L2021)</f>
        <v>108.96848314606741</v>
      </c>
      <c r="Q2021" s="2" t="str">
        <f>LEFT(N2021,SEARCH("/",N2021,1)-1)</f>
        <v>technology</v>
      </c>
      <c r="R2021" s="2" t="str">
        <f>RIGHT(N2021,LEN(N2021)-SEARCH("/",N2021))</f>
        <v>hardware</v>
      </c>
      <c r="S2021" s="21">
        <f>(((J2021/60)/60)/24)+DATE(1970,1,1)+(-5/24)</f>
        <v>42605.500243055554</v>
      </c>
      <c r="T2021" s="21">
        <f>(((I2021/60)/60)/24)+DATE(1970,1,1)+(-5/24)</f>
        <v>42635.500243055554</v>
      </c>
    </row>
    <row r="2022" spans="1:20" ht="105" hidden="1" x14ac:dyDescent="0.25">
      <c r="A2022" s="13">
        <v>2020</v>
      </c>
      <c r="B2022" s="3" t="s">
        <v>2021</v>
      </c>
      <c r="C2022" s="3" t="s">
        <v>6130</v>
      </c>
      <c r="D2022" s="2">
        <v>1500</v>
      </c>
      <c r="E2022" s="11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8294</v>
      </c>
      <c r="O2022" s="9">
        <f>E2022/D2022</f>
        <v>1.9233333333333333</v>
      </c>
      <c r="P2022" s="10">
        <f>IF(E2022=0,0,E2022/L2022)</f>
        <v>23.647540983606557</v>
      </c>
      <c r="Q2022" s="2" t="str">
        <f>LEFT(N2022,SEARCH("/",N2022,1)-1)</f>
        <v>technology</v>
      </c>
      <c r="R2022" s="2" t="str">
        <f>RIGHT(N2022,LEN(N2022)-SEARCH("/",N2022))</f>
        <v>hardware</v>
      </c>
      <c r="S2022" s="21">
        <f>(((J2022/60)/60)/24)+DATE(1970,1,1)+(-5/24)</f>
        <v>41736.88916666666</v>
      </c>
      <c r="T2022" s="21">
        <f>(((I2022/60)/60)/24)+DATE(1970,1,1)+(-5/24)</f>
        <v>41773.752777777772</v>
      </c>
    </row>
    <row r="2023" spans="1:20" ht="105" hidden="1" x14ac:dyDescent="0.25">
      <c r="A2023" s="13">
        <v>2021</v>
      </c>
      <c r="B2023" s="3" t="s">
        <v>2022</v>
      </c>
      <c r="C2023" s="3" t="s">
        <v>6131</v>
      </c>
      <c r="D2023" s="2">
        <v>5000</v>
      </c>
      <c r="E2023" s="11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8294</v>
      </c>
      <c r="O2023" s="9">
        <f>E2023/D2023</f>
        <v>2.8109999999999999</v>
      </c>
      <c r="P2023" s="10">
        <f>IF(E2023=0,0,E2023/L2023)</f>
        <v>147.94736842105263</v>
      </c>
      <c r="Q2023" s="2" t="str">
        <f>LEFT(N2023,SEARCH("/",N2023,1)-1)</f>
        <v>technology</v>
      </c>
      <c r="R2023" s="2" t="str">
        <f>RIGHT(N2023,LEN(N2023)-SEARCH("/",N2023))</f>
        <v>hardware</v>
      </c>
      <c r="S2023" s="21">
        <f>(((J2023/60)/60)/24)+DATE(1970,1,1)+(-5/24)</f>
        <v>41860.862233796295</v>
      </c>
      <c r="T2023" s="21">
        <f>(((I2023/60)/60)/24)+DATE(1970,1,1)+(-5/24)</f>
        <v>41905.862233796295</v>
      </c>
    </row>
    <row r="2024" spans="1:20" ht="105" hidden="1" x14ac:dyDescent="0.25">
      <c r="A2024" s="13">
        <v>2022</v>
      </c>
      <c r="B2024" s="3" t="s">
        <v>2023</v>
      </c>
      <c r="C2024" s="3" t="s">
        <v>6132</v>
      </c>
      <c r="D2024" s="2">
        <v>100000</v>
      </c>
      <c r="E2024" s="11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8294</v>
      </c>
      <c r="O2024" s="9">
        <f>E2024/D2024</f>
        <v>1.2513700000000001</v>
      </c>
      <c r="P2024" s="10">
        <f>IF(E2024=0,0,E2024/L2024)</f>
        <v>385.03692307692307</v>
      </c>
      <c r="Q2024" s="2" t="str">
        <f>LEFT(N2024,SEARCH("/",N2024,1)-1)</f>
        <v>technology</v>
      </c>
      <c r="R2024" s="2" t="str">
        <f>RIGHT(N2024,LEN(N2024)-SEARCH("/",N2024))</f>
        <v>hardware</v>
      </c>
      <c r="S2024" s="21">
        <f>(((J2024/60)/60)/24)+DATE(1970,1,1)+(-5/24)</f>
        <v>42502.36078703704</v>
      </c>
      <c r="T2024" s="21">
        <f>(((I2024/60)/60)/24)+DATE(1970,1,1)+(-5/24)</f>
        <v>42532.36078703704</v>
      </c>
    </row>
    <row r="2025" spans="1:20" ht="105" hidden="1" x14ac:dyDescent="0.25">
      <c r="A2025" s="13">
        <v>2023</v>
      </c>
      <c r="B2025" s="3" t="s">
        <v>2024</v>
      </c>
      <c r="C2025" s="3" t="s">
        <v>6133</v>
      </c>
      <c r="D2025" s="2">
        <v>100000</v>
      </c>
      <c r="E2025" s="11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8294</v>
      </c>
      <c r="O2025" s="9">
        <f>E2025/D2025</f>
        <v>1.61459</v>
      </c>
      <c r="P2025" s="10">
        <f>IF(E2025=0,0,E2025/L2025)</f>
        <v>457.39093484419266</v>
      </c>
      <c r="Q2025" s="2" t="str">
        <f>LEFT(N2025,SEARCH("/",N2025,1)-1)</f>
        <v>technology</v>
      </c>
      <c r="R2025" s="2" t="str">
        <f>RIGHT(N2025,LEN(N2025)-SEARCH("/",N2025))</f>
        <v>hardware</v>
      </c>
      <c r="S2025" s="21">
        <f>(((J2025/60)/60)/24)+DATE(1970,1,1)+(-5/24)</f>
        <v>42136.212418981479</v>
      </c>
      <c r="T2025" s="21">
        <f>(((I2025/60)/60)/24)+DATE(1970,1,1)+(-5/24)</f>
        <v>42166.212418981479</v>
      </c>
    </row>
    <row r="2026" spans="1:20" ht="90" hidden="1" x14ac:dyDescent="0.25">
      <c r="A2026" s="13">
        <v>2024</v>
      </c>
      <c r="B2026" s="3" t="s">
        <v>2025</v>
      </c>
      <c r="C2026" s="3" t="s">
        <v>6134</v>
      </c>
      <c r="D2026" s="2">
        <v>4000</v>
      </c>
      <c r="E2026" s="11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8294</v>
      </c>
      <c r="O2026" s="9">
        <f>E2026/D2026</f>
        <v>5.8535000000000004</v>
      </c>
      <c r="P2026" s="10">
        <f>IF(E2026=0,0,E2026/L2026)</f>
        <v>222.99047619047619</v>
      </c>
      <c r="Q2026" s="2" t="str">
        <f>LEFT(N2026,SEARCH("/",N2026,1)-1)</f>
        <v>technology</v>
      </c>
      <c r="R2026" s="2" t="str">
        <f>RIGHT(N2026,LEN(N2026)-SEARCH("/",N2026))</f>
        <v>hardware</v>
      </c>
      <c r="S2026" s="21">
        <f>(((J2026/60)/60)/24)+DATE(1970,1,1)+(-5/24)</f>
        <v>41099.758611111109</v>
      </c>
      <c r="T2026" s="21">
        <f>(((I2026/60)/60)/24)+DATE(1970,1,1)+(-5/24)</f>
        <v>41133.916666666664</v>
      </c>
    </row>
    <row r="2027" spans="1:20" ht="105" hidden="1" x14ac:dyDescent="0.25">
      <c r="A2027" s="13">
        <v>2025</v>
      </c>
      <c r="B2027" s="3" t="s">
        <v>2026</v>
      </c>
      <c r="C2027" s="3" t="s">
        <v>6135</v>
      </c>
      <c r="D2027" s="2">
        <v>80000</v>
      </c>
      <c r="E2027" s="11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8294</v>
      </c>
      <c r="O2027" s="9">
        <f>E2027/D2027</f>
        <v>2.0114999999999998</v>
      </c>
      <c r="P2027" s="10">
        <f>IF(E2027=0,0,E2027/L2027)</f>
        <v>220.74074074074073</v>
      </c>
      <c r="Q2027" s="2" t="str">
        <f>LEFT(N2027,SEARCH("/",N2027,1)-1)</f>
        <v>technology</v>
      </c>
      <c r="R2027" s="2" t="str">
        <f>RIGHT(N2027,LEN(N2027)-SEARCH("/",N2027))</f>
        <v>hardware</v>
      </c>
      <c r="S2027" s="21">
        <f>(((J2027/60)/60)/24)+DATE(1970,1,1)+(-5/24)</f>
        <v>42135.976226851846</v>
      </c>
      <c r="T2027" s="21">
        <f>(((I2027/60)/60)/24)+DATE(1970,1,1)+(-5/24)</f>
        <v>42165.976226851846</v>
      </c>
    </row>
    <row r="2028" spans="1:20" ht="45" hidden="1" x14ac:dyDescent="0.25">
      <c r="A2028" s="13">
        <v>2026</v>
      </c>
      <c r="B2028" s="3" t="s">
        <v>2027</v>
      </c>
      <c r="C2028" s="3" t="s">
        <v>6136</v>
      </c>
      <c r="D2028" s="2">
        <v>25000</v>
      </c>
      <c r="E2028" s="11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8294</v>
      </c>
      <c r="O2028" s="9">
        <f>E2028/D2028</f>
        <v>1.3348307999999998</v>
      </c>
      <c r="P2028" s="10">
        <f>IF(E2028=0,0,E2028/L2028)</f>
        <v>73.503898678414089</v>
      </c>
      <c r="Q2028" s="2" t="str">
        <f>LEFT(N2028,SEARCH("/",N2028,1)-1)</f>
        <v>technology</v>
      </c>
      <c r="R2028" s="2" t="str">
        <f>RIGHT(N2028,LEN(N2028)-SEARCH("/",N2028))</f>
        <v>hardware</v>
      </c>
      <c r="S2028" s="21">
        <f>(((J2028/60)/60)/24)+DATE(1970,1,1)+(-5/24)</f>
        <v>41704.527604166666</v>
      </c>
      <c r="T2028" s="21">
        <f>(((I2028/60)/60)/24)+DATE(1970,1,1)+(-5/24)</f>
        <v>41749.957638888889</v>
      </c>
    </row>
    <row r="2029" spans="1:20" ht="90" hidden="1" x14ac:dyDescent="0.25">
      <c r="A2029" s="13">
        <v>2027</v>
      </c>
      <c r="B2029" s="3" t="s">
        <v>2028</v>
      </c>
      <c r="C2029" s="3" t="s">
        <v>6137</v>
      </c>
      <c r="D2029" s="2">
        <v>100000</v>
      </c>
      <c r="E2029" s="11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8294</v>
      </c>
      <c r="O2029" s="9">
        <f>E2029/D2029</f>
        <v>1.2024900000000001</v>
      </c>
      <c r="P2029" s="10">
        <f>IF(E2029=0,0,E2029/L2029)</f>
        <v>223.09647495361781</v>
      </c>
      <c r="Q2029" s="2" t="str">
        <f>LEFT(N2029,SEARCH("/",N2029,1)-1)</f>
        <v>technology</v>
      </c>
      <c r="R2029" s="2" t="str">
        <f>RIGHT(N2029,LEN(N2029)-SEARCH("/",N2029))</f>
        <v>hardware</v>
      </c>
      <c r="S2029" s="21">
        <f>(((J2029/60)/60)/24)+DATE(1970,1,1)+(-5/24)</f>
        <v>42048.605543981481</v>
      </c>
      <c r="T2029" s="21">
        <f>(((I2029/60)/60)/24)+DATE(1970,1,1)+(-5/24)</f>
        <v>42093.563877314817</v>
      </c>
    </row>
    <row r="2030" spans="1:20" ht="45" hidden="1" x14ac:dyDescent="0.25">
      <c r="A2030" s="13">
        <v>2028</v>
      </c>
      <c r="B2030" s="3" t="s">
        <v>2029</v>
      </c>
      <c r="C2030" s="3" t="s">
        <v>6138</v>
      </c>
      <c r="D2030" s="2">
        <v>3000</v>
      </c>
      <c r="E2030" s="11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8294</v>
      </c>
      <c r="O2030" s="9">
        <f>E2030/D2030</f>
        <v>1.2616666666666667</v>
      </c>
      <c r="P2030" s="10">
        <f>IF(E2030=0,0,E2030/L2030)</f>
        <v>47.911392405063289</v>
      </c>
      <c r="Q2030" s="2" t="str">
        <f>LEFT(N2030,SEARCH("/",N2030,1)-1)</f>
        <v>technology</v>
      </c>
      <c r="R2030" s="2" t="str">
        <f>RIGHT(N2030,LEN(N2030)-SEARCH("/",N2030))</f>
        <v>hardware</v>
      </c>
      <c r="S2030" s="21">
        <f>(((J2030/60)/60)/24)+DATE(1970,1,1)+(-5/24)</f>
        <v>40215.710717592592</v>
      </c>
      <c r="T2030" s="21">
        <f>(((I2030/60)/60)/24)+DATE(1970,1,1)+(-5/24)</f>
        <v>40252.704861111109</v>
      </c>
    </row>
    <row r="2031" spans="1:20" ht="75" hidden="1" x14ac:dyDescent="0.25">
      <c r="A2031" s="13">
        <v>2029</v>
      </c>
      <c r="B2031" s="3" t="s">
        <v>2030</v>
      </c>
      <c r="C2031" s="3" t="s">
        <v>6139</v>
      </c>
      <c r="D2031" s="2">
        <v>2500</v>
      </c>
      <c r="E2031" s="11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8294</v>
      </c>
      <c r="O2031" s="9">
        <f>E2031/D2031</f>
        <v>3.6120000000000001</v>
      </c>
      <c r="P2031" s="10">
        <f>IF(E2031=0,0,E2031/L2031)</f>
        <v>96.063829787234042</v>
      </c>
      <c r="Q2031" s="2" t="str">
        <f>LEFT(N2031,SEARCH("/",N2031,1)-1)</f>
        <v>technology</v>
      </c>
      <c r="R2031" s="2" t="str">
        <f>RIGHT(N2031,LEN(N2031)-SEARCH("/",N2031))</f>
        <v>hardware</v>
      </c>
      <c r="S2031" s="21">
        <f>(((J2031/60)/60)/24)+DATE(1970,1,1)+(-5/24)</f>
        <v>41847.813437500001</v>
      </c>
      <c r="T2031" s="21">
        <f>(((I2031/60)/60)/24)+DATE(1970,1,1)+(-5/24)</f>
        <v>41877.813437500001</v>
      </c>
    </row>
    <row r="2032" spans="1:20" ht="90" hidden="1" x14ac:dyDescent="0.25">
      <c r="A2032" s="13">
        <v>2030</v>
      </c>
      <c r="B2032" s="3" t="s">
        <v>2031</v>
      </c>
      <c r="C2032" s="3" t="s">
        <v>6140</v>
      </c>
      <c r="D2032" s="2">
        <v>32768</v>
      </c>
      <c r="E2032" s="11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8294</v>
      </c>
      <c r="O2032" s="9">
        <f>E2032/D2032</f>
        <v>2.26239013671875</v>
      </c>
      <c r="P2032" s="10">
        <f>IF(E2032=0,0,E2032/L2032)</f>
        <v>118.6144</v>
      </c>
      <c r="Q2032" s="2" t="str">
        <f>LEFT(N2032,SEARCH("/",N2032,1)-1)</f>
        <v>technology</v>
      </c>
      <c r="R2032" s="2" t="str">
        <f>RIGHT(N2032,LEN(N2032)-SEARCH("/",N2032))</f>
        <v>hardware</v>
      </c>
      <c r="S2032" s="21">
        <f>(((J2032/60)/60)/24)+DATE(1970,1,1)+(-5/24)</f>
        <v>41212.788148148145</v>
      </c>
      <c r="T2032" s="21">
        <f>(((I2032/60)/60)/24)+DATE(1970,1,1)+(-5/24)</f>
        <v>41242.788148148145</v>
      </c>
    </row>
    <row r="2033" spans="1:20" ht="60" hidden="1" x14ac:dyDescent="0.25">
      <c r="A2033" s="13">
        <v>2031</v>
      </c>
      <c r="B2033" s="3" t="s">
        <v>2032</v>
      </c>
      <c r="C2033" s="3" t="s">
        <v>6141</v>
      </c>
      <c r="D2033" s="2">
        <v>50000</v>
      </c>
      <c r="E2033" s="11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8294</v>
      </c>
      <c r="O2033" s="9">
        <f>E2033/D2033</f>
        <v>1.2035</v>
      </c>
      <c r="P2033" s="10">
        <f>IF(E2033=0,0,E2033/L2033)</f>
        <v>118.45472440944881</v>
      </c>
      <c r="Q2033" s="2" t="str">
        <f>LEFT(N2033,SEARCH("/",N2033,1)-1)</f>
        <v>technology</v>
      </c>
      <c r="R2033" s="2" t="str">
        <f>RIGHT(N2033,LEN(N2033)-SEARCH("/",N2033))</f>
        <v>hardware</v>
      </c>
      <c r="S2033" s="21">
        <f>(((J2033/60)/60)/24)+DATE(1970,1,1)+(-5/24)</f>
        <v>41975.120983796289</v>
      </c>
      <c r="T2033" s="21">
        <f>(((I2033/60)/60)/24)+DATE(1970,1,1)+(-5/24)</f>
        <v>42012.833333333336</v>
      </c>
    </row>
    <row r="2034" spans="1:20" ht="90" hidden="1" x14ac:dyDescent="0.25">
      <c r="A2034" s="13">
        <v>2032</v>
      </c>
      <c r="B2034" s="3" t="s">
        <v>2033</v>
      </c>
      <c r="C2034" s="3" t="s">
        <v>6142</v>
      </c>
      <c r="D2034" s="2">
        <v>25000</v>
      </c>
      <c r="E2034" s="11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8294</v>
      </c>
      <c r="O2034" s="9">
        <f>E2034/D2034</f>
        <v>3.0418799999999999</v>
      </c>
      <c r="P2034" s="10">
        <f>IF(E2034=0,0,E2034/L2034)</f>
        <v>143.21468926553672</v>
      </c>
      <c r="Q2034" s="2" t="str">
        <f>LEFT(N2034,SEARCH("/",N2034,1)-1)</f>
        <v>technology</v>
      </c>
      <c r="R2034" s="2" t="str">
        <f>RIGHT(N2034,LEN(N2034)-SEARCH("/",N2034))</f>
        <v>hardware</v>
      </c>
      <c r="S2034" s="21">
        <f>(((J2034/60)/60)/24)+DATE(1970,1,1)+(-5/24)</f>
        <v>42689.35733796296</v>
      </c>
      <c r="T2034" s="21">
        <f>(((I2034/60)/60)/24)+DATE(1970,1,1)+(-5/24)</f>
        <v>42718.999999999993</v>
      </c>
    </row>
    <row r="2035" spans="1:20" ht="105" hidden="1" x14ac:dyDescent="0.25">
      <c r="A2035" s="13">
        <v>2033</v>
      </c>
      <c r="B2035" s="3" t="s">
        <v>2034</v>
      </c>
      <c r="C2035" s="3" t="s">
        <v>6143</v>
      </c>
      <c r="D2035" s="2">
        <v>25000</v>
      </c>
      <c r="E2035" s="11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8294</v>
      </c>
      <c r="O2035" s="9">
        <f>E2035/D2035</f>
        <v>1.7867599999999999</v>
      </c>
      <c r="P2035" s="10">
        <f>IF(E2035=0,0,E2035/L2035)</f>
        <v>282.71518987341773</v>
      </c>
      <c r="Q2035" s="2" t="str">
        <f>LEFT(N2035,SEARCH("/",N2035,1)-1)</f>
        <v>technology</v>
      </c>
      <c r="R2035" s="2" t="str">
        <f>RIGHT(N2035,LEN(N2035)-SEARCH("/",N2035))</f>
        <v>hardware</v>
      </c>
      <c r="S2035" s="21">
        <f>(((J2035/60)/60)/24)+DATE(1970,1,1)+(-5/24)</f>
        <v>41724.874050925922</v>
      </c>
      <c r="T2035" s="21">
        <f>(((I2035/60)/60)/24)+DATE(1970,1,1)+(-5/24)</f>
        <v>41754.874050925922</v>
      </c>
    </row>
    <row r="2036" spans="1:20" ht="90" hidden="1" x14ac:dyDescent="0.25">
      <c r="A2036" s="13">
        <v>2034</v>
      </c>
      <c r="B2036" s="3" t="s">
        <v>2035</v>
      </c>
      <c r="C2036" s="3" t="s">
        <v>6144</v>
      </c>
      <c r="D2036" s="2">
        <v>78000</v>
      </c>
      <c r="E2036" s="11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8294</v>
      </c>
      <c r="O2036" s="9">
        <f>E2036/D2036</f>
        <v>3.868199871794872</v>
      </c>
      <c r="P2036" s="10">
        <f>IF(E2036=0,0,E2036/L2036)</f>
        <v>593.93620078740162</v>
      </c>
      <c r="Q2036" s="2" t="str">
        <f>LEFT(N2036,SEARCH("/",N2036,1)-1)</f>
        <v>technology</v>
      </c>
      <c r="R2036" s="2" t="str">
        <f>RIGHT(N2036,LEN(N2036)-SEARCH("/",N2036))</f>
        <v>hardware</v>
      </c>
      <c r="S2036" s="21">
        <f>(((J2036/60)/60)/24)+DATE(1970,1,1)+(-5/24)</f>
        <v>42075.921678240738</v>
      </c>
      <c r="T2036" s="21">
        <f>(((I2036/60)/60)/24)+DATE(1970,1,1)+(-5/24)</f>
        <v>42131.081944444442</v>
      </c>
    </row>
    <row r="2037" spans="1:20" ht="90" hidden="1" x14ac:dyDescent="0.25">
      <c r="A2037" s="13">
        <v>2035</v>
      </c>
      <c r="B2037" s="3" t="s">
        <v>2036</v>
      </c>
      <c r="C2037" s="3" t="s">
        <v>6145</v>
      </c>
      <c r="D2037" s="2">
        <v>80000</v>
      </c>
      <c r="E2037" s="11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8294</v>
      </c>
      <c r="O2037" s="9">
        <f>E2037/D2037</f>
        <v>2.1103642500000004</v>
      </c>
      <c r="P2037" s="10">
        <f>IF(E2037=0,0,E2037/L2037)</f>
        <v>262.15704968944101</v>
      </c>
      <c r="Q2037" s="2" t="str">
        <f>LEFT(N2037,SEARCH("/",N2037,1)-1)</f>
        <v>technology</v>
      </c>
      <c r="R2037" s="2" t="str">
        <f>RIGHT(N2037,LEN(N2037)-SEARCH("/",N2037))</f>
        <v>hardware</v>
      </c>
      <c r="S2037" s="21">
        <f>(((J2037/60)/60)/24)+DATE(1970,1,1)+(-5/24)</f>
        <v>42311.41674768518</v>
      </c>
      <c r="T2037" s="21">
        <f>(((I2037/60)/60)/24)+DATE(1970,1,1)+(-5/24)</f>
        <v>42356.833333333336</v>
      </c>
    </row>
    <row r="2038" spans="1:20" ht="90" hidden="1" x14ac:dyDescent="0.25">
      <c r="A2038" s="13">
        <v>2036</v>
      </c>
      <c r="B2038" s="3" t="s">
        <v>2037</v>
      </c>
      <c r="C2038" s="3" t="s">
        <v>6146</v>
      </c>
      <c r="D2038" s="2">
        <v>30000</v>
      </c>
      <c r="E2038" s="11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8294</v>
      </c>
      <c r="O2038" s="9">
        <f>E2038/D2038</f>
        <v>1.3166833333333334</v>
      </c>
      <c r="P2038" s="10">
        <f>IF(E2038=0,0,E2038/L2038)</f>
        <v>46.580778301886795</v>
      </c>
      <c r="Q2038" s="2" t="str">
        <f>LEFT(N2038,SEARCH("/",N2038,1)-1)</f>
        <v>technology</v>
      </c>
      <c r="R2038" s="2" t="str">
        <f>RIGHT(N2038,LEN(N2038)-SEARCH("/",N2038))</f>
        <v>hardware</v>
      </c>
      <c r="S2038" s="21">
        <f>(((J2038/60)/60)/24)+DATE(1970,1,1)+(-5/24)</f>
        <v>41738.656469907408</v>
      </c>
      <c r="T2038" s="21">
        <f>(((I2038/60)/60)/24)+DATE(1970,1,1)+(-5/24)</f>
        <v>41768.656469907408</v>
      </c>
    </row>
    <row r="2039" spans="1:20" ht="75" hidden="1" x14ac:dyDescent="0.25">
      <c r="A2039" s="13">
        <v>2037</v>
      </c>
      <c r="B2039" s="3" t="s">
        <v>2038</v>
      </c>
      <c r="C2039" s="3" t="s">
        <v>6147</v>
      </c>
      <c r="D2039" s="2">
        <v>10000</v>
      </c>
      <c r="E2039" s="11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8294</v>
      </c>
      <c r="O2039" s="9">
        <f>E2039/D2039</f>
        <v>3.0047639999999998</v>
      </c>
      <c r="P2039" s="10">
        <f>IF(E2039=0,0,E2039/L2039)</f>
        <v>70.041118881118877</v>
      </c>
      <c r="Q2039" s="2" t="str">
        <f>LEFT(N2039,SEARCH("/",N2039,1)-1)</f>
        <v>technology</v>
      </c>
      <c r="R2039" s="2" t="str">
        <f>RIGHT(N2039,LEN(N2039)-SEARCH("/",N2039))</f>
        <v>hardware</v>
      </c>
      <c r="S2039" s="21">
        <f>(((J2039/60)/60)/24)+DATE(1970,1,1)+(-5/24)</f>
        <v>41578.001770833333</v>
      </c>
      <c r="T2039" s="21">
        <f>(((I2039/60)/60)/24)+DATE(1970,1,1)+(-5/24)</f>
        <v>41638.043437499997</v>
      </c>
    </row>
    <row r="2040" spans="1:20" ht="90" hidden="1" x14ac:dyDescent="0.25">
      <c r="A2040" s="13">
        <v>2038</v>
      </c>
      <c r="B2040" s="3" t="s">
        <v>2039</v>
      </c>
      <c r="C2040" s="3" t="s">
        <v>6148</v>
      </c>
      <c r="D2040" s="2">
        <v>8000</v>
      </c>
      <c r="E2040" s="11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8294</v>
      </c>
      <c r="O2040" s="9">
        <f>E2040/D2040</f>
        <v>4.2051249999999998</v>
      </c>
      <c r="P2040" s="10">
        <f>IF(E2040=0,0,E2040/L2040)</f>
        <v>164.90686274509804</v>
      </c>
      <c r="Q2040" s="2" t="str">
        <f>LEFT(N2040,SEARCH("/",N2040,1)-1)</f>
        <v>technology</v>
      </c>
      <c r="R2040" s="2" t="str">
        <f>RIGHT(N2040,LEN(N2040)-SEARCH("/",N2040))</f>
        <v>hardware</v>
      </c>
      <c r="S2040" s="21">
        <f>(((J2040/60)/60)/24)+DATE(1970,1,1)+(-5/24)</f>
        <v>41424.062743055554</v>
      </c>
      <c r="T2040" s="21">
        <f>(((I2040/60)/60)/24)+DATE(1970,1,1)+(-5/24)</f>
        <v>41456.541666666664</v>
      </c>
    </row>
    <row r="2041" spans="1:20" ht="60" hidden="1" x14ac:dyDescent="0.25">
      <c r="A2041" s="13">
        <v>2039</v>
      </c>
      <c r="B2041" s="3" t="s">
        <v>2040</v>
      </c>
      <c r="C2041" s="3" t="s">
        <v>6149</v>
      </c>
      <c r="D2041" s="2">
        <v>125000</v>
      </c>
      <c r="E2041" s="11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8294</v>
      </c>
      <c r="O2041" s="9">
        <f>E2041/D2041</f>
        <v>1.362168</v>
      </c>
      <c r="P2041" s="10">
        <f>IF(E2041=0,0,E2041/L2041)</f>
        <v>449.26385224274406</v>
      </c>
      <c r="Q2041" s="2" t="str">
        <f>LEFT(N2041,SEARCH("/",N2041,1)-1)</f>
        <v>technology</v>
      </c>
      <c r="R2041" s="2" t="str">
        <f>RIGHT(N2041,LEN(N2041)-SEARCH("/",N2041))</f>
        <v>hardware</v>
      </c>
      <c r="S2041" s="21">
        <f>(((J2041/60)/60)/24)+DATE(1970,1,1)+(-5/24)</f>
        <v>42675.23061342592</v>
      </c>
      <c r="T2041" s="21">
        <f>(((I2041/60)/60)/24)+DATE(1970,1,1)+(-5/24)</f>
        <v>42704.999305555553</v>
      </c>
    </row>
    <row r="2042" spans="1:20" ht="45" hidden="1" x14ac:dyDescent="0.25">
      <c r="A2042" s="13">
        <v>2040</v>
      </c>
      <c r="B2042" s="3" t="s">
        <v>2041</v>
      </c>
      <c r="C2042" s="3" t="s">
        <v>6150</v>
      </c>
      <c r="D2042" s="2">
        <v>3000</v>
      </c>
      <c r="E2042" s="11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8294</v>
      </c>
      <c r="O2042" s="9">
        <f>E2042/D2042</f>
        <v>2.4817133333333334</v>
      </c>
      <c r="P2042" s="10">
        <f>IF(E2042=0,0,E2042/L2042)</f>
        <v>27.472841328413285</v>
      </c>
      <c r="Q2042" s="2" t="str">
        <f>LEFT(N2042,SEARCH("/",N2042,1)-1)</f>
        <v>technology</v>
      </c>
      <c r="R2042" s="2" t="str">
        <f>RIGHT(N2042,LEN(N2042)-SEARCH("/",N2042))</f>
        <v>hardware</v>
      </c>
      <c r="S2042" s="21">
        <f>(((J2042/60)/60)/24)+DATE(1970,1,1)+(-5/24)</f>
        <v>41578.718784722223</v>
      </c>
      <c r="T2042" s="21">
        <f>(((I2042/60)/60)/24)+DATE(1970,1,1)+(-5/24)</f>
        <v>41593.760451388887</v>
      </c>
    </row>
    <row r="2043" spans="1:20" ht="90" hidden="1" x14ac:dyDescent="0.25">
      <c r="A2043" s="13">
        <v>2041</v>
      </c>
      <c r="B2043" s="3" t="s">
        <v>2042</v>
      </c>
      <c r="C2043" s="3" t="s">
        <v>6151</v>
      </c>
      <c r="D2043" s="2">
        <v>9500</v>
      </c>
      <c r="E2043" s="11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8294</v>
      </c>
      <c r="O2043" s="9">
        <f>E2043/D2043</f>
        <v>1.8186315789473684</v>
      </c>
      <c r="P2043" s="10">
        <f>IF(E2043=0,0,E2043/L2043)</f>
        <v>143.97499999999999</v>
      </c>
      <c r="Q2043" s="2" t="str">
        <f>LEFT(N2043,SEARCH("/",N2043,1)-1)</f>
        <v>technology</v>
      </c>
      <c r="R2043" s="2" t="str">
        <f>RIGHT(N2043,LEN(N2043)-SEARCH("/",N2043))</f>
        <v>hardware</v>
      </c>
      <c r="S2043" s="21">
        <f>(((J2043/60)/60)/24)+DATE(1970,1,1)+(-5/24)</f>
        <v>42654.317442129628</v>
      </c>
      <c r="T2043" s="21">
        <f>(((I2043/60)/60)/24)+DATE(1970,1,1)+(-5/24)</f>
        <v>42684.359108796292</v>
      </c>
    </row>
    <row r="2044" spans="1:20" ht="90" hidden="1" x14ac:dyDescent="0.25">
      <c r="A2044" s="13">
        <v>2042</v>
      </c>
      <c r="B2044" s="3" t="s">
        <v>2043</v>
      </c>
      <c r="C2044" s="3" t="s">
        <v>6152</v>
      </c>
      <c r="D2044" s="2">
        <v>10000</v>
      </c>
      <c r="E2044" s="11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8294</v>
      </c>
      <c r="O2044" s="9">
        <f>E2044/D2044</f>
        <v>1.2353000000000001</v>
      </c>
      <c r="P2044" s="10">
        <f>IF(E2044=0,0,E2044/L2044)</f>
        <v>88.23571428571428</v>
      </c>
      <c r="Q2044" s="2" t="str">
        <f>LEFT(N2044,SEARCH("/",N2044,1)-1)</f>
        <v>technology</v>
      </c>
      <c r="R2044" s="2" t="str">
        <f>RIGHT(N2044,LEN(N2044)-SEARCH("/",N2044))</f>
        <v>hardware</v>
      </c>
      <c r="S2044" s="21">
        <f>(((J2044/60)/60)/24)+DATE(1970,1,1)+(-5/24)</f>
        <v>42331.499699074069</v>
      </c>
      <c r="T2044" s="21">
        <f>(((I2044/60)/60)/24)+DATE(1970,1,1)+(-5/24)</f>
        <v>42391.499699074069</v>
      </c>
    </row>
    <row r="2045" spans="1:20" ht="90" hidden="1" x14ac:dyDescent="0.25">
      <c r="A2045" s="13">
        <v>2043</v>
      </c>
      <c r="B2045" s="3" t="s">
        <v>2044</v>
      </c>
      <c r="C2045" s="3" t="s">
        <v>6153</v>
      </c>
      <c r="D2045" s="2">
        <v>1385</v>
      </c>
      <c r="E2045" s="11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8294</v>
      </c>
      <c r="O2045" s="9">
        <f>E2045/D2045</f>
        <v>5.0620938628158845</v>
      </c>
      <c r="P2045" s="10">
        <f>IF(E2045=0,0,E2045/L2045)</f>
        <v>36.326424870466319</v>
      </c>
      <c r="Q2045" s="2" t="str">
        <f>LEFT(N2045,SEARCH("/",N2045,1)-1)</f>
        <v>technology</v>
      </c>
      <c r="R2045" s="2" t="str">
        <f>RIGHT(N2045,LEN(N2045)-SEARCH("/",N2045))</f>
        <v>hardware</v>
      </c>
      <c r="S2045" s="21">
        <f>(((J2045/60)/60)/24)+DATE(1970,1,1)+(-5/24)</f>
        <v>42660.968483796292</v>
      </c>
      <c r="T2045" s="21">
        <f>(((I2045/60)/60)/24)+DATE(1970,1,1)+(-5/24)</f>
        <v>42714.999305555553</v>
      </c>
    </row>
    <row r="2046" spans="1:20" ht="90" hidden="1" x14ac:dyDescent="0.25">
      <c r="A2046" s="13">
        <v>2044</v>
      </c>
      <c r="B2046" s="3" t="s">
        <v>2045</v>
      </c>
      <c r="C2046" s="3" t="s">
        <v>6154</v>
      </c>
      <c r="D2046" s="2">
        <v>15000</v>
      </c>
      <c r="E2046" s="11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8294</v>
      </c>
      <c r="O2046" s="9">
        <f>E2046/D2046</f>
        <v>1.0821333333333334</v>
      </c>
      <c r="P2046" s="10">
        <f>IF(E2046=0,0,E2046/L2046)</f>
        <v>90.177777777777777</v>
      </c>
      <c r="Q2046" s="2" t="str">
        <f>LEFT(N2046,SEARCH("/",N2046,1)-1)</f>
        <v>technology</v>
      </c>
      <c r="R2046" s="2" t="str">
        <f>RIGHT(N2046,LEN(N2046)-SEARCH("/",N2046))</f>
        <v>hardware</v>
      </c>
      <c r="S2046" s="21">
        <f>(((J2046/60)/60)/24)+DATE(1970,1,1)+(-5/24)</f>
        <v>42138.475856481477</v>
      </c>
      <c r="T2046" s="21">
        <f>(((I2046/60)/60)/24)+DATE(1970,1,1)+(-5/24)</f>
        <v>42168.475856481477</v>
      </c>
    </row>
    <row r="2047" spans="1:20" ht="90" hidden="1" x14ac:dyDescent="0.25">
      <c r="A2047" s="13">
        <v>2045</v>
      </c>
      <c r="B2047" s="3" t="s">
        <v>2046</v>
      </c>
      <c r="C2047" s="3" t="s">
        <v>6155</v>
      </c>
      <c r="D2047" s="2">
        <v>4900</v>
      </c>
      <c r="E2047" s="11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8294</v>
      </c>
      <c r="O2047" s="9">
        <f>E2047/D2047</f>
        <v>8.1918387755102042</v>
      </c>
      <c r="P2047" s="10">
        <f>IF(E2047=0,0,E2047/L2047)</f>
        <v>152.62361216730039</v>
      </c>
      <c r="Q2047" s="2" t="str">
        <f>LEFT(N2047,SEARCH("/",N2047,1)-1)</f>
        <v>technology</v>
      </c>
      <c r="R2047" s="2" t="str">
        <f>RIGHT(N2047,LEN(N2047)-SEARCH("/",N2047))</f>
        <v>hardware</v>
      </c>
      <c r="S2047" s="21">
        <f>(((J2047/60)/60)/24)+DATE(1970,1,1)+(-5/24)</f>
        <v>41068.880173611105</v>
      </c>
      <c r="T2047" s="21">
        <f>(((I2047/60)/60)/24)+DATE(1970,1,1)+(-5/24)</f>
        <v>41098.880173611105</v>
      </c>
    </row>
    <row r="2048" spans="1:20" ht="90" hidden="1" x14ac:dyDescent="0.25">
      <c r="A2048" s="13">
        <v>2046</v>
      </c>
      <c r="B2048" s="3" t="s">
        <v>2047</v>
      </c>
      <c r="C2048" s="3" t="s">
        <v>6156</v>
      </c>
      <c r="D2048" s="2">
        <v>10000</v>
      </c>
      <c r="E2048" s="11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8294</v>
      </c>
      <c r="O2048" s="9">
        <f>E2048/D2048</f>
        <v>1.2110000000000001</v>
      </c>
      <c r="P2048" s="10">
        <f>IF(E2048=0,0,E2048/L2048)</f>
        <v>55.806451612903224</v>
      </c>
      <c r="Q2048" s="2" t="str">
        <f>LEFT(N2048,SEARCH("/",N2048,1)-1)</f>
        <v>technology</v>
      </c>
      <c r="R2048" s="2" t="str">
        <f>RIGHT(N2048,LEN(N2048)-SEARCH("/",N2048))</f>
        <v>hardware</v>
      </c>
      <c r="S2048" s="21">
        <f>(((J2048/60)/60)/24)+DATE(1970,1,1)+(-5/24)</f>
        <v>41386.963472222218</v>
      </c>
      <c r="T2048" s="21">
        <f>(((I2048/60)/60)/24)+DATE(1970,1,1)+(-5/24)</f>
        <v>41416.963472222218</v>
      </c>
    </row>
    <row r="2049" spans="1:20" ht="90" hidden="1" x14ac:dyDescent="0.25">
      <c r="A2049" s="13">
        <v>2047</v>
      </c>
      <c r="B2049" s="3" t="s">
        <v>2048</v>
      </c>
      <c r="C2049" s="3" t="s">
        <v>6157</v>
      </c>
      <c r="D2049" s="2">
        <v>98000</v>
      </c>
      <c r="E2049" s="11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8294</v>
      </c>
      <c r="O2049" s="9">
        <f>E2049/D2049</f>
        <v>1.0299897959183673</v>
      </c>
      <c r="P2049" s="10">
        <f>IF(E2049=0,0,E2049/L2049)</f>
        <v>227.85327313769753</v>
      </c>
      <c r="Q2049" s="2" t="str">
        <f>LEFT(N2049,SEARCH("/",N2049,1)-1)</f>
        <v>technology</v>
      </c>
      <c r="R2049" s="2" t="str">
        <f>RIGHT(N2049,LEN(N2049)-SEARCH("/",N2049))</f>
        <v>hardware</v>
      </c>
      <c r="S2049" s="21">
        <f>(((J2049/60)/60)/24)+DATE(1970,1,1)+(-5/24)</f>
        <v>42081.695254629631</v>
      </c>
      <c r="T2049" s="21">
        <f>(((I2049/60)/60)/24)+DATE(1970,1,1)+(-5/24)</f>
        <v>42110.791666666664</v>
      </c>
    </row>
    <row r="2050" spans="1:20" ht="90" hidden="1" x14ac:dyDescent="0.25">
      <c r="A2050" s="13">
        <v>2048</v>
      </c>
      <c r="B2050" s="3" t="s">
        <v>2049</v>
      </c>
      <c r="C2050" s="3" t="s">
        <v>6158</v>
      </c>
      <c r="D2050" s="2">
        <v>85000</v>
      </c>
      <c r="E2050" s="11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8294</v>
      </c>
      <c r="O2050" s="9">
        <f>E2050/D2050</f>
        <v>1.4833229411764706</v>
      </c>
      <c r="P2050" s="10">
        <f>IF(E2050=0,0,E2050/L2050)</f>
        <v>91.82989803350327</v>
      </c>
      <c r="Q2050" s="2" t="str">
        <f>LEFT(N2050,SEARCH("/",N2050,1)-1)</f>
        <v>technology</v>
      </c>
      <c r="R2050" s="2" t="str">
        <f>RIGHT(N2050,LEN(N2050)-SEARCH("/",N2050))</f>
        <v>hardware</v>
      </c>
      <c r="S2050" s="21">
        <f>(((J2050/60)/60)/24)+DATE(1970,1,1)+(-5/24)</f>
        <v>41387.443182870367</v>
      </c>
      <c r="T2050" s="21">
        <f>(((I2050/60)/60)/24)+DATE(1970,1,1)+(-5/24)</f>
        <v>41417.443182870367</v>
      </c>
    </row>
    <row r="2051" spans="1:20" ht="30" hidden="1" x14ac:dyDescent="0.25">
      <c r="A2051" s="13">
        <v>2049</v>
      </c>
      <c r="B2051" s="3" t="s">
        <v>2050</v>
      </c>
      <c r="C2051" s="3" t="s">
        <v>6159</v>
      </c>
      <c r="D2051" s="2">
        <v>50000</v>
      </c>
      <c r="E2051" s="11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8294</v>
      </c>
      <c r="O2051" s="9">
        <f>E2051/D2051</f>
        <v>1.2019070000000001</v>
      </c>
      <c r="P2051" s="10">
        <f>IF(E2051=0,0,E2051/L2051)</f>
        <v>80.991037735849048</v>
      </c>
      <c r="Q2051" s="2" t="str">
        <f>LEFT(N2051,SEARCH("/",N2051,1)-1)</f>
        <v>technology</v>
      </c>
      <c r="R2051" s="2" t="str">
        <f>RIGHT(N2051,LEN(N2051)-SEARCH("/",N2051))</f>
        <v>hardware</v>
      </c>
      <c r="S2051" s="21">
        <f>(((J2051/60)/60)/24)+DATE(1970,1,1)+(-5/24)</f>
        <v>41575.319016203699</v>
      </c>
      <c r="T2051" s="21">
        <f>(((I2051/60)/60)/24)+DATE(1970,1,1)+(-5/24)</f>
        <v>41610.749305555553</v>
      </c>
    </row>
    <row r="2052" spans="1:20" ht="90" hidden="1" x14ac:dyDescent="0.25">
      <c r="A2052" s="13">
        <v>2050</v>
      </c>
      <c r="B2052" s="3" t="s">
        <v>2051</v>
      </c>
      <c r="C2052" s="3" t="s">
        <v>6160</v>
      </c>
      <c r="D2052" s="2">
        <v>10000</v>
      </c>
      <c r="E2052" s="11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8294</v>
      </c>
      <c r="O2052" s="9">
        <f>E2052/D2052</f>
        <v>4.7327000000000004</v>
      </c>
      <c r="P2052" s="10">
        <f>IF(E2052=0,0,E2052/L2052)</f>
        <v>278.39411764705881</v>
      </c>
      <c r="Q2052" s="2" t="str">
        <f>LEFT(N2052,SEARCH("/",N2052,1)-1)</f>
        <v>technology</v>
      </c>
      <c r="R2052" s="2" t="str">
        <f>RIGHT(N2052,LEN(N2052)-SEARCH("/",N2052))</f>
        <v>hardware</v>
      </c>
      <c r="S2052" s="21">
        <f>(((J2052/60)/60)/24)+DATE(1970,1,1)+(-5/24)</f>
        <v>42114.863171296289</v>
      </c>
      <c r="T2052" s="21">
        <f>(((I2052/60)/60)/24)+DATE(1970,1,1)+(-5/24)</f>
        <v>42154.863171296289</v>
      </c>
    </row>
    <row r="2053" spans="1:20" ht="90" hidden="1" x14ac:dyDescent="0.25">
      <c r="A2053" s="13">
        <v>2051</v>
      </c>
      <c r="B2053" s="3" t="s">
        <v>2052</v>
      </c>
      <c r="C2053" s="3" t="s">
        <v>6161</v>
      </c>
      <c r="D2053" s="2">
        <v>8000</v>
      </c>
      <c r="E2053" s="11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8294</v>
      </c>
      <c r="O2053" s="9">
        <f>E2053/D2053</f>
        <v>1.303625</v>
      </c>
      <c r="P2053" s="10">
        <f>IF(E2053=0,0,E2053/L2053)</f>
        <v>43.095041322314053</v>
      </c>
      <c r="Q2053" s="2" t="str">
        <f>LEFT(N2053,SEARCH("/",N2053,1)-1)</f>
        <v>technology</v>
      </c>
      <c r="R2053" s="2" t="str">
        <f>RIGHT(N2053,LEN(N2053)-SEARCH("/",N2053))</f>
        <v>hardware</v>
      </c>
      <c r="S2053" s="21">
        <f>(((J2053/60)/60)/24)+DATE(1970,1,1)+(-5/24)</f>
        <v>41603.814085648148</v>
      </c>
      <c r="T2053" s="21">
        <f>(((I2053/60)/60)/24)+DATE(1970,1,1)+(-5/24)</f>
        <v>41633.814085648148</v>
      </c>
    </row>
    <row r="2054" spans="1:20" ht="90" hidden="1" x14ac:dyDescent="0.25">
      <c r="A2054" s="13">
        <v>2052</v>
      </c>
      <c r="B2054" s="3" t="s">
        <v>2053</v>
      </c>
      <c r="C2054" s="3" t="s">
        <v>6162</v>
      </c>
      <c r="D2054" s="2">
        <v>50000</v>
      </c>
      <c r="E2054" s="11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8294</v>
      </c>
      <c r="O2054" s="9">
        <f>E2054/D2054</f>
        <v>3.5304799999999998</v>
      </c>
      <c r="P2054" s="10">
        <f>IF(E2054=0,0,E2054/L2054)</f>
        <v>326.29205175600737</v>
      </c>
      <c r="Q2054" s="2" t="str">
        <f>LEFT(N2054,SEARCH("/",N2054,1)-1)</f>
        <v>technology</v>
      </c>
      <c r="R2054" s="2" t="str">
        <f>RIGHT(N2054,LEN(N2054)-SEARCH("/",N2054))</f>
        <v>hardware</v>
      </c>
      <c r="S2054" s="21">
        <f>(((J2054/60)/60)/24)+DATE(1970,1,1)+(-5/24)</f>
        <v>42374.875613425924</v>
      </c>
      <c r="T2054" s="21">
        <f>(((I2054/60)/60)/24)+DATE(1970,1,1)+(-5/24)</f>
        <v>42419.875613425924</v>
      </c>
    </row>
    <row r="2055" spans="1:20" ht="90" hidden="1" x14ac:dyDescent="0.25">
      <c r="A2055" s="13">
        <v>2053</v>
      </c>
      <c r="B2055" s="3" t="s">
        <v>2054</v>
      </c>
      <c r="C2055" s="3" t="s">
        <v>6163</v>
      </c>
      <c r="D2055" s="2">
        <v>5000</v>
      </c>
      <c r="E2055" s="11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8294</v>
      </c>
      <c r="O2055" s="9">
        <f>E2055/D2055</f>
        <v>1.0102</v>
      </c>
      <c r="P2055" s="10">
        <f>IF(E2055=0,0,E2055/L2055)</f>
        <v>41.743801652892564</v>
      </c>
      <c r="Q2055" s="2" t="str">
        <f>LEFT(N2055,SEARCH("/",N2055,1)-1)</f>
        <v>technology</v>
      </c>
      <c r="R2055" s="2" t="str">
        <f>RIGHT(N2055,LEN(N2055)-SEARCH("/",N2055))</f>
        <v>hardware</v>
      </c>
      <c r="S2055" s="21">
        <f>(((J2055/60)/60)/24)+DATE(1970,1,1)+(-5/24)</f>
        <v>42303.409155092588</v>
      </c>
      <c r="T2055" s="21">
        <f>(((I2055/60)/60)/24)+DATE(1970,1,1)+(-5/24)</f>
        <v>42333.450821759259</v>
      </c>
    </row>
    <row r="2056" spans="1:20" ht="90" hidden="1" x14ac:dyDescent="0.25">
      <c r="A2056" s="13">
        <v>2054</v>
      </c>
      <c r="B2056" s="3" t="s">
        <v>2055</v>
      </c>
      <c r="C2056" s="3" t="s">
        <v>6164</v>
      </c>
      <c r="D2056" s="2">
        <v>35000</v>
      </c>
      <c r="E2056" s="11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8294</v>
      </c>
      <c r="O2056" s="9">
        <f>E2056/D2056</f>
        <v>1.1359142857142857</v>
      </c>
      <c r="P2056" s="10">
        <f>IF(E2056=0,0,E2056/L2056)</f>
        <v>64.020933977455712</v>
      </c>
      <c r="Q2056" s="2" t="str">
        <f>LEFT(N2056,SEARCH("/",N2056,1)-1)</f>
        <v>technology</v>
      </c>
      <c r="R2056" s="2" t="str">
        <f>RIGHT(N2056,LEN(N2056)-SEARCH("/",N2056))</f>
        <v>hardware</v>
      </c>
      <c r="S2056" s="21">
        <f>(((J2056/60)/60)/24)+DATE(1970,1,1)+(-5/24)</f>
        <v>41731.312615740739</v>
      </c>
      <c r="T2056" s="21">
        <f>(((I2056/60)/60)/24)+DATE(1970,1,1)+(-5/24)</f>
        <v>41761.312615740739</v>
      </c>
    </row>
    <row r="2057" spans="1:20" ht="90" hidden="1" x14ac:dyDescent="0.25">
      <c r="A2057" s="13">
        <v>2055</v>
      </c>
      <c r="B2057" s="3" t="s">
        <v>2056</v>
      </c>
      <c r="C2057" s="3" t="s">
        <v>6165</v>
      </c>
      <c r="D2057" s="2">
        <v>6000</v>
      </c>
      <c r="E2057" s="11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8294</v>
      </c>
      <c r="O2057" s="9">
        <f>E2057/D2057</f>
        <v>1.6741666666666666</v>
      </c>
      <c r="P2057" s="10">
        <f>IF(E2057=0,0,E2057/L2057)</f>
        <v>99.455445544554451</v>
      </c>
      <c r="Q2057" s="2" t="str">
        <f>LEFT(N2057,SEARCH("/",N2057,1)-1)</f>
        <v>technology</v>
      </c>
      <c r="R2057" s="2" t="str">
        <f>RIGHT(N2057,LEN(N2057)-SEARCH("/",N2057))</f>
        <v>hardware</v>
      </c>
      <c r="S2057" s="21">
        <f>(((J2057/60)/60)/24)+DATE(1970,1,1)+(-5/24)</f>
        <v>41946.465775462959</v>
      </c>
      <c r="T2057" s="21">
        <f>(((I2057/60)/60)/24)+DATE(1970,1,1)+(-5/24)</f>
        <v>41975.958333333336</v>
      </c>
    </row>
    <row r="2058" spans="1:20" ht="75" hidden="1" x14ac:dyDescent="0.25">
      <c r="A2058" s="13">
        <v>2056</v>
      </c>
      <c r="B2058" s="3" t="s">
        <v>2057</v>
      </c>
      <c r="C2058" s="3" t="s">
        <v>6166</v>
      </c>
      <c r="D2058" s="2">
        <v>50000</v>
      </c>
      <c r="E2058" s="11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8294</v>
      </c>
      <c r="O2058" s="9">
        <f>E2058/D2058</f>
        <v>1.5345200000000001</v>
      </c>
      <c r="P2058" s="10">
        <f>IF(E2058=0,0,E2058/L2058)</f>
        <v>138.49458483754512</v>
      </c>
      <c r="Q2058" s="2" t="str">
        <f>LEFT(N2058,SEARCH("/",N2058,1)-1)</f>
        <v>technology</v>
      </c>
      <c r="R2058" s="2" t="str">
        <f>RIGHT(N2058,LEN(N2058)-SEARCH("/",N2058))</f>
        <v>hardware</v>
      </c>
      <c r="S2058" s="21">
        <f>(((J2058/60)/60)/24)+DATE(1970,1,1)+(-5/24)</f>
        <v>41351.552569444444</v>
      </c>
      <c r="T2058" s="21">
        <f>(((I2058/60)/60)/24)+DATE(1970,1,1)+(-5/24)</f>
        <v>41381.552569444444</v>
      </c>
    </row>
    <row r="2059" spans="1:20" ht="105" hidden="1" x14ac:dyDescent="0.25">
      <c r="A2059" s="13">
        <v>2057</v>
      </c>
      <c r="B2059" s="3" t="s">
        <v>2058</v>
      </c>
      <c r="C2059" s="3" t="s">
        <v>6167</v>
      </c>
      <c r="D2059" s="2">
        <v>15000</v>
      </c>
      <c r="E2059" s="11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8294</v>
      </c>
      <c r="O2059" s="9">
        <f>E2059/D2059</f>
        <v>2.022322</v>
      </c>
      <c r="P2059" s="10">
        <f>IF(E2059=0,0,E2059/L2059)</f>
        <v>45.547792792792798</v>
      </c>
      <c r="Q2059" s="2" t="str">
        <f>LEFT(N2059,SEARCH("/",N2059,1)-1)</f>
        <v>technology</v>
      </c>
      <c r="R2059" s="2" t="str">
        <f>RIGHT(N2059,LEN(N2059)-SEARCH("/",N2059))</f>
        <v>hardware</v>
      </c>
      <c r="S2059" s="21">
        <f>(((J2059/60)/60)/24)+DATE(1970,1,1)+(-5/24)</f>
        <v>42396.286249999997</v>
      </c>
      <c r="T2059" s="21">
        <f>(((I2059/60)/60)/24)+DATE(1970,1,1)+(-5/24)</f>
        <v>42426.286249999997</v>
      </c>
    </row>
    <row r="2060" spans="1:20" ht="60" hidden="1" x14ac:dyDescent="0.25">
      <c r="A2060" s="13">
        <v>2058</v>
      </c>
      <c r="B2060" s="3" t="s">
        <v>2059</v>
      </c>
      <c r="C2060" s="3" t="s">
        <v>6168</v>
      </c>
      <c r="D2060" s="2">
        <v>2560</v>
      </c>
      <c r="E2060" s="11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8294</v>
      </c>
      <c r="O2060" s="9">
        <f>E2060/D2060</f>
        <v>1.6828125</v>
      </c>
      <c r="P2060" s="10">
        <f>IF(E2060=0,0,E2060/L2060)</f>
        <v>10.507317073170732</v>
      </c>
      <c r="Q2060" s="2" t="str">
        <f>LEFT(N2060,SEARCH("/",N2060,1)-1)</f>
        <v>technology</v>
      </c>
      <c r="R2060" s="2" t="str">
        <f>RIGHT(N2060,LEN(N2060)-SEARCH("/",N2060))</f>
        <v>hardware</v>
      </c>
      <c r="S2060" s="21">
        <f>(((J2060/60)/60)/24)+DATE(1970,1,1)+(-5/24)</f>
        <v>42026.16238425926</v>
      </c>
      <c r="T2060" s="21">
        <f>(((I2060/60)/60)/24)+DATE(1970,1,1)+(-5/24)</f>
        <v>42065.624999999993</v>
      </c>
    </row>
    <row r="2061" spans="1:20" ht="105" hidden="1" x14ac:dyDescent="0.25">
      <c r="A2061" s="13">
        <v>2059</v>
      </c>
      <c r="B2061" s="3" t="s">
        <v>2060</v>
      </c>
      <c r="C2061" s="3" t="s">
        <v>6169</v>
      </c>
      <c r="D2061" s="2">
        <v>30000</v>
      </c>
      <c r="E2061" s="11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8294</v>
      </c>
      <c r="O2061" s="9">
        <f>E2061/D2061</f>
        <v>1.4345666666666668</v>
      </c>
      <c r="P2061" s="10">
        <f>IF(E2061=0,0,E2061/L2061)</f>
        <v>114.76533333333333</v>
      </c>
      <c r="Q2061" s="2" t="str">
        <f>LEFT(N2061,SEARCH("/",N2061,1)-1)</f>
        <v>technology</v>
      </c>
      <c r="R2061" s="2" t="str">
        <f>RIGHT(N2061,LEN(N2061)-SEARCH("/",N2061))</f>
        <v>hardware</v>
      </c>
      <c r="S2061" s="21">
        <f>(((J2061/60)/60)/24)+DATE(1970,1,1)+(-5/24)</f>
        <v>42361.394143518519</v>
      </c>
      <c r="T2061" s="21">
        <f>(((I2061/60)/60)/24)+DATE(1970,1,1)+(-5/24)</f>
        <v>42400.707638888889</v>
      </c>
    </row>
    <row r="2062" spans="1:20" ht="90" hidden="1" x14ac:dyDescent="0.25">
      <c r="A2062" s="13">
        <v>2060</v>
      </c>
      <c r="B2062" s="3" t="s">
        <v>2061</v>
      </c>
      <c r="C2062" s="3" t="s">
        <v>6170</v>
      </c>
      <c r="D2062" s="2">
        <v>25000</v>
      </c>
      <c r="E2062" s="11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8294</v>
      </c>
      <c r="O2062" s="9">
        <f>E2062/D2062</f>
        <v>1.964</v>
      </c>
      <c r="P2062" s="10">
        <f>IF(E2062=0,0,E2062/L2062)</f>
        <v>35.997067448680355</v>
      </c>
      <c r="Q2062" s="2" t="str">
        <f>LEFT(N2062,SEARCH("/",N2062,1)-1)</f>
        <v>technology</v>
      </c>
      <c r="R2062" s="2" t="str">
        <f>RIGHT(N2062,LEN(N2062)-SEARCH("/",N2062))</f>
        <v>hardware</v>
      </c>
      <c r="S2062" s="21">
        <f>(((J2062/60)/60)/24)+DATE(1970,1,1)+(-5/24)</f>
        <v>41783.434606481482</v>
      </c>
      <c r="T2062" s="21">
        <f>(((I2062/60)/60)/24)+DATE(1970,1,1)+(-5/24)</f>
        <v>41843.434606481482</v>
      </c>
    </row>
    <row r="2063" spans="1:20" ht="90" hidden="1" x14ac:dyDescent="0.25">
      <c r="A2063" s="13">
        <v>2061</v>
      </c>
      <c r="B2063" s="3" t="s">
        <v>2062</v>
      </c>
      <c r="C2063" s="3" t="s">
        <v>6171</v>
      </c>
      <c r="D2063" s="2">
        <v>5000</v>
      </c>
      <c r="E2063" s="11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8294</v>
      </c>
      <c r="O2063" s="9">
        <f>E2063/D2063</f>
        <v>1.0791999999999999</v>
      </c>
      <c r="P2063" s="10">
        <f>IF(E2063=0,0,E2063/L2063)</f>
        <v>154.17142857142858</v>
      </c>
      <c r="Q2063" s="2" t="str">
        <f>LEFT(N2063,SEARCH("/",N2063,1)-1)</f>
        <v>technology</v>
      </c>
      <c r="R2063" s="2" t="str">
        <f>RIGHT(N2063,LEN(N2063)-SEARCH("/",N2063))</f>
        <v>hardware</v>
      </c>
      <c r="S2063" s="21">
        <f>(((J2063/60)/60)/24)+DATE(1970,1,1)+(-5/24)</f>
        <v>42705.556180555555</v>
      </c>
      <c r="T2063" s="21">
        <f>(((I2063/60)/60)/24)+DATE(1970,1,1)+(-5/24)</f>
        <v>42735.556180555555</v>
      </c>
    </row>
    <row r="2064" spans="1:20" ht="105" hidden="1" x14ac:dyDescent="0.25">
      <c r="A2064" s="13">
        <v>2062</v>
      </c>
      <c r="B2064" s="3" t="s">
        <v>2063</v>
      </c>
      <c r="C2064" s="3" t="s">
        <v>6172</v>
      </c>
      <c r="D2064" s="2">
        <v>100000</v>
      </c>
      <c r="E2064" s="11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8294</v>
      </c>
      <c r="O2064" s="9">
        <f>E2064/D2064</f>
        <v>1.14977</v>
      </c>
      <c r="P2064" s="10">
        <f>IF(E2064=0,0,E2064/L2064)</f>
        <v>566.38916256157631</v>
      </c>
      <c r="Q2064" s="2" t="str">
        <f>LEFT(N2064,SEARCH("/",N2064,1)-1)</f>
        <v>technology</v>
      </c>
      <c r="R2064" s="2" t="str">
        <f>RIGHT(N2064,LEN(N2064)-SEARCH("/",N2064))</f>
        <v>hardware</v>
      </c>
      <c r="S2064" s="21">
        <f>(((J2064/60)/60)/24)+DATE(1970,1,1)+(-5/24)</f>
        <v>42423.174745370365</v>
      </c>
      <c r="T2064" s="21">
        <f>(((I2064/60)/60)/24)+DATE(1970,1,1)+(-5/24)</f>
        <v>42453.1330787037</v>
      </c>
    </row>
    <row r="2065" spans="1:20" ht="60" hidden="1" x14ac:dyDescent="0.25">
      <c r="A2065" s="13">
        <v>2063</v>
      </c>
      <c r="B2065" s="3" t="s">
        <v>2064</v>
      </c>
      <c r="C2065" s="3" t="s">
        <v>6173</v>
      </c>
      <c r="D2065" s="2">
        <v>4000</v>
      </c>
      <c r="E2065" s="11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8294</v>
      </c>
      <c r="O2065" s="9">
        <f>E2065/D2065</f>
        <v>1.4804999999999999</v>
      </c>
      <c r="P2065" s="10">
        <f>IF(E2065=0,0,E2065/L2065)</f>
        <v>120.85714285714286</v>
      </c>
      <c r="Q2065" s="2" t="str">
        <f>LEFT(N2065,SEARCH("/",N2065,1)-1)</f>
        <v>technology</v>
      </c>
      <c r="R2065" s="2" t="str">
        <f>RIGHT(N2065,LEN(N2065)-SEARCH("/",N2065))</f>
        <v>hardware</v>
      </c>
      <c r="S2065" s="21">
        <f>(((J2065/60)/60)/24)+DATE(1970,1,1)+(-5/24)</f>
        <v>42472.524317129624</v>
      </c>
      <c r="T2065" s="21">
        <f>(((I2065/60)/60)/24)+DATE(1970,1,1)+(-5/24)</f>
        <v>42505.524317129624</v>
      </c>
    </row>
    <row r="2066" spans="1:20" ht="90" hidden="1" x14ac:dyDescent="0.25">
      <c r="A2066" s="13">
        <v>2064</v>
      </c>
      <c r="B2066" s="3" t="s">
        <v>2065</v>
      </c>
      <c r="C2066" s="3" t="s">
        <v>6174</v>
      </c>
      <c r="D2066" s="2">
        <v>261962</v>
      </c>
      <c r="E2066" s="11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8294</v>
      </c>
      <c r="O2066" s="9">
        <f>E2066/D2066</f>
        <v>1.9116676082790633</v>
      </c>
      <c r="P2066" s="10">
        <f>IF(E2066=0,0,E2066/L2066)</f>
        <v>86.163845492085343</v>
      </c>
      <c r="Q2066" s="2" t="str">
        <f>LEFT(N2066,SEARCH("/",N2066,1)-1)</f>
        <v>technology</v>
      </c>
      <c r="R2066" s="2" t="str">
        <f>RIGHT(N2066,LEN(N2066)-SEARCH("/",N2066))</f>
        <v>hardware</v>
      </c>
      <c r="S2066" s="21">
        <f>(((J2066/60)/60)/24)+DATE(1970,1,1)+(-5/24)</f>
        <v>41389.1565162037</v>
      </c>
      <c r="T2066" s="21">
        <f>(((I2066/60)/60)/24)+DATE(1970,1,1)+(-5/24)</f>
        <v>41425.291666666664</v>
      </c>
    </row>
    <row r="2067" spans="1:20" ht="90" hidden="1" x14ac:dyDescent="0.25">
      <c r="A2067" s="13">
        <v>2065</v>
      </c>
      <c r="B2067" s="3" t="s">
        <v>2066</v>
      </c>
      <c r="C2067" s="3" t="s">
        <v>6175</v>
      </c>
      <c r="D2067" s="2">
        <v>40000</v>
      </c>
      <c r="E2067" s="11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8294</v>
      </c>
      <c r="O2067" s="9">
        <f>E2067/D2067</f>
        <v>1.99215125</v>
      </c>
      <c r="P2067" s="10">
        <f>IF(E2067=0,0,E2067/L2067)</f>
        <v>51.212114395886893</v>
      </c>
      <c r="Q2067" s="2" t="str">
        <f>LEFT(N2067,SEARCH("/",N2067,1)-1)</f>
        <v>technology</v>
      </c>
      <c r="R2067" s="2" t="str">
        <f>RIGHT(N2067,LEN(N2067)-SEARCH("/",N2067))</f>
        <v>hardware</v>
      </c>
      <c r="S2067" s="21">
        <f>(((J2067/60)/60)/24)+DATE(1970,1,1)+(-5/24)</f>
        <v>41603.125335648147</v>
      </c>
      <c r="T2067" s="21">
        <f>(((I2067/60)/60)/24)+DATE(1970,1,1)+(-5/24)</f>
        <v>41633.125335648147</v>
      </c>
    </row>
    <row r="2068" spans="1:20" ht="90" hidden="1" x14ac:dyDescent="0.25">
      <c r="A2068" s="13">
        <v>2066</v>
      </c>
      <c r="B2068" s="3" t="s">
        <v>2067</v>
      </c>
      <c r="C2068" s="3" t="s">
        <v>6176</v>
      </c>
      <c r="D2068" s="2">
        <v>2000</v>
      </c>
      <c r="E2068" s="11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8294</v>
      </c>
      <c r="O2068" s="9">
        <f>E2068/D2068</f>
        <v>2.1859999999999999</v>
      </c>
      <c r="P2068" s="10">
        <f>IF(E2068=0,0,E2068/L2068)</f>
        <v>67.261538461538464</v>
      </c>
      <c r="Q2068" s="2" t="str">
        <f>LEFT(N2068,SEARCH("/",N2068,1)-1)</f>
        <v>technology</v>
      </c>
      <c r="R2068" s="2" t="str">
        <f>RIGHT(N2068,LEN(N2068)-SEARCH("/",N2068))</f>
        <v>hardware</v>
      </c>
      <c r="S2068" s="21">
        <f>(((J2068/60)/60)/24)+DATE(1970,1,1)+(-5/24)</f>
        <v>41844.563460648147</v>
      </c>
      <c r="T2068" s="21">
        <f>(((I2068/60)/60)/24)+DATE(1970,1,1)+(-5/24)</f>
        <v>41874.563460648147</v>
      </c>
    </row>
    <row r="2069" spans="1:20" ht="75" hidden="1" x14ac:dyDescent="0.25">
      <c r="A2069" s="13">
        <v>2067</v>
      </c>
      <c r="B2069" s="3" t="s">
        <v>2068</v>
      </c>
      <c r="C2069" s="3" t="s">
        <v>6177</v>
      </c>
      <c r="D2069" s="2">
        <v>495</v>
      </c>
      <c r="E2069" s="11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8294</v>
      </c>
      <c r="O2069" s="9">
        <f>E2069/D2069</f>
        <v>1.2686868686868686</v>
      </c>
      <c r="P2069" s="10">
        <f>IF(E2069=0,0,E2069/L2069)</f>
        <v>62.8</v>
      </c>
      <c r="Q2069" s="2" t="str">
        <f>LEFT(N2069,SEARCH("/",N2069,1)-1)</f>
        <v>technology</v>
      </c>
      <c r="R2069" s="2" t="str">
        <f>RIGHT(N2069,LEN(N2069)-SEARCH("/",N2069))</f>
        <v>hardware</v>
      </c>
      <c r="S2069" s="21">
        <f>(((J2069/60)/60)/24)+DATE(1970,1,1)+(-5/24)</f>
        <v>42115.645555555551</v>
      </c>
      <c r="T2069" s="21">
        <f>(((I2069/60)/60)/24)+DATE(1970,1,1)+(-5/24)</f>
        <v>42148.645555555551</v>
      </c>
    </row>
    <row r="2070" spans="1:20" ht="105" hidden="1" x14ac:dyDescent="0.25">
      <c r="A2070" s="13">
        <v>2068</v>
      </c>
      <c r="B2070" s="3" t="s">
        <v>2069</v>
      </c>
      <c r="C2070" s="3" t="s">
        <v>6178</v>
      </c>
      <c r="D2070" s="2">
        <v>25000</v>
      </c>
      <c r="E2070" s="11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8294</v>
      </c>
      <c r="O2070" s="9">
        <f>E2070/D2070</f>
        <v>1.0522388</v>
      </c>
      <c r="P2070" s="10">
        <f>IF(E2070=0,0,E2070/L2070)</f>
        <v>346.13118421052633</v>
      </c>
      <c r="Q2070" s="2" t="str">
        <f>LEFT(N2070,SEARCH("/",N2070,1)-1)</f>
        <v>technology</v>
      </c>
      <c r="R2070" s="2" t="str">
        <f>RIGHT(N2070,LEN(N2070)-SEARCH("/",N2070))</f>
        <v>hardware</v>
      </c>
      <c r="S2070" s="21">
        <f>(((J2070/60)/60)/24)+DATE(1970,1,1)+(-5/24)</f>
        <v>42633.633275462962</v>
      </c>
      <c r="T2070" s="21">
        <f>(((I2070/60)/60)/24)+DATE(1970,1,1)+(-5/24)</f>
        <v>42663.633275462962</v>
      </c>
    </row>
    <row r="2071" spans="1:20" ht="90" hidden="1" x14ac:dyDescent="0.25">
      <c r="A2071" s="13">
        <v>2069</v>
      </c>
      <c r="B2071" s="3" t="s">
        <v>2070</v>
      </c>
      <c r="C2071" s="3" t="s">
        <v>6179</v>
      </c>
      <c r="D2071" s="2">
        <v>50000</v>
      </c>
      <c r="E2071" s="11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8294</v>
      </c>
      <c r="O2071" s="9">
        <f>E2071/D2071</f>
        <v>1.2840666000000001</v>
      </c>
      <c r="P2071" s="10">
        <f>IF(E2071=0,0,E2071/L2071)</f>
        <v>244.11912547528519</v>
      </c>
      <c r="Q2071" s="2" t="str">
        <f>LEFT(N2071,SEARCH("/",N2071,1)-1)</f>
        <v>technology</v>
      </c>
      <c r="R2071" s="2" t="str">
        <f>RIGHT(N2071,LEN(N2071)-SEARCH("/",N2071))</f>
        <v>hardware</v>
      </c>
      <c r="S2071" s="21">
        <f>(((J2071/60)/60)/24)+DATE(1970,1,1)+(-5/24)</f>
        <v>42340.763784722221</v>
      </c>
      <c r="T2071" s="21">
        <f>(((I2071/60)/60)/24)+DATE(1970,1,1)+(-5/24)</f>
        <v>42371.763784722221</v>
      </c>
    </row>
    <row r="2072" spans="1:20" ht="90" hidden="1" x14ac:dyDescent="0.25">
      <c r="A2072" s="13">
        <v>2070</v>
      </c>
      <c r="B2072" s="3" t="s">
        <v>2071</v>
      </c>
      <c r="C2072" s="3" t="s">
        <v>6180</v>
      </c>
      <c r="D2072" s="2">
        <v>125000</v>
      </c>
      <c r="E2072" s="11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8294</v>
      </c>
      <c r="O2072" s="9">
        <f>E2072/D2072</f>
        <v>3.1732719999999999</v>
      </c>
      <c r="P2072" s="10">
        <f>IF(E2072=0,0,E2072/L2072)</f>
        <v>259.25424836601309</v>
      </c>
      <c r="Q2072" s="2" t="str">
        <f>LEFT(N2072,SEARCH("/",N2072,1)-1)</f>
        <v>technology</v>
      </c>
      <c r="R2072" s="2" t="str">
        <f>RIGHT(N2072,LEN(N2072)-SEARCH("/",N2072))</f>
        <v>hardware</v>
      </c>
      <c r="S2072" s="21">
        <f>(((J2072/60)/60)/24)+DATE(1970,1,1)+(-5/24)</f>
        <v>42519.448182870365</v>
      </c>
      <c r="T2072" s="21">
        <f>(((I2072/60)/60)/24)+DATE(1970,1,1)+(-5/24)</f>
        <v>42549.448182870365</v>
      </c>
    </row>
    <row r="2073" spans="1:20" ht="90" hidden="1" x14ac:dyDescent="0.25">
      <c r="A2073" s="13">
        <v>2071</v>
      </c>
      <c r="B2073" s="3" t="s">
        <v>2072</v>
      </c>
      <c r="C2073" s="3" t="s">
        <v>6181</v>
      </c>
      <c r="D2073" s="2">
        <v>20000</v>
      </c>
      <c r="E2073" s="11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8294</v>
      </c>
      <c r="O2073" s="9">
        <f>E2073/D2073</f>
        <v>2.8073000000000001</v>
      </c>
      <c r="P2073" s="10">
        <f>IF(E2073=0,0,E2073/L2073)</f>
        <v>201.96402877697841</v>
      </c>
      <c r="Q2073" s="2" t="str">
        <f>LEFT(N2073,SEARCH("/",N2073,1)-1)</f>
        <v>technology</v>
      </c>
      <c r="R2073" s="2" t="str">
        <f>RIGHT(N2073,LEN(N2073)-SEARCH("/",N2073))</f>
        <v>hardware</v>
      </c>
      <c r="S2073" s="21">
        <f>(((J2073/60)/60)/24)+DATE(1970,1,1)+(-5/24)</f>
        <v>42600.070416666662</v>
      </c>
      <c r="T2073" s="21">
        <f>(((I2073/60)/60)/24)+DATE(1970,1,1)+(-5/24)</f>
        <v>42645.070416666662</v>
      </c>
    </row>
    <row r="2074" spans="1:20" ht="105" hidden="1" x14ac:dyDescent="0.25">
      <c r="A2074" s="13">
        <v>2072</v>
      </c>
      <c r="B2074" s="3" t="s">
        <v>2073</v>
      </c>
      <c r="C2074" s="3" t="s">
        <v>6182</v>
      </c>
      <c r="D2074" s="2">
        <v>71500</v>
      </c>
      <c r="E2074" s="11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8294</v>
      </c>
      <c r="O2074" s="9">
        <f>E2074/D2074</f>
        <v>1.1073146853146854</v>
      </c>
      <c r="P2074" s="10">
        <f>IF(E2074=0,0,E2074/L2074)</f>
        <v>226.20857142857142</v>
      </c>
      <c r="Q2074" s="2" t="str">
        <f>LEFT(N2074,SEARCH("/",N2074,1)-1)</f>
        <v>technology</v>
      </c>
      <c r="R2074" s="2" t="str">
        <f>RIGHT(N2074,LEN(N2074)-SEARCH("/",N2074))</f>
        <v>hardware</v>
      </c>
      <c r="S2074" s="21">
        <f>(((J2074/60)/60)/24)+DATE(1970,1,1)+(-5/24)</f>
        <v>42467.373055555552</v>
      </c>
      <c r="T2074" s="21">
        <f>(((I2074/60)/60)/24)+DATE(1970,1,1)+(-5/24)</f>
        <v>42497.373055555552</v>
      </c>
    </row>
    <row r="2075" spans="1:20" ht="90" hidden="1" x14ac:dyDescent="0.25">
      <c r="A2075" s="13">
        <v>2073</v>
      </c>
      <c r="B2075" s="3" t="s">
        <v>2074</v>
      </c>
      <c r="C2075" s="3" t="s">
        <v>6183</v>
      </c>
      <c r="D2075" s="2">
        <v>100000</v>
      </c>
      <c r="E2075" s="11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8294</v>
      </c>
      <c r="O2075" s="9">
        <f>E2075/D2075</f>
        <v>1.5260429999999998</v>
      </c>
      <c r="P2075" s="10">
        <f>IF(E2075=0,0,E2075/L2075)</f>
        <v>324.69</v>
      </c>
      <c r="Q2075" s="2" t="str">
        <f>LEFT(N2075,SEARCH("/",N2075,1)-1)</f>
        <v>technology</v>
      </c>
      <c r="R2075" s="2" t="str">
        <f>RIGHT(N2075,LEN(N2075)-SEARCH("/",N2075))</f>
        <v>hardware</v>
      </c>
      <c r="S2075" s="21">
        <f>(((J2075/60)/60)/24)+DATE(1970,1,1)+(-5/24)</f>
        <v>42087.459699074076</v>
      </c>
      <c r="T2075" s="21">
        <f>(((I2075/60)/60)/24)+DATE(1970,1,1)+(-5/24)</f>
        <v>42132.459699074076</v>
      </c>
    </row>
    <row r="2076" spans="1:20" ht="60" hidden="1" x14ac:dyDescent="0.25">
      <c r="A2076" s="13">
        <v>2074</v>
      </c>
      <c r="B2076" s="3" t="s">
        <v>2075</v>
      </c>
      <c r="C2076" s="3" t="s">
        <v>6184</v>
      </c>
      <c r="D2076" s="2">
        <v>600</v>
      </c>
      <c r="E2076" s="11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8294</v>
      </c>
      <c r="O2076" s="9">
        <f>E2076/D2076</f>
        <v>1.0249999999999999</v>
      </c>
      <c r="P2076" s="10">
        <f>IF(E2076=0,0,E2076/L2076)</f>
        <v>205</v>
      </c>
      <c r="Q2076" s="2" t="str">
        <f>LEFT(N2076,SEARCH("/",N2076,1)-1)</f>
        <v>technology</v>
      </c>
      <c r="R2076" s="2" t="str">
        <f>RIGHT(N2076,LEN(N2076)-SEARCH("/",N2076))</f>
        <v>hardware</v>
      </c>
      <c r="S2076" s="21">
        <f>(((J2076/60)/60)/24)+DATE(1970,1,1)+(-5/24)</f>
        <v>42466.617847222216</v>
      </c>
      <c r="T2076" s="21">
        <f>(((I2076/60)/60)/24)+DATE(1970,1,1)+(-5/24)</f>
        <v>42496.617847222216</v>
      </c>
    </row>
    <row r="2077" spans="1:20" ht="75" hidden="1" x14ac:dyDescent="0.25">
      <c r="A2077" s="13">
        <v>2075</v>
      </c>
      <c r="B2077" s="3" t="s">
        <v>2076</v>
      </c>
      <c r="C2077" s="3" t="s">
        <v>6185</v>
      </c>
      <c r="D2077" s="2">
        <v>9999</v>
      </c>
      <c r="E2077" s="11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8294</v>
      </c>
      <c r="O2077" s="9">
        <f>E2077/D2077</f>
        <v>16.783738373837384</v>
      </c>
      <c r="P2077" s="10">
        <f>IF(E2077=0,0,E2077/L2077)</f>
        <v>20.465926829268295</v>
      </c>
      <c r="Q2077" s="2" t="str">
        <f>LEFT(N2077,SEARCH("/",N2077,1)-1)</f>
        <v>technology</v>
      </c>
      <c r="R2077" s="2" t="str">
        <f>RIGHT(N2077,LEN(N2077)-SEARCH("/",N2077))</f>
        <v>hardware</v>
      </c>
      <c r="S2077" s="21">
        <f>(((J2077/60)/60)/24)+DATE(1970,1,1)+(-5/24)</f>
        <v>41450.473240740735</v>
      </c>
      <c r="T2077" s="21">
        <f>(((I2077/60)/60)/24)+DATE(1970,1,1)+(-5/24)</f>
        <v>41480.473240740735</v>
      </c>
    </row>
    <row r="2078" spans="1:20" ht="45" hidden="1" x14ac:dyDescent="0.25">
      <c r="A2078" s="13">
        <v>2076</v>
      </c>
      <c r="B2078" s="3" t="s">
        <v>2077</v>
      </c>
      <c r="C2078" s="3" t="s">
        <v>6186</v>
      </c>
      <c r="D2078" s="2">
        <v>179000</v>
      </c>
      <c r="E2078" s="11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8294</v>
      </c>
      <c r="O2078" s="9">
        <f>E2078/D2078</f>
        <v>5.4334915642458101</v>
      </c>
      <c r="P2078" s="10">
        <f>IF(E2078=0,0,E2078/L2078)</f>
        <v>116.35303146309367</v>
      </c>
      <c r="Q2078" s="2" t="str">
        <f>LEFT(N2078,SEARCH("/",N2078,1)-1)</f>
        <v>technology</v>
      </c>
      <c r="R2078" s="2" t="str">
        <f>RIGHT(N2078,LEN(N2078)-SEARCH("/",N2078))</f>
        <v>hardware</v>
      </c>
      <c r="S2078" s="21">
        <f>(((J2078/60)/60)/24)+DATE(1970,1,1)+(-5/24)</f>
        <v>41803.672326388885</v>
      </c>
      <c r="T2078" s="21">
        <f>(((I2078/60)/60)/24)+DATE(1970,1,1)+(-5/24)</f>
        <v>41843.672326388885</v>
      </c>
    </row>
    <row r="2079" spans="1:20" ht="75" hidden="1" x14ac:dyDescent="0.25">
      <c r="A2079" s="13">
        <v>2077</v>
      </c>
      <c r="B2079" s="3" t="s">
        <v>2078</v>
      </c>
      <c r="C2079" s="3" t="s">
        <v>6187</v>
      </c>
      <c r="D2079" s="2">
        <v>50000</v>
      </c>
      <c r="E2079" s="11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8294</v>
      </c>
      <c r="O2079" s="9">
        <f>E2079/D2079</f>
        <v>1.1550800000000001</v>
      </c>
      <c r="P2079" s="10">
        <f>IF(E2079=0,0,E2079/L2079)</f>
        <v>307.20212765957444</v>
      </c>
      <c r="Q2079" s="2" t="str">
        <f>LEFT(N2079,SEARCH("/",N2079,1)-1)</f>
        <v>technology</v>
      </c>
      <c r="R2079" s="2" t="str">
        <f>RIGHT(N2079,LEN(N2079)-SEARCH("/",N2079))</f>
        <v>hardware</v>
      </c>
      <c r="S2079" s="21">
        <f>(((J2079/60)/60)/24)+DATE(1970,1,1)+(-5/24)</f>
        <v>42102.83421296296</v>
      </c>
      <c r="T2079" s="21">
        <f>(((I2079/60)/60)/24)+DATE(1970,1,1)+(-5/24)</f>
        <v>42160.666666666664</v>
      </c>
    </row>
    <row r="2080" spans="1:20" ht="90" hidden="1" x14ac:dyDescent="0.25">
      <c r="A2080" s="13">
        <v>2078</v>
      </c>
      <c r="B2080" s="3" t="s">
        <v>2079</v>
      </c>
      <c r="C2080" s="3" t="s">
        <v>6188</v>
      </c>
      <c r="D2080" s="2">
        <v>20000</v>
      </c>
      <c r="E2080" s="11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8294</v>
      </c>
      <c r="O2080" s="9">
        <f>E2080/D2080</f>
        <v>1.3120499999999999</v>
      </c>
      <c r="P2080" s="10">
        <f>IF(E2080=0,0,E2080/L2080)</f>
        <v>546.6875</v>
      </c>
      <c r="Q2080" s="2" t="str">
        <f>LEFT(N2080,SEARCH("/",N2080,1)-1)</f>
        <v>technology</v>
      </c>
      <c r="R2080" s="2" t="str">
        <f>RIGHT(N2080,LEN(N2080)-SEARCH("/",N2080))</f>
        <v>hardware</v>
      </c>
      <c r="S2080" s="21">
        <f>(((J2080/60)/60)/24)+DATE(1970,1,1)+(-5/24)</f>
        <v>42692.563159722216</v>
      </c>
      <c r="T2080" s="21">
        <f>(((I2080/60)/60)/24)+DATE(1970,1,1)+(-5/24)</f>
        <v>42722.563159722216</v>
      </c>
    </row>
    <row r="2081" spans="1:20" ht="105" hidden="1" x14ac:dyDescent="0.25">
      <c r="A2081" s="13">
        <v>2079</v>
      </c>
      <c r="B2081" s="3" t="s">
        <v>2080</v>
      </c>
      <c r="C2081" s="3" t="s">
        <v>6189</v>
      </c>
      <c r="D2081" s="2">
        <v>10000</v>
      </c>
      <c r="E2081" s="11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8294</v>
      </c>
      <c r="O2081" s="9">
        <f>E2081/D2081</f>
        <v>2.8816999999999999</v>
      </c>
      <c r="P2081" s="10">
        <f>IF(E2081=0,0,E2081/L2081)</f>
        <v>47.474464579901152</v>
      </c>
      <c r="Q2081" s="2" t="str">
        <f>LEFT(N2081,SEARCH("/",N2081,1)-1)</f>
        <v>technology</v>
      </c>
      <c r="R2081" s="2" t="str">
        <f>RIGHT(N2081,LEN(N2081)-SEARCH("/",N2081))</f>
        <v>hardware</v>
      </c>
      <c r="S2081" s="21">
        <f>(((J2081/60)/60)/24)+DATE(1970,1,1)+(-5/24)</f>
        <v>42150.502233796295</v>
      </c>
      <c r="T2081" s="21">
        <f>(((I2081/60)/60)/24)+DATE(1970,1,1)+(-5/24)</f>
        <v>42180.583333333336</v>
      </c>
    </row>
    <row r="2082" spans="1:20" ht="90" hidden="1" x14ac:dyDescent="0.25">
      <c r="A2082" s="13">
        <v>2080</v>
      </c>
      <c r="B2082" s="3" t="s">
        <v>2081</v>
      </c>
      <c r="C2082" s="3" t="s">
        <v>6190</v>
      </c>
      <c r="D2082" s="2">
        <v>1000</v>
      </c>
      <c r="E2082" s="11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8294</v>
      </c>
      <c r="O2082" s="9">
        <f>E2082/D2082</f>
        <v>5.0780000000000003</v>
      </c>
      <c r="P2082" s="10">
        <f>IF(E2082=0,0,E2082/L2082)</f>
        <v>101.56</v>
      </c>
      <c r="Q2082" s="2" t="str">
        <f>LEFT(N2082,SEARCH("/",N2082,1)-1)</f>
        <v>technology</v>
      </c>
      <c r="R2082" s="2" t="str">
        <f>RIGHT(N2082,LEN(N2082)-SEARCH("/",N2082))</f>
        <v>hardware</v>
      </c>
      <c r="S2082" s="21">
        <f>(((J2082/60)/60)/24)+DATE(1970,1,1)+(-5/24)</f>
        <v>42289.748842592591</v>
      </c>
      <c r="T2082" s="21">
        <f>(((I2082/60)/60)/24)+DATE(1970,1,1)+(-5/24)</f>
        <v>42319.790509259255</v>
      </c>
    </row>
    <row r="2083" spans="1:20" ht="90" hidden="1" x14ac:dyDescent="0.25">
      <c r="A2083" s="13">
        <v>2081</v>
      </c>
      <c r="B2083" s="3" t="s">
        <v>2082</v>
      </c>
      <c r="C2083" s="3" t="s">
        <v>6191</v>
      </c>
      <c r="D2083" s="2">
        <v>3500</v>
      </c>
      <c r="E2083" s="11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8278</v>
      </c>
      <c r="O2083" s="9">
        <f>E2083/D2083</f>
        <v>1.1457142857142857</v>
      </c>
      <c r="P2083" s="10">
        <f>IF(E2083=0,0,E2083/L2083)</f>
        <v>72.909090909090907</v>
      </c>
      <c r="Q2083" s="2" t="str">
        <f>LEFT(N2083,SEARCH("/",N2083,1)-1)</f>
        <v>music</v>
      </c>
      <c r="R2083" s="2" t="str">
        <f>RIGHT(N2083,LEN(N2083)-SEARCH("/",N2083))</f>
        <v>indie rock</v>
      </c>
      <c r="S2083" s="21">
        <f>(((J2083/60)/60)/24)+DATE(1970,1,1)+(-5/24)</f>
        <v>41003.948553240742</v>
      </c>
      <c r="T2083" s="21">
        <f>(((I2083/60)/60)/24)+DATE(1970,1,1)+(-5/24)</f>
        <v>41044.999305555553</v>
      </c>
    </row>
    <row r="2084" spans="1:20" ht="105" hidden="1" x14ac:dyDescent="0.25">
      <c r="A2084" s="13">
        <v>2082</v>
      </c>
      <c r="B2084" s="3" t="s">
        <v>2083</v>
      </c>
      <c r="C2084" s="3" t="s">
        <v>6192</v>
      </c>
      <c r="D2084" s="2">
        <v>1500</v>
      </c>
      <c r="E2084" s="11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8278</v>
      </c>
      <c r="O2084" s="9">
        <f>E2084/D2084</f>
        <v>1.1073333333333333</v>
      </c>
      <c r="P2084" s="10">
        <f>IF(E2084=0,0,E2084/L2084)</f>
        <v>43.710526315789473</v>
      </c>
      <c r="Q2084" s="2" t="str">
        <f>LEFT(N2084,SEARCH("/",N2084,1)-1)</f>
        <v>music</v>
      </c>
      <c r="R2084" s="2" t="str">
        <f>RIGHT(N2084,LEN(N2084)-SEARCH("/",N2084))</f>
        <v>indie rock</v>
      </c>
      <c r="S2084" s="21">
        <f>(((J2084/60)/60)/24)+DATE(1970,1,1)+(-5/24)</f>
        <v>40810.911990740737</v>
      </c>
      <c r="T2084" s="21">
        <f>(((I2084/60)/60)/24)+DATE(1970,1,1)+(-5/24)</f>
        <v>40870.953657407401</v>
      </c>
    </row>
    <row r="2085" spans="1:20" ht="105" hidden="1" x14ac:dyDescent="0.25">
      <c r="A2085" s="13">
        <v>2083</v>
      </c>
      <c r="B2085" s="3" t="s">
        <v>2084</v>
      </c>
      <c r="C2085" s="3" t="s">
        <v>6193</v>
      </c>
      <c r="D2085" s="2">
        <v>750</v>
      </c>
      <c r="E2085" s="11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8278</v>
      </c>
      <c r="O2085" s="9">
        <f>E2085/D2085</f>
        <v>1.1333333333333333</v>
      </c>
      <c r="P2085" s="10">
        <f>IF(E2085=0,0,E2085/L2085)</f>
        <v>34</v>
      </c>
      <c r="Q2085" s="2" t="str">
        <f>LEFT(N2085,SEARCH("/",N2085,1)-1)</f>
        <v>music</v>
      </c>
      <c r="R2085" s="2" t="str">
        <f>RIGHT(N2085,LEN(N2085)-SEARCH("/",N2085))</f>
        <v>indie rock</v>
      </c>
      <c r="S2085" s="21">
        <f>(((J2085/60)/60)/24)+DATE(1970,1,1)+(-5/24)</f>
        <v>41034.513831018514</v>
      </c>
      <c r="T2085" s="21">
        <f>(((I2085/60)/60)/24)+DATE(1970,1,1)+(-5/24)</f>
        <v>41064.513831018514</v>
      </c>
    </row>
    <row r="2086" spans="1:20" ht="75" hidden="1" x14ac:dyDescent="0.25">
      <c r="A2086" s="13">
        <v>2084</v>
      </c>
      <c r="B2086" s="3" t="s">
        <v>2085</v>
      </c>
      <c r="C2086" s="3" t="s">
        <v>6194</v>
      </c>
      <c r="D2086" s="2">
        <v>3000</v>
      </c>
      <c r="E2086" s="11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8278</v>
      </c>
      <c r="O2086" s="9">
        <f>E2086/D2086</f>
        <v>1.0833333333333333</v>
      </c>
      <c r="P2086" s="10">
        <f>IF(E2086=0,0,E2086/L2086)</f>
        <v>70.652173913043484</v>
      </c>
      <c r="Q2086" s="2" t="str">
        <f>LEFT(N2086,SEARCH("/",N2086,1)-1)</f>
        <v>music</v>
      </c>
      <c r="R2086" s="2" t="str">
        <f>RIGHT(N2086,LEN(N2086)-SEARCH("/",N2086))</f>
        <v>indie rock</v>
      </c>
      <c r="S2086" s="21">
        <f>(((J2086/60)/60)/24)+DATE(1970,1,1)+(-5/24)</f>
        <v>41731.624791666662</v>
      </c>
      <c r="T2086" s="21">
        <f>(((I2086/60)/60)/24)+DATE(1970,1,1)+(-5/24)</f>
        <v>41763.082638888889</v>
      </c>
    </row>
    <row r="2087" spans="1:20" ht="105" hidden="1" x14ac:dyDescent="0.25">
      <c r="A2087" s="13">
        <v>2085</v>
      </c>
      <c r="B2087" s="3" t="s">
        <v>2086</v>
      </c>
      <c r="C2087" s="3" t="s">
        <v>6195</v>
      </c>
      <c r="D2087" s="2">
        <v>6000</v>
      </c>
      <c r="E2087" s="11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8278</v>
      </c>
      <c r="O2087" s="9">
        <f>E2087/D2087</f>
        <v>1.2353333333333334</v>
      </c>
      <c r="P2087" s="10">
        <f>IF(E2087=0,0,E2087/L2087)</f>
        <v>89.301204819277103</v>
      </c>
      <c r="Q2087" s="2" t="str">
        <f>LEFT(N2087,SEARCH("/",N2087,1)-1)</f>
        <v>music</v>
      </c>
      <c r="R2087" s="2" t="str">
        <f>RIGHT(N2087,LEN(N2087)-SEARCH("/",N2087))</f>
        <v>indie rock</v>
      </c>
      <c r="S2087" s="21">
        <f>(((J2087/60)/60)/24)+DATE(1970,1,1)+(-5/24)</f>
        <v>41075.627164351848</v>
      </c>
      <c r="T2087" s="21">
        <f>(((I2087/60)/60)/24)+DATE(1970,1,1)+(-5/24)</f>
        <v>41105.627164351848</v>
      </c>
    </row>
    <row r="2088" spans="1:20" ht="75" hidden="1" x14ac:dyDescent="0.25">
      <c r="A2088" s="13">
        <v>2086</v>
      </c>
      <c r="B2088" s="3" t="s">
        <v>2087</v>
      </c>
      <c r="C2088" s="3" t="s">
        <v>6196</v>
      </c>
      <c r="D2088" s="2">
        <v>4000</v>
      </c>
      <c r="E2088" s="11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8278</v>
      </c>
      <c r="O2088" s="9">
        <f>E2088/D2088</f>
        <v>1.0069999999999999</v>
      </c>
      <c r="P2088" s="10">
        <f>IF(E2088=0,0,E2088/L2088)</f>
        <v>115.08571428571429</v>
      </c>
      <c r="Q2088" s="2" t="str">
        <f>LEFT(N2088,SEARCH("/",N2088,1)-1)</f>
        <v>music</v>
      </c>
      <c r="R2088" s="2" t="str">
        <f>RIGHT(N2088,LEN(N2088)-SEARCH("/",N2088))</f>
        <v>indie rock</v>
      </c>
      <c r="S2088" s="21">
        <f>(((J2088/60)/60)/24)+DATE(1970,1,1)+(-5/24)</f>
        <v>40860.462175925924</v>
      </c>
      <c r="T2088" s="21">
        <f>(((I2088/60)/60)/24)+DATE(1970,1,1)+(-5/24)</f>
        <v>40890.999305555553</v>
      </c>
    </row>
    <row r="2089" spans="1:20" ht="90" hidden="1" x14ac:dyDescent="0.25">
      <c r="A2089" s="13">
        <v>2087</v>
      </c>
      <c r="B2089" s="3" t="s">
        <v>2088</v>
      </c>
      <c r="C2089" s="3" t="s">
        <v>6197</v>
      </c>
      <c r="D2089" s="2">
        <v>1500</v>
      </c>
      <c r="E2089" s="11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8278</v>
      </c>
      <c r="O2089" s="9">
        <f>E2089/D2089</f>
        <v>1.0353333333333334</v>
      </c>
      <c r="P2089" s="10">
        <f>IF(E2089=0,0,E2089/L2089)</f>
        <v>62.12</v>
      </c>
      <c r="Q2089" s="2" t="str">
        <f>LEFT(N2089,SEARCH("/",N2089,1)-1)</f>
        <v>music</v>
      </c>
      <c r="R2089" s="2" t="str">
        <f>RIGHT(N2089,LEN(N2089)-SEARCH("/",N2089))</f>
        <v>indie rock</v>
      </c>
      <c r="S2089" s="21">
        <f>(((J2089/60)/60)/24)+DATE(1970,1,1)+(-5/24)</f>
        <v>40763.996041666665</v>
      </c>
      <c r="T2089" s="21">
        <f>(((I2089/60)/60)/24)+DATE(1970,1,1)+(-5/24)</f>
        <v>40793.996041666665</v>
      </c>
    </row>
    <row r="2090" spans="1:20" ht="90" hidden="1" x14ac:dyDescent="0.25">
      <c r="A2090" s="13">
        <v>2088</v>
      </c>
      <c r="B2090" s="3" t="s">
        <v>2089</v>
      </c>
      <c r="C2090" s="3" t="s">
        <v>6198</v>
      </c>
      <c r="D2090" s="2">
        <v>3000</v>
      </c>
      <c r="E2090" s="11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8278</v>
      </c>
      <c r="O2090" s="9">
        <f>E2090/D2090</f>
        <v>1.1551066666666667</v>
      </c>
      <c r="P2090" s="10">
        <f>IF(E2090=0,0,E2090/L2090)</f>
        <v>46.204266666666669</v>
      </c>
      <c r="Q2090" s="2" t="str">
        <f>LEFT(N2090,SEARCH("/",N2090,1)-1)</f>
        <v>music</v>
      </c>
      <c r="R2090" s="2" t="str">
        <f>RIGHT(N2090,LEN(N2090)-SEARCH("/",N2090))</f>
        <v>indie rock</v>
      </c>
      <c r="S2090" s="21">
        <f>(((J2090/60)/60)/24)+DATE(1970,1,1)+(-5/24)</f>
        <v>40395.506388888884</v>
      </c>
      <c r="T2090" s="21">
        <f>(((I2090/60)/60)/24)+DATE(1970,1,1)+(-5/24)</f>
        <v>40431.957638888889</v>
      </c>
    </row>
    <row r="2091" spans="1:20" ht="60" hidden="1" x14ac:dyDescent="0.25">
      <c r="A2091" s="13">
        <v>2089</v>
      </c>
      <c r="B2091" s="3" t="s">
        <v>2090</v>
      </c>
      <c r="C2091" s="3" t="s">
        <v>6199</v>
      </c>
      <c r="D2091" s="2">
        <v>2500</v>
      </c>
      <c r="E2091" s="11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8278</v>
      </c>
      <c r="O2091" s="9">
        <f>E2091/D2091</f>
        <v>1.2040040000000001</v>
      </c>
      <c r="P2091" s="10">
        <f>IF(E2091=0,0,E2091/L2091)</f>
        <v>48.54854838709678</v>
      </c>
      <c r="Q2091" s="2" t="str">
        <f>LEFT(N2091,SEARCH("/",N2091,1)-1)</f>
        <v>music</v>
      </c>
      <c r="R2091" s="2" t="str">
        <f>RIGHT(N2091,LEN(N2091)-SEARCH("/",N2091))</f>
        <v>indie rock</v>
      </c>
      <c r="S2091" s="21">
        <f>(((J2091/60)/60)/24)+DATE(1970,1,1)+(-5/24)</f>
        <v>41452.867986111109</v>
      </c>
      <c r="T2091" s="21">
        <f>(((I2091/60)/60)/24)+DATE(1970,1,1)+(-5/24)</f>
        <v>41487.867986111109</v>
      </c>
    </row>
    <row r="2092" spans="1:20" ht="90" hidden="1" x14ac:dyDescent="0.25">
      <c r="A2092" s="13">
        <v>2090</v>
      </c>
      <c r="B2092" s="3" t="s">
        <v>2091</v>
      </c>
      <c r="C2092" s="3" t="s">
        <v>6200</v>
      </c>
      <c r="D2092" s="2">
        <v>8000</v>
      </c>
      <c r="E2092" s="11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8278</v>
      </c>
      <c r="O2092" s="9">
        <f>E2092/D2092</f>
        <v>1.1504037499999999</v>
      </c>
      <c r="P2092" s="10">
        <f>IF(E2092=0,0,E2092/L2092)</f>
        <v>57.520187499999999</v>
      </c>
      <c r="Q2092" s="2" t="str">
        <f>LEFT(N2092,SEARCH("/",N2092,1)-1)</f>
        <v>music</v>
      </c>
      <c r="R2092" s="2" t="str">
        <f>RIGHT(N2092,LEN(N2092)-SEARCH("/",N2092))</f>
        <v>indie rock</v>
      </c>
      <c r="S2092" s="21">
        <f>(((J2092/60)/60)/24)+DATE(1970,1,1)+(-5/24)</f>
        <v>41299.173090277778</v>
      </c>
      <c r="T2092" s="21">
        <f>(((I2092/60)/60)/24)+DATE(1970,1,1)+(-5/24)</f>
        <v>41329.173090277778</v>
      </c>
    </row>
    <row r="2093" spans="1:20" ht="90" hidden="1" x14ac:dyDescent="0.25">
      <c r="A2093" s="13">
        <v>2091</v>
      </c>
      <c r="B2093" s="3" t="s">
        <v>2092</v>
      </c>
      <c r="C2093" s="3" t="s">
        <v>6201</v>
      </c>
      <c r="D2093" s="2">
        <v>18000</v>
      </c>
      <c r="E2093" s="11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8278</v>
      </c>
      <c r="O2093" s="9">
        <f>E2093/D2093</f>
        <v>1.2046777777777777</v>
      </c>
      <c r="P2093" s="10">
        <f>IF(E2093=0,0,E2093/L2093)</f>
        <v>88.147154471544724</v>
      </c>
      <c r="Q2093" s="2" t="str">
        <f>LEFT(N2093,SEARCH("/",N2093,1)-1)</f>
        <v>music</v>
      </c>
      <c r="R2093" s="2" t="str">
        <f>RIGHT(N2093,LEN(N2093)-SEARCH("/",N2093))</f>
        <v>indie rock</v>
      </c>
      <c r="S2093" s="21">
        <f>(((J2093/60)/60)/24)+DATE(1970,1,1)+(-5/24)</f>
        <v>40555.114328703698</v>
      </c>
      <c r="T2093" s="21">
        <f>(((I2093/60)/60)/24)+DATE(1970,1,1)+(-5/24)</f>
        <v>40603.625</v>
      </c>
    </row>
    <row r="2094" spans="1:20" ht="90" hidden="1" x14ac:dyDescent="0.25">
      <c r="A2094" s="13">
        <v>2092</v>
      </c>
      <c r="B2094" s="3" t="s">
        <v>2093</v>
      </c>
      <c r="C2094" s="3" t="s">
        <v>6202</v>
      </c>
      <c r="D2094" s="2">
        <v>6000</v>
      </c>
      <c r="E2094" s="11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8278</v>
      </c>
      <c r="O2094" s="9">
        <f>E2094/D2094</f>
        <v>1.0128333333333333</v>
      </c>
      <c r="P2094" s="10">
        <f>IF(E2094=0,0,E2094/L2094)</f>
        <v>110.49090909090908</v>
      </c>
      <c r="Q2094" s="2" t="str">
        <f>LEFT(N2094,SEARCH("/",N2094,1)-1)</f>
        <v>music</v>
      </c>
      <c r="R2094" s="2" t="str">
        <f>RIGHT(N2094,LEN(N2094)-SEARCH("/",N2094))</f>
        <v>indie rock</v>
      </c>
      <c r="S2094" s="21">
        <f>(((J2094/60)/60)/24)+DATE(1970,1,1)+(-5/24)</f>
        <v>40763.499212962961</v>
      </c>
      <c r="T2094" s="21">
        <f>(((I2094/60)/60)/24)+DATE(1970,1,1)+(-5/24)</f>
        <v>40823.499212962961</v>
      </c>
    </row>
    <row r="2095" spans="1:20" ht="90" hidden="1" x14ac:dyDescent="0.25">
      <c r="A2095" s="13">
        <v>2093</v>
      </c>
      <c r="B2095" s="3" t="s">
        <v>2094</v>
      </c>
      <c r="C2095" s="3" t="s">
        <v>6203</v>
      </c>
      <c r="D2095" s="2">
        <v>1500</v>
      </c>
      <c r="E2095" s="11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8278</v>
      </c>
      <c r="O2095" s="9">
        <f>E2095/D2095</f>
        <v>1.0246666666666666</v>
      </c>
      <c r="P2095" s="10">
        <f>IF(E2095=0,0,E2095/L2095)</f>
        <v>66.826086956521735</v>
      </c>
      <c r="Q2095" s="2" t="str">
        <f>LEFT(N2095,SEARCH("/",N2095,1)-1)</f>
        <v>music</v>
      </c>
      <c r="R2095" s="2" t="str">
        <f>RIGHT(N2095,LEN(N2095)-SEARCH("/",N2095))</f>
        <v>indie rock</v>
      </c>
      <c r="S2095" s="21">
        <f>(((J2095/60)/60)/24)+DATE(1970,1,1)+(-5/24)</f>
        <v>41205.646203703705</v>
      </c>
      <c r="T2095" s="21">
        <f>(((I2095/60)/60)/24)+DATE(1970,1,1)+(-5/24)</f>
        <v>41265.68787037037</v>
      </c>
    </row>
    <row r="2096" spans="1:20" ht="105" hidden="1" x14ac:dyDescent="0.25">
      <c r="A2096" s="13">
        <v>2094</v>
      </c>
      <c r="B2096" s="3" t="s">
        <v>2095</v>
      </c>
      <c r="C2096" s="3" t="s">
        <v>6204</v>
      </c>
      <c r="D2096" s="2">
        <v>3500</v>
      </c>
      <c r="E2096" s="11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8278</v>
      </c>
      <c r="O2096" s="9">
        <f>E2096/D2096</f>
        <v>1.2054285714285715</v>
      </c>
      <c r="P2096" s="10">
        <f>IF(E2096=0,0,E2096/L2096)</f>
        <v>58.597222222222221</v>
      </c>
      <c r="Q2096" s="2" t="str">
        <f>LEFT(N2096,SEARCH("/",N2096,1)-1)</f>
        <v>music</v>
      </c>
      <c r="R2096" s="2" t="str">
        <f>RIGHT(N2096,LEN(N2096)-SEARCH("/",N2096))</f>
        <v>indie rock</v>
      </c>
      <c r="S2096" s="21">
        <f>(((J2096/60)/60)/24)+DATE(1970,1,1)+(-5/24)</f>
        <v>40938.811689814815</v>
      </c>
      <c r="T2096" s="21">
        <f>(((I2096/60)/60)/24)+DATE(1970,1,1)+(-5/24)</f>
        <v>40972.916666666664</v>
      </c>
    </row>
    <row r="2097" spans="1:20" ht="90" hidden="1" x14ac:dyDescent="0.25">
      <c r="A2097" s="13">
        <v>2095</v>
      </c>
      <c r="B2097" s="3" t="s">
        <v>2096</v>
      </c>
      <c r="C2097" s="3" t="s">
        <v>6205</v>
      </c>
      <c r="D2097" s="2">
        <v>2500</v>
      </c>
      <c r="E2097" s="11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8278</v>
      </c>
      <c r="O2097" s="9">
        <f>E2097/D2097</f>
        <v>1</v>
      </c>
      <c r="P2097" s="10">
        <f>IF(E2097=0,0,E2097/L2097)</f>
        <v>113.63636363636364</v>
      </c>
      <c r="Q2097" s="2" t="str">
        <f>LEFT(N2097,SEARCH("/",N2097,1)-1)</f>
        <v>music</v>
      </c>
      <c r="R2097" s="2" t="str">
        <f>RIGHT(N2097,LEN(N2097)-SEARCH("/",N2097))</f>
        <v>indie rock</v>
      </c>
      <c r="S2097" s="21">
        <f>(((J2097/60)/60)/24)+DATE(1970,1,1)+(-5/24)</f>
        <v>40758.525150462956</v>
      </c>
      <c r="T2097" s="21">
        <f>(((I2097/60)/60)/24)+DATE(1970,1,1)+(-5/24)</f>
        <v>40818.525150462956</v>
      </c>
    </row>
    <row r="2098" spans="1:20" ht="75" hidden="1" x14ac:dyDescent="0.25">
      <c r="A2098" s="13">
        <v>2096</v>
      </c>
      <c r="B2098" s="3" t="s">
        <v>2097</v>
      </c>
      <c r="C2098" s="3" t="s">
        <v>6206</v>
      </c>
      <c r="D2098" s="2">
        <v>600</v>
      </c>
      <c r="E2098" s="11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8278</v>
      </c>
      <c r="O2098" s="9">
        <f>E2098/D2098</f>
        <v>1.0166666666666666</v>
      </c>
      <c r="P2098" s="10">
        <f>IF(E2098=0,0,E2098/L2098)</f>
        <v>43.571428571428569</v>
      </c>
      <c r="Q2098" s="2" t="str">
        <f>LEFT(N2098,SEARCH("/",N2098,1)-1)</f>
        <v>music</v>
      </c>
      <c r="R2098" s="2" t="str">
        <f>RIGHT(N2098,LEN(N2098)-SEARCH("/",N2098))</f>
        <v>indie rock</v>
      </c>
      <c r="S2098" s="21">
        <f>(((J2098/60)/60)/24)+DATE(1970,1,1)+(-5/24)</f>
        <v>41192.550173611111</v>
      </c>
      <c r="T2098" s="21">
        <f>(((I2098/60)/60)/24)+DATE(1970,1,1)+(-5/24)</f>
        <v>41207.957638888889</v>
      </c>
    </row>
    <row r="2099" spans="1:20" ht="90" hidden="1" x14ac:dyDescent="0.25">
      <c r="A2099" s="13">
        <v>2097</v>
      </c>
      <c r="B2099" s="3" t="s">
        <v>2098</v>
      </c>
      <c r="C2099" s="3" t="s">
        <v>6207</v>
      </c>
      <c r="D2099" s="2">
        <v>3000</v>
      </c>
      <c r="E2099" s="11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8278</v>
      </c>
      <c r="O2099" s="9">
        <f>E2099/D2099</f>
        <v>1</v>
      </c>
      <c r="P2099" s="10">
        <f>IF(E2099=0,0,E2099/L2099)</f>
        <v>78.94736842105263</v>
      </c>
      <c r="Q2099" s="2" t="str">
        <f>LEFT(N2099,SEARCH("/",N2099,1)-1)</f>
        <v>music</v>
      </c>
      <c r="R2099" s="2" t="str">
        <f>RIGHT(N2099,LEN(N2099)-SEARCH("/",N2099))</f>
        <v>indie rock</v>
      </c>
      <c r="S2099" s="21">
        <f>(((J2099/60)/60)/24)+DATE(1970,1,1)+(-5/24)</f>
        <v>40818.376562499994</v>
      </c>
      <c r="T2099" s="21">
        <f>(((I2099/60)/60)/24)+DATE(1970,1,1)+(-5/24)</f>
        <v>40878.418229166666</v>
      </c>
    </row>
    <row r="2100" spans="1:20" ht="90" hidden="1" x14ac:dyDescent="0.25">
      <c r="A2100" s="13">
        <v>2098</v>
      </c>
      <c r="B2100" s="3" t="s">
        <v>2099</v>
      </c>
      <c r="C2100" s="3" t="s">
        <v>6208</v>
      </c>
      <c r="D2100" s="2">
        <v>6000</v>
      </c>
      <c r="E2100" s="11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8278</v>
      </c>
      <c r="O2100" s="9">
        <f>E2100/D2100</f>
        <v>1.0033333333333334</v>
      </c>
      <c r="P2100" s="10">
        <f>IF(E2100=0,0,E2100/L2100)</f>
        <v>188.125</v>
      </c>
      <c r="Q2100" s="2" t="str">
        <f>LEFT(N2100,SEARCH("/",N2100,1)-1)</f>
        <v>music</v>
      </c>
      <c r="R2100" s="2" t="str">
        <f>RIGHT(N2100,LEN(N2100)-SEARCH("/",N2100))</f>
        <v>indie rock</v>
      </c>
      <c r="S2100" s="21">
        <f>(((J2100/60)/60)/24)+DATE(1970,1,1)+(-5/24)</f>
        <v>40945.905497685184</v>
      </c>
      <c r="T2100" s="21">
        <f>(((I2100/60)/60)/24)+DATE(1970,1,1)+(-5/24)</f>
        <v>40975.905497685184</v>
      </c>
    </row>
    <row r="2101" spans="1:20" ht="30" hidden="1" x14ac:dyDescent="0.25">
      <c r="A2101" s="13">
        <v>2099</v>
      </c>
      <c r="B2101" s="3" t="s">
        <v>2100</v>
      </c>
      <c r="C2101" s="3" t="s">
        <v>6209</v>
      </c>
      <c r="D2101" s="2">
        <v>3000</v>
      </c>
      <c r="E2101" s="11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8278</v>
      </c>
      <c r="O2101" s="9">
        <f>E2101/D2101</f>
        <v>1.3236666666666668</v>
      </c>
      <c r="P2101" s="10">
        <f>IF(E2101=0,0,E2101/L2101)</f>
        <v>63.031746031746032</v>
      </c>
      <c r="Q2101" s="2" t="str">
        <f>LEFT(N2101,SEARCH("/",N2101,1)-1)</f>
        <v>music</v>
      </c>
      <c r="R2101" s="2" t="str">
        <f>RIGHT(N2101,LEN(N2101)-SEARCH("/",N2101))</f>
        <v>indie rock</v>
      </c>
      <c r="S2101" s="21">
        <f>(((J2101/60)/60)/24)+DATE(1970,1,1)+(-5/24)</f>
        <v>42173.53800925926</v>
      </c>
      <c r="T2101" s="21">
        <f>(((I2101/60)/60)/24)+DATE(1970,1,1)+(-5/24)</f>
        <v>42186.944444444445</v>
      </c>
    </row>
    <row r="2102" spans="1:20" ht="90" hidden="1" x14ac:dyDescent="0.25">
      <c r="A2102" s="13">
        <v>2100</v>
      </c>
      <c r="B2102" s="3" t="s">
        <v>2101</v>
      </c>
      <c r="C2102" s="3" t="s">
        <v>6210</v>
      </c>
      <c r="D2102" s="2">
        <v>600</v>
      </c>
      <c r="E2102" s="11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8278</v>
      </c>
      <c r="O2102" s="9">
        <f>E2102/D2102</f>
        <v>1.3666666666666667</v>
      </c>
      <c r="P2102" s="10">
        <f>IF(E2102=0,0,E2102/L2102)</f>
        <v>30.37037037037037</v>
      </c>
      <c r="Q2102" s="2" t="str">
        <f>LEFT(N2102,SEARCH("/",N2102,1)-1)</f>
        <v>music</v>
      </c>
      <c r="R2102" s="2" t="str">
        <f>RIGHT(N2102,LEN(N2102)-SEARCH("/",N2102))</f>
        <v>indie rock</v>
      </c>
      <c r="S2102" s="21">
        <f>(((J2102/60)/60)/24)+DATE(1970,1,1)+(-5/24)</f>
        <v>41074.62663194444</v>
      </c>
      <c r="T2102" s="21">
        <f>(((I2102/60)/60)/24)+DATE(1970,1,1)+(-5/24)</f>
        <v>41089.957638888889</v>
      </c>
    </row>
    <row r="2103" spans="1:20" ht="90" hidden="1" x14ac:dyDescent="0.25">
      <c r="A2103" s="13">
        <v>2101</v>
      </c>
      <c r="B2103" s="3" t="s">
        <v>2102</v>
      </c>
      <c r="C2103" s="3" t="s">
        <v>6211</v>
      </c>
      <c r="D2103" s="2">
        <v>2000</v>
      </c>
      <c r="E2103" s="11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8278</v>
      </c>
      <c r="O2103" s="9">
        <f>E2103/D2103</f>
        <v>1.1325000000000001</v>
      </c>
      <c r="P2103" s="10">
        <f>IF(E2103=0,0,E2103/L2103)</f>
        <v>51.477272727272727</v>
      </c>
      <c r="Q2103" s="2" t="str">
        <f>LEFT(N2103,SEARCH("/",N2103,1)-1)</f>
        <v>music</v>
      </c>
      <c r="R2103" s="2" t="str">
        <f>RIGHT(N2103,LEN(N2103)-SEARCH("/",N2103))</f>
        <v>indie rock</v>
      </c>
      <c r="S2103" s="21">
        <f>(((J2103/60)/60)/24)+DATE(1970,1,1)+(-5/24)</f>
        <v>40891.941134259258</v>
      </c>
      <c r="T2103" s="21">
        <f>(((I2103/60)/60)/24)+DATE(1970,1,1)+(-5/24)</f>
        <v>40951.941134259258</v>
      </c>
    </row>
    <row r="2104" spans="1:20" ht="90" hidden="1" x14ac:dyDescent="0.25">
      <c r="A2104" s="13">
        <v>2102</v>
      </c>
      <c r="B2104" s="3" t="s">
        <v>2103</v>
      </c>
      <c r="C2104" s="3" t="s">
        <v>6212</v>
      </c>
      <c r="D2104" s="2">
        <v>1000</v>
      </c>
      <c r="E2104" s="11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8278</v>
      </c>
      <c r="O2104" s="9">
        <f>E2104/D2104</f>
        <v>1.36</v>
      </c>
      <c r="P2104" s="10">
        <f>IF(E2104=0,0,E2104/L2104)</f>
        <v>35.789473684210527</v>
      </c>
      <c r="Q2104" s="2" t="str">
        <f>LEFT(N2104,SEARCH("/",N2104,1)-1)</f>
        <v>music</v>
      </c>
      <c r="R2104" s="2" t="str">
        <f>RIGHT(N2104,LEN(N2104)-SEARCH("/",N2104))</f>
        <v>indie rock</v>
      </c>
      <c r="S2104" s="21">
        <f>(((J2104/60)/60)/24)+DATE(1970,1,1)+(-5/24)</f>
        <v>40638.660277777773</v>
      </c>
      <c r="T2104" s="21">
        <f>(((I2104/60)/60)/24)+DATE(1970,1,1)+(-5/24)</f>
        <v>40668.660277777773</v>
      </c>
    </row>
    <row r="2105" spans="1:20" ht="45" hidden="1" x14ac:dyDescent="0.25">
      <c r="A2105" s="13">
        <v>2103</v>
      </c>
      <c r="B2105" s="3" t="s">
        <v>2104</v>
      </c>
      <c r="C2105" s="3" t="s">
        <v>6213</v>
      </c>
      <c r="D2105" s="2">
        <v>7777</v>
      </c>
      <c r="E2105" s="11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8278</v>
      </c>
      <c r="O2105" s="9">
        <f>E2105/D2105</f>
        <v>1.4612318374694613</v>
      </c>
      <c r="P2105" s="10">
        <f>IF(E2105=0,0,E2105/L2105)</f>
        <v>98.817391304347822</v>
      </c>
      <c r="Q2105" s="2" t="str">
        <f>LEFT(N2105,SEARCH("/",N2105,1)-1)</f>
        <v>music</v>
      </c>
      <c r="R2105" s="2" t="str">
        <f>RIGHT(N2105,LEN(N2105)-SEARCH("/",N2105))</f>
        <v>indie rock</v>
      </c>
      <c r="S2105" s="21">
        <f>(((J2105/60)/60)/24)+DATE(1970,1,1)+(-5/24)</f>
        <v>41192.546608796292</v>
      </c>
      <c r="T2105" s="21">
        <f>(((I2105/60)/60)/24)+DATE(1970,1,1)+(-5/24)</f>
        <v>41222.588275462964</v>
      </c>
    </row>
    <row r="2106" spans="1:20" ht="90" hidden="1" x14ac:dyDescent="0.25">
      <c r="A2106" s="13">
        <v>2104</v>
      </c>
      <c r="B2106" s="3" t="s">
        <v>2105</v>
      </c>
      <c r="C2106" s="3" t="s">
        <v>6214</v>
      </c>
      <c r="D2106" s="2">
        <v>800</v>
      </c>
      <c r="E2106" s="11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8278</v>
      </c>
      <c r="O2106" s="9">
        <f>E2106/D2106</f>
        <v>1.2949999999999999</v>
      </c>
      <c r="P2106" s="10">
        <f>IF(E2106=0,0,E2106/L2106)</f>
        <v>28</v>
      </c>
      <c r="Q2106" s="2" t="str">
        <f>LEFT(N2106,SEARCH("/",N2106,1)-1)</f>
        <v>music</v>
      </c>
      <c r="R2106" s="2" t="str">
        <f>RIGHT(N2106,LEN(N2106)-SEARCH("/",N2106))</f>
        <v>indie rock</v>
      </c>
      <c r="S2106" s="21">
        <f>(((J2106/60)/60)/24)+DATE(1970,1,1)+(-5/24)</f>
        <v>41393.86613425926</v>
      </c>
      <c r="T2106" s="21">
        <f>(((I2106/60)/60)/24)+DATE(1970,1,1)+(-5/24)</f>
        <v>41424.791666666664</v>
      </c>
    </row>
    <row r="2107" spans="1:20" ht="60" hidden="1" x14ac:dyDescent="0.25">
      <c r="A2107" s="13">
        <v>2105</v>
      </c>
      <c r="B2107" s="3" t="s">
        <v>2106</v>
      </c>
      <c r="C2107" s="3" t="s">
        <v>6215</v>
      </c>
      <c r="D2107" s="2">
        <v>2000</v>
      </c>
      <c r="E2107" s="11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8278</v>
      </c>
      <c r="O2107" s="9">
        <f>E2107/D2107</f>
        <v>2.54</v>
      </c>
      <c r="P2107" s="10">
        <f>IF(E2107=0,0,E2107/L2107)</f>
        <v>51.313131313131315</v>
      </c>
      <c r="Q2107" s="2" t="str">
        <f>LEFT(N2107,SEARCH("/",N2107,1)-1)</f>
        <v>music</v>
      </c>
      <c r="R2107" s="2" t="str">
        <f>RIGHT(N2107,LEN(N2107)-SEARCH("/",N2107))</f>
        <v>indie rock</v>
      </c>
      <c r="S2107" s="21">
        <f>(((J2107/60)/60)/24)+DATE(1970,1,1)+(-5/24)</f>
        <v>41951.580474537033</v>
      </c>
      <c r="T2107" s="21">
        <f>(((I2107/60)/60)/24)+DATE(1970,1,1)+(-5/24)</f>
        <v>41963.958333333336</v>
      </c>
    </row>
    <row r="2108" spans="1:20" ht="90" hidden="1" x14ac:dyDescent="0.25">
      <c r="A2108" s="13">
        <v>2106</v>
      </c>
      <c r="B2108" s="3" t="s">
        <v>2107</v>
      </c>
      <c r="C2108" s="3" t="s">
        <v>6216</v>
      </c>
      <c r="D2108" s="2">
        <v>2200</v>
      </c>
      <c r="E2108" s="11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8278</v>
      </c>
      <c r="O2108" s="9">
        <f>E2108/D2108</f>
        <v>1.0704545454545455</v>
      </c>
      <c r="P2108" s="10">
        <f>IF(E2108=0,0,E2108/L2108)</f>
        <v>53.522727272727273</v>
      </c>
      <c r="Q2108" s="2" t="str">
        <f>LEFT(N2108,SEARCH("/",N2108,1)-1)</f>
        <v>music</v>
      </c>
      <c r="R2108" s="2" t="str">
        <f>RIGHT(N2108,LEN(N2108)-SEARCH("/",N2108))</f>
        <v>indie rock</v>
      </c>
      <c r="S2108" s="21">
        <f>(((J2108/60)/60)/24)+DATE(1970,1,1)+(-5/24)</f>
        <v>41270.006643518514</v>
      </c>
      <c r="T2108" s="21">
        <f>(((I2108/60)/60)/24)+DATE(1970,1,1)+(-5/24)</f>
        <v>41300.006643518514</v>
      </c>
    </row>
    <row r="2109" spans="1:20" ht="90" hidden="1" x14ac:dyDescent="0.25">
      <c r="A2109" s="13">
        <v>2107</v>
      </c>
      <c r="B2109" s="3" t="s">
        <v>2108</v>
      </c>
      <c r="C2109" s="3" t="s">
        <v>6217</v>
      </c>
      <c r="D2109" s="2">
        <v>2000</v>
      </c>
      <c r="E2109" s="11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8278</v>
      </c>
      <c r="O2109" s="9">
        <f>E2109/D2109</f>
        <v>1.0773299999999999</v>
      </c>
      <c r="P2109" s="10">
        <f>IF(E2109=0,0,E2109/L2109)</f>
        <v>37.149310344827583</v>
      </c>
      <c r="Q2109" s="2" t="str">
        <f>LEFT(N2109,SEARCH("/",N2109,1)-1)</f>
        <v>music</v>
      </c>
      <c r="R2109" s="2" t="str">
        <f>RIGHT(N2109,LEN(N2109)-SEARCH("/",N2109))</f>
        <v>indie rock</v>
      </c>
      <c r="S2109" s="21">
        <f>(((J2109/60)/60)/24)+DATE(1970,1,1)+(-5/24)</f>
        <v>41934.502233796295</v>
      </c>
      <c r="T2109" s="21">
        <f>(((I2109/60)/60)/24)+DATE(1970,1,1)+(-5/24)</f>
        <v>41955.543900462959</v>
      </c>
    </row>
    <row r="2110" spans="1:20" ht="90" hidden="1" x14ac:dyDescent="0.25">
      <c r="A2110" s="13">
        <v>2108</v>
      </c>
      <c r="B2110" s="3" t="s">
        <v>2109</v>
      </c>
      <c r="C2110" s="3" t="s">
        <v>6218</v>
      </c>
      <c r="D2110" s="2">
        <v>16000</v>
      </c>
      <c r="E2110" s="11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8278</v>
      </c>
      <c r="O2110" s="9">
        <f>E2110/D2110</f>
        <v>1.0731250000000001</v>
      </c>
      <c r="P2110" s="10">
        <f>IF(E2110=0,0,E2110/L2110)</f>
        <v>89.895287958115176</v>
      </c>
      <c r="Q2110" s="2" t="str">
        <f>LEFT(N2110,SEARCH("/",N2110,1)-1)</f>
        <v>music</v>
      </c>
      <c r="R2110" s="2" t="str">
        <f>RIGHT(N2110,LEN(N2110)-SEARCH("/",N2110))</f>
        <v>indie rock</v>
      </c>
      <c r="S2110" s="21">
        <f>(((J2110/60)/60)/24)+DATE(1970,1,1)+(-5/24)</f>
        <v>41134.967361111107</v>
      </c>
      <c r="T2110" s="21">
        <f>(((I2110/60)/60)/24)+DATE(1970,1,1)+(-5/24)</f>
        <v>41161.954861111109</v>
      </c>
    </row>
    <row r="2111" spans="1:20" ht="75" hidden="1" x14ac:dyDescent="0.25">
      <c r="A2111" s="13">
        <v>2109</v>
      </c>
      <c r="B2111" s="3" t="s">
        <v>2110</v>
      </c>
      <c r="C2111" s="3" t="s">
        <v>6219</v>
      </c>
      <c r="D2111" s="2">
        <v>4000</v>
      </c>
      <c r="E2111" s="11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8278</v>
      </c>
      <c r="O2111" s="9">
        <f>E2111/D2111</f>
        <v>1.06525</v>
      </c>
      <c r="P2111" s="10">
        <f>IF(E2111=0,0,E2111/L2111)</f>
        <v>106.52500000000001</v>
      </c>
      <c r="Q2111" s="2" t="str">
        <f>LEFT(N2111,SEARCH("/",N2111,1)-1)</f>
        <v>music</v>
      </c>
      <c r="R2111" s="2" t="str">
        <f>RIGHT(N2111,LEN(N2111)-SEARCH("/",N2111))</f>
        <v>indie rock</v>
      </c>
      <c r="S2111" s="21">
        <f>(((J2111/60)/60)/24)+DATE(1970,1,1)+(-5/24)</f>
        <v>42160.500196759262</v>
      </c>
      <c r="T2111" s="21">
        <f>(((I2111/60)/60)/24)+DATE(1970,1,1)+(-5/24)</f>
        <v>42190.500196759262</v>
      </c>
    </row>
    <row r="2112" spans="1:20" ht="60" hidden="1" x14ac:dyDescent="0.25">
      <c r="A2112" s="13">
        <v>2110</v>
      </c>
      <c r="B2112" s="3" t="s">
        <v>2111</v>
      </c>
      <c r="C2112" s="3" t="s">
        <v>6220</v>
      </c>
      <c r="D2112" s="2">
        <v>2000</v>
      </c>
      <c r="E2112" s="11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8278</v>
      </c>
      <c r="O2112" s="9">
        <f>E2112/D2112</f>
        <v>1.0035000000000001</v>
      </c>
      <c r="P2112" s="10">
        <f>IF(E2112=0,0,E2112/L2112)</f>
        <v>52.815789473684212</v>
      </c>
      <c r="Q2112" s="2" t="str">
        <f>LEFT(N2112,SEARCH("/",N2112,1)-1)</f>
        <v>music</v>
      </c>
      <c r="R2112" s="2" t="str">
        <f>RIGHT(N2112,LEN(N2112)-SEARCH("/",N2112))</f>
        <v>indie rock</v>
      </c>
      <c r="S2112" s="21">
        <f>(((J2112/60)/60)/24)+DATE(1970,1,1)+(-5/24)</f>
        <v>41759.462604166663</v>
      </c>
      <c r="T2112" s="21">
        <f>(((I2112/60)/60)/24)+DATE(1970,1,1)+(-5/24)</f>
        <v>41786.999305555553</v>
      </c>
    </row>
    <row r="2113" spans="1:20" ht="105" hidden="1" x14ac:dyDescent="0.25">
      <c r="A2113" s="13">
        <v>2111</v>
      </c>
      <c r="B2113" s="3" t="s">
        <v>2112</v>
      </c>
      <c r="C2113" s="3" t="s">
        <v>6221</v>
      </c>
      <c r="D2113" s="2">
        <v>2000</v>
      </c>
      <c r="E2113" s="11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8278</v>
      </c>
      <c r="O2113" s="9">
        <f>E2113/D2113</f>
        <v>1.0649999999999999</v>
      </c>
      <c r="P2113" s="10">
        <f>IF(E2113=0,0,E2113/L2113)</f>
        <v>54.615384615384613</v>
      </c>
      <c r="Q2113" s="2" t="str">
        <f>LEFT(N2113,SEARCH("/",N2113,1)-1)</f>
        <v>music</v>
      </c>
      <c r="R2113" s="2" t="str">
        <f>RIGHT(N2113,LEN(N2113)-SEARCH("/",N2113))</f>
        <v>indie rock</v>
      </c>
      <c r="S2113" s="21">
        <f>(((J2113/60)/60)/24)+DATE(1970,1,1)+(-5/24)</f>
        <v>40702.988715277774</v>
      </c>
      <c r="T2113" s="21">
        <f>(((I2113/60)/60)/24)+DATE(1970,1,1)+(-5/24)</f>
        <v>40769.833333333328</v>
      </c>
    </row>
    <row r="2114" spans="1:20" ht="90" hidden="1" x14ac:dyDescent="0.25">
      <c r="A2114" s="13">
        <v>2112</v>
      </c>
      <c r="B2114" s="3" t="s">
        <v>2113</v>
      </c>
      <c r="C2114" s="3" t="s">
        <v>6222</v>
      </c>
      <c r="D2114" s="2">
        <v>300</v>
      </c>
      <c r="E2114" s="11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8278</v>
      </c>
      <c r="O2114" s="9">
        <f>E2114/D2114</f>
        <v>1</v>
      </c>
      <c r="P2114" s="10">
        <f>IF(E2114=0,0,E2114/L2114)</f>
        <v>27.272727272727273</v>
      </c>
      <c r="Q2114" s="2" t="str">
        <f>LEFT(N2114,SEARCH("/",N2114,1)-1)</f>
        <v>music</v>
      </c>
      <c r="R2114" s="2" t="str">
        <f>RIGHT(N2114,LEN(N2114)-SEARCH("/",N2114))</f>
        <v>indie rock</v>
      </c>
      <c r="S2114" s="21">
        <f>(((J2114/60)/60)/24)+DATE(1970,1,1)+(-5/24)</f>
        <v>41365.719826388886</v>
      </c>
      <c r="T2114" s="21">
        <f>(((I2114/60)/60)/24)+DATE(1970,1,1)+(-5/24)</f>
        <v>41379.719826388886</v>
      </c>
    </row>
    <row r="2115" spans="1:20" ht="45" hidden="1" x14ac:dyDescent="0.25">
      <c r="A2115" s="13">
        <v>2113</v>
      </c>
      <c r="B2115" s="3" t="s">
        <v>2114</v>
      </c>
      <c r="C2115" s="3" t="s">
        <v>6223</v>
      </c>
      <c r="D2115" s="2">
        <v>7000</v>
      </c>
      <c r="E2115" s="11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8278</v>
      </c>
      <c r="O2115" s="9">
        <f>E2115/D2115</f>
        <v>1.0485714285714285</v>
      </c>
      <c r="P2115" s="10">
        <f>IF(E2115=0,0,E2115/L2115)</f>
        <v>68.598130841121488</v>
      </c>
      <c r="Q2115" s="2" t="str">
        <f>LEFT(N2115,SEARCH("/",N2115,1)-1)</f>
        <v>music</v>
      </c>
      <c r="R2115" s="2" t="str">
        <f>RIGHT(N2115,LEN(N2115)-SEARCH("/",N2115))</f>
        <v>indie rock</v>
      </c>
      <c r="S2115" s="21">
        <f>(((J2115/60)/60)/24)+DATE(1970,1,1)+(-5/24)</f>
        <v>41870.657129629624</v>
      </c>
      <c r="T2115" s="21">
        <f>(((I2115/60)/60)/24)+DATE(1970,1,1)+(-5/24)</f>
        <v>41905.657129629624</v>
      </c>
    </row>
    <row r="2116" spans="1:20" ht="90" hidden="1" x14ac:dyDescent="0.25">
      <c r="A2116" s="13">
        <v>2114</v>
      </c>
      <c r="B2116" s="3" t="s">
        <v>2115</v>
      </c>
      <c r="C2116" s="3" t="s">
        <v>6224</v>
      </c>
      <c r="D2116" s="2">
        <v>5000</v>
      </c>
      <c r="E2116" s="11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8278</v>
      </c>
      <c r="O2116" s="9">
        <f>E2116/D2116</f>
        <v>1.0469999999999999</v>
      </c>
      <c r="P2116" s="10">
        <f>IF(E2116=0,0,E2116/L2116)</f>
        <v>35.612244897959187</v>
      </c>
      <c r="Q2116" s="2" t="str">
        <f>LEFT(N2116,SEARCH("/",N2116,1)-1)</f>
        <v>music</v>
      </c>
      <c r="R2116" s="2" t="str">
        <f>RIGHT(N2116,LEN(N2116)-SEARCH("/",N2116))</f>
        <v>indie rock</v>
      </c>
      <c r="S2116" s="21">
        <f>(((J2116/60)/60)/24)+DATE(1970,1,1)+(-5/24)</f>
        <v>40458.607291666667</v>
      </c>
      <c r="T2116" s="21">
        <f>(((I2116/60)/60)/24)+DATE(1970,1,1)+(-5/24)</f>
        <v>40520.999305555553</v>
      </c>
    </row>
    <row r="2117" spans="1:20" ht="90" hidden="1" x14ac:dyDescent="0.25">
      <c r="A2117" s="13">
        <v>2115</v>
      </c>
      <c r="B2117" s="3" t="s">
        <v>2116</v>
      </c>
      <c r="C2117" s="3" t="s">
        <v>6225</v>
      </c>
      <c r="D2117" s="2">
        <v>1500</v>
      </c>
      <c r="E2117" s="11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8278</v>
      </c>
      <c r="O2117" s="9">
        <f>E2117/D2117</f>
        <v>2.2566666666666668</v>
      </c>
      <c r="P2117" s="10">
        <f>IF(E2117=0,0,E2117/L2117)</f>
        <v>94.027777777777771</v>
      </c>
      <c r="Q2117" s="2" t="str">
        <f>LEFT(N2117,SEARCH("/",N2117,1)-1)</f>
        <v>music</v>
      </c>
      <c r="R2117" s="2" t="str">
        <f>RIGHT(N2117,LEN(N2117)-SEARCH("/",N2117))</f>
        <v>indie rock</v>
      </c>
      <c r="S2117" s="21">
        <f>(((J2117/60)/60)/24)+DATE(1970,1,1)+(-5/24)</f>
        <v>40563.872696759259</v>
      </c>
      <c r="T2117" s="21">
        <f>(((I2117/60)/60)/24)+DATE(1970,1,1)+(-5/24)</f>
        <v>40593.872696759259</v>
      </c>
    </row>
    <row r="2118" spans="1:20" ht="90" hidden="1" x14ac:dyDescent="0.25">
      <c r="A2118" s="13">
        <v>2116</v>
      </c>
      <c r="B2118" s="3" t="s">
        <v>2117</v>
      </c>
      <c r="C2118" s="3" t="s">
        <v>6226</v>
      </c>
      <c r="D2118" s="2">
        <v>48000</v>
      </c>
      <c r="E2118" s="11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8278</v>
      </c>
      <c r="O2118" s="9">
        <f>E2118/D2118</f>
        <v>1.0090416666666666</v>
      </c>
      <c r="P2118" s="10">
        <f>IF(E2118=0,0,E2118/L2118)</f>
        <v>526.45652173913038</v>
      </c>
      <c r="Q2118" s="2" t="str">
        <f>LEFT(N2118,SEARCH("/",N2118,1)-1)</f>
        <v>music</v>
      </c>
      <c r="R2118" s="2" t="str">
        <f>RIGHT(N2118,LEN(N2118)-SEARCH("/",N2118))</f>
        <v>indie rock</v>
      </c>
      <c r="S2118" s="21">
        <f>(((J2118/60)/60)/24)+DATE(1970,1,1)+(-5/24)</f>
        <v>41136.569479166668</v>
      </c>
      <c r="T2118" s="21">
        <f>(((I2118/60)/60)/24)+DATE(1970,1,1)+(-5/24)</f>
        <v>41184.569479166668</v>
      </c>
    </row>
    <row r="2119" spans="1:20" ht="90" hidden="1" x14ac:dyDescent="0.25">
      <c r="A2119" s="13">
        <v>2117</v>
      </c>
      <c r="B2119" s="3" t="s">
        <v>2118</v>
      </c>
      <c r="C2119" s="3" t="s">
        <v>6227</v>
      </c>
      <c r="D2119" s="2">
        <v>1200</v>
      </c>
      <c r="E2119" s="11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8278</v>
      </c>
      <c r="O2119" s="9">
        <f>E2119/D2119</f>
        <v>1.4775</v>
      </c>
      <c r="P2119" s="10">
        <f>IF(E2119=0,0,E2119/L2119)</f>
        <v>50.657142857142858</v>
      </c>
      <c r="Q2119" s="2" t="str">
        <f>LEFT(N2119,SEARCH("/",N2119,1)-1)</f>
        <v>music</v>
      </c>
      <c r="R2119" s="2" t="str">
        <f>RIGHT(N2119,LEN(N2119)-SEARCH("/",N2119))</f>
        <v>indie rock</v>
      </c>
      <c r="S2119" s="21">
        <f>(((J2119/60)/60)/24)+DATE(1970,1,1)+(-5/24)</f>
        <v>42289.851261574069</v>
      </c>
      <c r="T2119" s="21">
        <f>(((I2119/60)/60)/24)+DATE(1970,1,1)+(-5/24)</f>
        <v>42303.999305555553</v>
      </c>
    </row>
    <row r="2120" spans="1:20" ht="60" hidden="1" x14ac:dyDescent="0.25">
      <c r="A2120" s="13">
        <v>2118</v>
      </c>
      <c r="B2120" s="3" t="s">
        <v>2119</v>
      </c>
      <c r="C2120" s="3" t="s">
        <v>6228</v>
      </c>
      <c r="D2120" s="2">
        <v>1000</v>
      </c>
      <c r="E2120" s="11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8278</v>
      </c>
      <c r="O2120" s="9">
        <f>E2120/D2120</f>
        <v>1.3461099999999999</v>
      </c>
      <c r="P2120" s="10">
        <f>IF(E2120=0,0,E2120/L2120)</f>
        <v>79.182941176470578</v>
      </c>
      <c r="Q2120" s="2" t="str">
        <f>LEFT(N2120,SEARCH("/",N2120,1)-1)</f>
        <v>music</v>
      </c>
      <c r="R2120" s="2" t="str">
        <f>RIGHT(N2120,LEN(N2120)-SEARCH("/",N2120))</f>
        <v>indie rock</v>
      </c>
      <c r="S2120" s="21">
        <f>(((J2120/60)/60)/24)+DATE(1970,1,1)+(-5/24)</f>
        <v>40718.631203703699</v>
      </c>
      <c r="T2120" s="21">
        <f>(((I2120/60)/60)/24)+DATE(1970,1,1)+(-5/24)</f>
        <v>40748.631203703699</v>
      </c>
    </row>
    <row r="2121" spans="1:20" ht="75" hidden="1" x14ac:dyDescent="0.25">
      <c r="A2121" s="13">
        <v>2119</v>
      </c>
      <c r="B2121" s="3" t="s">
        <v>2120</v>
      </c>
      <c r="C2121" s="3" t="s">
        <v>6229</v>
      </c>
      <c r="D2121" s="2">
        <v>2000</v>
      </c>
      <c r="E2121" s="11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8278</v>
      </c>
      <c r="O2121" s="9">
        <f>E2121/D2121</f>
        <v>1.0075000000000001</v>
      </c>
      <c r="P2121" s="10">
        <f>IF(E2121=0,0,E2121/L2121)</f>
        <v>91.590909090909093</v>
      </c>
      <c r="Q2121" s="2" t="str">
        <f>LEFT(N2121,SEARCH("/",N2121,1)-1)</f>
        <v>music</v>
      </c>
      <c r="R2121" s="2" t="str">
        <f>RIGHT(N2121,LEN(N2121)-SEARCH("/",N2121))</f>
        <v>indie rock</v>
      </c>
      <c r="S2121" s="21">
        <f>(((J2121/60)/60)/24)+DATE(1970,1,1)+(-5/24)</f>
        <v>41106.921817129631</v>
      </c>
      <c r="T2121" s="21">
        <f>(((I2121/60)/60)/24)+DATE(1970,1,1)+(-5/24)</f>
        <v>41136.921817129631</v>
      </c>
    </row>
    <row r="2122" spans="1:20" ht="60" hidden="1" x14ac:dyDescent="0.25">
      <c r="A2122" s="13">
        <v>2120</v>
      </c>
      <c r="B2122" s="3" t="s">
        <v>2121</v>
      </c>
      <c r="C2122" s="3" t="s">
        <v>6230</v>
      </c>
      <c r="D2122" s="2">
        <v>8000</v>
      </c>
      <c r="E2122" s="11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8278</v>
      </c>
      <c r="O2122" s="9">
        <f>E2122/D2122</f>
        <v>1.00880375</v>
      </c>
      <c r="P2122" s="10">
        <f>IF(E2122=0,0,E2122/L2122)</f>
        <v>116.96275362318841</v>
      </c>
      <c r="Q2122" s="2" t="str">
        <f>LEFT(N2122,SEARCH("/",N2122,1)-1)</f>
        <v>music</v>
      </c>
      <c r="R2122" s="2" t="str">
        <f>RIGHT(N2122,LEN(N2122)-SEARCH("/",N2122))</f>
        <v>indie rock</v>
      </c>
      <c r="S2122" s="21">
        <f>(((J2122/60)/60)/24)+DATE(1970,1,1)+(-5/24)</f>
        <v>41591.756203703699</v>
      </c>
      <c r="T2122" s="21">
        <f>(((I2122/60)/60)/24)+DATE(1970,1,1)+(-5/24)</f>
        <v>41640.756203703699</v>
      </c>
    </row>
    <row r="2123" spans="1:20" ht="75" hidden="1" x14ac:dyDescent="0.25">
      <c r="A2123" s="13">
        <v>2121</v>
      </c>
      <c r="B2123" s="3" t="s">
        <v>2122</v>
      </c>
      <c r="C2123" s="3" t="s">
        <v>6231</v>
      </c>
      <c r="D2123" s="2">
        <v>50000</v>
      </c>
      <c r="E2123" s="11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8281</v>
      </c>
      <c r="O2123" s="9">
        <f>E2123/D2123</f>
        <v>5.6800000000000002E-3</v>
      </c>
      <c r="P2123" s="10">
        <f>IF(E2123=0,0,E2123/L2123)</f>
        <v>28.4</v>
      </c>
      <c r="Q2123" s="2" t="str">
        <f>LEFT(N2123,SEARCH("/",N2123,1)-1)</f>
        <v>games</v>
      </c>
      <c r="R2123" s="2" t="str">
        <f>RIGHT(N2123,LEN(N2123)-SEARCH("/",N2123))</f>
        <v>video games</v>
      </c>
      <c r="S2123" s="21">
        <f>(((J2123/60)/60)/24)+DATE(1970,1,1)+(-5/24)</f>
        <v>42716.534120370365</v>
      </c>
      <c r="T2123" s="21">
        <f>(((I2123/60)/60)/24)+DATE(1970,1,1)+(-5/24)</f>
        <v>42746.534120370365</v>
      </c>
    </row>
    <row r="2124" spans="1:20" ht="75" hidden="1" x14ac:dyDescent="0.25">
      <c r="A2124" s="13">
        <v>2122</v>
      </c>
      <c r="B2124" s="3" t="s">
        <v>2123</v>
      </c>
      <c r="C2124" s="3" t="s">
        <v>6232</v>
      </c>
      <c r="D2124" s="2">
        <v>80000</v>
      </c>
      <c r="E2124" s="11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8281</v>
      </c>
      <c r="O2124" s="9">
        <f>E2124/D2124</f>
        <v>3.875E-3</v>
      </c>
      <c r="P2124" s="10">
        <f>IF(E2124=0,0,E2124/L2124)</f>
        <v>103.33333333333333</v>
      </c>
      <c r="Q2124" s="2" t="str">
        <f>LEFT(N2124,SEARCH("/",N2124,1)-1)</f>
        <v>games</v>
      </c>
      <c r="R2124" s="2" t="str">
        <f>RIGHT(N2124,LEN(N2124)-SEARCH("/",N2124))</f>
        <v>video games</v>
      </c>
      <c r="S2124" s="21">
        <f>(((J2124/60)/60)/24)+DATE(1970,1,1)+(-5/24)</f>
        <v>42712.092233796291</v>
      </c>
      <c r="T2124" s="21">
        <f>(((I2124/60)/60)/24)+DATE(1970,1,1)+(-5/24)</f>
        <v>42742.092233796291</v>
      </c>
    </row>
    <row r="2125" spans="1:20" ht="120" hidden="1" x14ac:dyDescent="0.25">
      <c r="A2125" s="13">
        <v>2123</v>
      </c>
      <c r="B2125" s="3" t="s">
        <v>2124</v>
      </c>
      <c r="C2125" s="3" t="s">
        <v>6233</v>
      </c>
      <c r="D2125" s="2">
        <v>500</v>
      </c>
      <c r="E2125" s="11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8281</v>
      </c>
      <c r="O2125" s="9">
        <f>E2125/D2125</f>
        <v>0.1</v>
      </c>
      <c r="P2125" s="10">
        <f>IF(E2125=0,0,E2125/L2125)</f>
        <v>10</v>
      </c>
      <c r="Q2125" s="2" t="str">
        <f>LEFT(N2125,SEARCH("/",N2125,1)-1)</f>
        <v>games</v>
      </c>
      <c r="R2125" s="2" t="str">
        <f>RIGHT(N2125,LEN(N2125)-SEARCH("/",N2125))</f>
        <v>video games</v>
      </c>
      <c r="S2125" s="21">
        <f>(((J2125/60)/60)/24)+DATE(1970,1,1)+(-5/24)</f>
        <v>40198.216516203705</v>
      </c>
      <c r="T2125" s="21">
        <f>(((I2125/60)/60)/24)+DATE(1970,1,1)+(-5/24)</f>
        <v>40252.082638888889</v>
      </c>
    </row>
    <row r="2126" spans="1:20" ht="105" hidden="1" x14ac:dyDescent="0.25">
      <c r="A2126" s="13">
        <v>2124</v>
      </c>
      <c r="B2126" s="3" t="s">
        <v>2125</v>
      </c>
      <c r="C2126" s="3" t="s">
        <v>6234</v>
      </c>
      <c r="D2126" s="2">
        <v>1100</v>
      </c>
      <c r="E2126" s="11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8281</v>
      </c>
      <c r="O2126" s="9">
        <f>E2126/D2126</f>
        <v>0.10454545454545454</v>
      </c>
      <c r="P2126" s="10">
        <f>IF(E2126=0,0,E2126/L2126)</f>
        <v>23</v>
      </c>
      <c r="Q2126" s="2" t="str">
        <f>LEFT(N2126,SEARCH("/",N2126,1)-1)</f>
        <v>games</v>
      </c>
      <c r="R2126" s="2" t="str">
        <f>RIGHT(N2126,LEN(N2126)-SEARCH("/",N2126))</f>
        <v>video games</v>
      </c>
      <c r="S2126" s="21">
        <f>(((J2126/60)/60)/24)+DATE(1970,1,1)+(-5/24)</f>
        <v>40463.819849537031</v>
      </c>
      <c r="T2126" s="21">
        <f>(((I2126/60)/60)/24)+DATE(1970,1,1)+(-5/24)</f>
        <v>40512</v>
      </c>
    </row>
    <row r="2127" spans="1:20" ht="75" hidden="1" x14ac:dyDescent="0.25">
      <c r="A2127" s="13">
        <v>2125</v>
      </c>
      <c r="B2127" s="3" t="s">
        <v>2126</v>
      </c>
      <c r="C2127" s="3" t="s">
        <v>6235</v>
      </c>
      <c r="D2127" s="2">
        <v>60000</v>
      </c>
      <c r="E2127" s="11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8281</v>
      </c>
      <c r="O2127" s="9">
        <f>E2127/D2127</f>
        <v>1.4200000000000001E-2</v>
      </c>
      <c r="P2127" s="10">
        <f>IF(E2127=0,0,E2127/L2127)</f>
        <v>31.555555555555557</v>
      </c>
      <c r="Q2127" s="2" t="str">
        <f>LEFT(N2127,SEARCH("/",N2127,1)-1)</f>
        <v>games</v>
      </c>
      <c r="R2127" s="2" t="str">
        <f>RIGHT(N2127,LEN(N2127)-SEARCH("/",N2127))</f>
        <v>video games</v>
      </c>
      <c r="S2127" s="21">
        <f>(((J2127/60)/60)/24)+DATE(1970,1,1)+(-5/24)</f>
        <v>42190.815196759257</v>
      </c>
      <c r="T2127" s="21">
        <f>(((I2127/60)/60)/24)+DATE(1970,1,1)+(-5/24)</f>
        <v>42220.815196759257</v>
      </c>
    </row>
    <row r="2128" spans="1:20" ht="75" hidden="1" x14ac:dyDescent="0.25">
      <c r="A2128" s="13">
        <v>2126</v>
      </c>
      <c r="B2128" s="3" t="s">
        <v>2127</v>
      </c>
      <c r="C2128" s="3" t="s">
        <v>6236</v>
      </c>
      <c r="D2128" s="2">
        <v>20000</v>
      </c>
      <c r="E2128" s="11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8281</v>
      </c>
      <c r="O2128" s="9">
        <f>E2128/D2128</f>
        <v>5.0000000000000001E-4</v>
      </c>
      <c r="P2128" s="10">
        <f>IF(E2128=0,0,E2128/L2128)</f>
        <v>5</v>
      </c>
      <c r="Q2128" s="2" t="str">
        <f>LEFT(N2128,SEARCH("/",N2128,1)-1)</f>
        <v>games</v>
      </c>
      <c r="R2128" s="2" t="str">
        <f>RIGHT(N2128,LEN(N2128)-SEARCH("/",N2128))</f>
        <v>video games</v>
      </c>
      <c r="S2128" s="21">
        <f>(((J2128/60)/60)/24)+DATE(1970,1,1)+(-5/24)</f>
        <v>41951.76489583333</v>
      </c>
      <c r="T2128" s="21">
        <f>(((I2128/60)/60)/24)+DATE(1970,1,1)+(-5/24)</f>
        <v>41981.76489583333</v>
      </c>
    </row>
    <row r="2129" spans="1:20" ht="45" hidden="1" x14ac:dyDescent="0.25">
      <c r="A2129" s="13">
        <v>2127</v>
      </c>
      <c r="B2129" s="3" t="s">
        <v>2128</v>
      </c>
      <c r="C2129" s="3" t="s">
        <v>6237</v>
      </c>
      <c r="D2129" s="2">
        <v>28000</v>
      </c>
      <c r="E2129" s="11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8281</v>
      </c>
      <c r="O2129" s="9">
        <f>E2129/D2129</f>
        <v>0.28842857142857142</v>
      </c>
      <c r="P2129" s="10">
        <f>IF(E2129=0,0,E2129/L2129)</f>
        <v>34.220338983050844</v>
      </c>
      <c r="Q2129" s="2" t="str">
        <f>LEFT(N2129,SEARCH("/",N2129,1)-1)</f>
        <v>games</v>
      </c>
      <c r="R2129" s="2" t="str">
        <f>RIGHT(N2129,LEN(N2129)-SEARCH("/",N2129))</f>
        <v>video games</v>
      </c>
      <c r="S2129" s="21">
        <f>(((J2129/60)/60)/24)+DATE(1970,1,1)+(-5/24)</f>
        <v>42045.297025462954</v>
      </c>
      <c r="T2129" s="21">
        <f>(((I2129/60)/60)/24)+DATE(1970,1,1)+(-5/24)</f>
        <v>42075.255358796298</v>
      </c>
    </row>
    <row r="2130" spans="1:20" ht="90" hidden="1" x14ac:dyDescent="0.25">
      <c r="A2130" s="13">
        <v>2128</v>
      </c>
      <c r="B2130" s="3" t="s">
        <v>2129</v>
      </c>
      <c r="C2130" s="3" t="s">
        <v>6238</v>
      </c>
      <c r="D2130" s="2">
        <v>15000</v>
      </c>
      <c r="E2130" s="11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8281</v>
      </c>
      <c r="O2130" s="9">
        <f>E2130/D2130</f>
        <v>1.6666666666666668E-3</v>
      </c>
      <c r="P2130" s="10">
        <f>IF(E2130=0,0,E2130/L2130)</f>
        <v>25</v>
      </c>
      <c r="Q2130" s="2" t="str">
        <f>LEFT(N2130,SEARCH("/",N2130,1)-1)</f>
        <v>games</v>
      </c>
      <c r="R2130" s="2" t="str">
        <f>RIGHT(N2130,LEN(N2130)-SEARCH("/",N2130))</f>
        <v>video games</v>
      </c>
      <c r="S2130" s="21">
        <f>(((J2130/60)/60)/24)+DATE(1970,1,1)+(-5/24)</f>
        <v>41843.564456018517</v>
      </c>
      <c r="T2130" s="21">
        <f>(((I2130/60)/60)/24)+DATE(1970,1,1)+(-5/24)</f>
        <v>41903.564456018517</v>
      </c>
    </row>
    <row r="2131" spans="1:20" ht="90" hidden="1" x14ac:dyDescent="0.25">
      <c r="A2131" s="13">
        <v>2129</v>
      </c>
      <c r="B2131" s="3" t="s">
        <v>2130</v>
      </c>
      <c r="C2131" s="3" t="s">
        <v>6239</v>
      </c>
      <c r="D2131" s="2">
        <v>2000</v>
      </c>
      <c r="E2131" s="11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8281</v>
      </c>
      <c r="O2131" s="9">
        <f>E2131/D2131</f>
        <v>0.11799999999999999</v>
      </c>
      <c r="P2131" s="10">
        <f>IF(E2131=0,0,E2131/L2131)</f>
        <v>19.666666666666668</v>
      </c>
      <c r="Q2131" s="2" t="str">
        <f>LEFT(N2131,SEARCH("/",N2131,1)-1)</f>
        <v>games</v>
      </c>
      <c r="R2131" s="2" t="str">
        <f>RIGHT(N2131,LEN(N2131)-SEARCH("/",N2131))</f>
        <v>video games</v>
      </c>
      <c r="S2131" s="21">
        <f>(((J2131/60)/60)/24)+DATE(1970,1,1)+(-5/24)</f>
        <v>42408.815972222219</v>
      </c>
      <c r="T2131" s="21">
        <f>(((I2131/60)/60)/24)+DATE(1970,1,1)+(-5/24)</f>
        <v>42438.815972222219</v>
      </c>
    </row>
    <row r="2132" spans="1:20" ht="45" hidden="1" x14ac:dyDescent="0.25">
      <c r="A2132" s="13">
        <v>2130</v>
      </c>
      <c r="B2132" s="3" t="s">
        <v>2131</v>
      </c>
      <c r="C2132" s="3" t="s">
        <v>6240</v>
      </c>
      <c r="D2132" s="2">
        <v>42000</v>
      </c>
      <c r="E2132" s="11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8281</v>
      </c>
      <c r="O2132" s="9">
        <f>E2132/D2132</f>
        <v>2.0238095238095236E-3</v>
      </c>
      <c r="P2132" s="10">
        <f>IF(E2132=0,0,E2132/L2132)</f>
        <v>21.25</v>
      </c>
      <c r="Q2132" s="2" t="str">
        <f>LEFT(N2132,SEARCH("/",N2132,1)-1)</f>
        <v>games</v>
      </c>
      <c r="R2132" s="2" t="str">
        <f>RIGHT(N2132,LEN(N2132)-SEARCH("/",N2132))</f>
        <v>video games</v>
      </c>
      <c r="S2132" s="21">
        <f>(((J2132/60)/60)/24)+DATE(1970,1,1)+(-5/24)</f>
        <v>41831.87804398148</v>
      </c>
      <c r="T2132" s="21">
        <f>(((I2132/60)/60)/24)+DATE(1970,1,1)+(-5/24)</f>
        <v>41866.87804398148</v>
      </c>
    </row>
    <row r="2133" spans="1:20" ht="75" hidden="1" x14ac:dyDescent="0.25">
      <c r="A2133" s="13">
        <v>2131</v>
      </c>
      <c r="B2133" s="3" t="s">
        <v>2132</v>
      </c>
      <c r="C2133" s="3" t="s">
        <v>6241</v>
      </c>
      <c r="D2133" s="2">
        <v>500</v>
      </c>
      <c r="E2133" s="11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8281</v>
      </c>
      <c r="O2133" s="9">
        <f>E2133/D2133</f>
        <v>0.05</v>
      </c>
      <c r="P2133" s="10">
        <f>IF(E2133=0,0,E2133/L2133)</f>
        <v>8.3333333333333339</v>
      </c>
      <c r="Q2133" s="2" t="str">
        <f>LEFT(N2133,SEARCH("/",N2133,1)-1)</f>
        <v>games</v>
      </c>
      <c r="R2133" s="2" t="str">
        <f>RIGHT(N2133,LEN(N2133)-SEARCH("/",N2133))</f>
        <v>video games</v>
      </c>
      <c r="S2133" s="21">
        <f>(((J2133/60)/60)/24)+DATE(1970,1,1)+(-5/24)</f>
        <v>42166.998738425922</v>
      </c>
      <c r="T2133" s="21">
        <f>(((I2133/60)/60)/24)+DATE(1970,1,1)+(-5/24)</f>
        <v>42196.998738425922</v>
      </c>
    </row>
    <row r="2134" spans="1:20" ht="90" hidden="1" x14ac:dyDescent="0.25">
      <c r="A2134" s="13">
        <v>2132</v>
      </c>
      <c r="B2134" s="3" t="s">
        <v>2133</v>
      </c>
      <c r="C2134" s="3" t="s">
        <v>6242</v>
      </c>
      <c r="D2134" s="2">
        <v>100000</v>
      </c>
      <c r="E2134" s="11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8281</v>
      </c>
      <c r="O2134" s="9">
        <f>E2134/D2134</f>
        <v>2.1129899999999997E-2</v>
      </c>
      <c r="P2134" s="10">
        <f>IF(E2134=0,0,E2134/L2134)</f>
        <v>21.34333333333333</v>
      </c>
      <c r="Q2134" s="2" t="str">
        <f>LEFT(N2134,SEARCH("/",N2134,1)-1)</f>
        <v>games</v>
      </c>
      <c r="R2134" s="2" t="str">
        <f>RIGHT(N2134,LEN(N2134)-SEARCH("/",N2134))</f>
        <v>video games</v>
      </c>
      <c r="S2134" s="21">
        <f>(((J2134/60)/60)/24)+DATE(1970,1,1)+(-5/24)</f>
        <v>41643.27884259259</v>
      </c>
      <c r="T2134" s="21">
        <f>(((I2134/60)/60)/24)+DATE(1970,1,1)+(-5/24)</f>
        <v>41673.27884259259</v>
      </c>
    </row>
    <row r="2135" spans="1:20" ht="90" hidden="1" x14ac:dyDescent="0.25">
      <c r="A2135" s="13">
        <v>2133</v>
      </c>
      <c r="B2135" s="3" t="s">
        <v>2134</v>
      </c>
      <c r="C2135" s="3" t="s">
        <v>6243</v>
      </c>
      <c r="D2135" s="2">
        <v>1000</v>
      </c>
      <c r="E2135" s="11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8281</v>
      </c>
      <c r="O2135" s="9">
        <f>E2135/D2135</f>
        <v>1.6E-2</v>
      </c>
      <c r="P2135" s="10">
        <f>IF(E2135=0,0,E2135/L2135)</f>
        <v>5.333333333333333</v>
      </c>
      <c r="Q2135" s="2" t="str">
        <f>LEFT(N2135,SEARCH("/",N2135,1)-1)</f>
        <v>games</v>
      </c>
      <c r="R2135" s="2" t="str">
        <f>RIGHT(N2135,LEN(N2135)-SEARCH("/",N2135))</f>
        <v>video games</v>
      </c>
      <c r="S2135" s="21">
        <f>(((J2135/60)/60)/24)+DATE(1970,1,1)+(-5/24)</f>
        <v>40618.888877314814</v>
      </c>
      <c r="T2135" s="21">
        <f>(((I2135/60)/60)/24)+DATE(1970,1,1)+(-5/24)</f>
        <v>40657.082638888889</v>
      </c>
    </row>
    <row r="2136" spans="1:20" ht="90" hidden="1" x14ac:dyDescent="0.25">
      <c r="A2136" s="13">
        <v>2134</v>
      </c>
      <c r="B2136" s="3" t="s">
        <v>2135</v>
      </c>
      <c r="C2136" s="3" t="s">
        <v>6244</v>
      </c>
      <c r="D2136" s="2">
        <v>6000</v>
      </c>
      <c r="E2136" s="11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8281</v>
      </c>
      <c r="O2136" s="9">
        <f>E2136/D2136</f>
        <v>1.7333333333333333E-2</v>
      </c>
      <c r="P2136" s="10">
        <f>IF(E2136=0,0,E2136/L2136)</f>
        <v>34.666666666666664</v>
      </c>
      <c r="Q2136" s="2" t="str">
        <f>LEFT(N2136,SEARCH("/",N2136,1)-1)</f>
        <v>games</v>
      </c>
      <c r="R2136" s="2" t="str">
        <f>RIGHT(N2136,LEN(N2136)-SEARCH("/",N2136))</f>
        <v>video games</v>
      </c>
      <c r="S2136" s="21">
        <f>(((J2136/60)/60)/24)+DATE(1970,1,1)+(-5/24)</f>
        <v>41361.678136574068</v>
      </c>
      <c r="T2136" s="21">
        <f>(((I2136/60)/60)/24)+DATE(1970,1,1)+(-5/24)</f>
        <v>41391.678136574068</v>
      </c>
    </row>
    <row r="2137" spans="1:20" ht="105" hidden="1" x14ac:dyDescent="0.25">
      <c r="A2137" s="13">
        <v>2135</v>
      </c>
      <c r="B2137" s="3" t="s">
        <v>2136</v>
      </c>
      <c r="C2137" s="3" t="s">
        <v>6245</v>
      </c>
      <c r="D2137" s="2">
        <v>5000</v>
      </c>
      <c r="E2137" s="11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8281</v>
      </c>
      <c r="O2137" s="9">
        <f>E2137/D2137</f>
        <v>9.5600000000000004E-2</v>
      </c>
      <c r="P2137" s="10">
        <f>IF(E2137=0,0,E2137/L2137)</f>
        <v>21.727272727272727</v>
      </c>
      <c r="Q2137" s="2" t="str">
        <f>LEFT(N2137,SEARCH("/",N2137,1)-1)</f>
        <v>games</v>
      </c>
      <c r="R2137" s="2" t="str">
        <f>RIGHT(N2137,LEN(N2137)-SEARCH("/",N2137))</f>
        <v>video games</v>
      </c>
      <c r="S2137" s="21">
        <f>(((J2137/60)/60)/24)+DATE(1970,1,1)+(-5/24)</f>
        <v>41156.755011574067</v>
      </c>
      <c r="T2137" s="21">
        <f>(((I2137/60)/60)/24)+DATE(1970,1,1)+(-5/24)</f>
        <v>41186.755011574067</v>
      </c>
    </row>
    <row r="2138" spans="1:20" ht="75" hidden="1" x14ac:dyDescent="0.25">
      <c r="A2138" s="13">
        <v>2136</v>
      </c>
      <c r="B2138" s="3" t="s">
        <v>2137</v>
      </c>
      <c r="C2138" s="3" t="s">
        <v>6246</v>
      </c>
      <c r="D2138" s="2">
        <v>80000</v>
      </c>
      <c r="E2138" s="11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8281</v>
      </c>
      <c r="O2138" s="9">
        <f>E2138/D2138</f>
        <v>5.9612499999999998E-4</v>
      </c>
      <c r="P2138" s="10">
        <f>IF(E2138=0,0,E2138/L2138)</f>
        <v>11.922499999999999</v>
      </c>
      <c r="Q2138" s="2" t="str">
        <f>LEFT(N2138,SEARCH("/",N2138,1)-1)</f>
        <v>games</v>
      </c>
      <c r="R2138" s="2" t="str">
        <f>RIGHT(N2138,LEN(N2138)-SEARCH("/",N2138))</f>
        <v>video games</v>
      </c>
      <c r="S2138" s="21">
        <f>(((J2138/60)/60)/24)+DATE(1970,1,1)+(-5/24)</f>
        <v>41536.300763888888</v>
      </c>
      <c r="T2138" s="21">
        <f>(((I2138/60)/60)/24)+DATE(1970,1,1)+(-5/24)</f>
        <v>41566.300763888888</v>
      </c>
    </row>
    <row r="2139" spans="1:20" ht="75" hidden="1" x14ac:dyDescent="0.25">
      <c r="A2139" s="13">
        <v>2137</v>
      </c>
      <c r="B2139" s="3" t="s">
        <v>2138</v>
      </c>
      <c r="C2139" s="3" t="s">
        <v>6247</v>
      </c>
      <c r="D2139" s="2">
        <v>50000</v>
      </c>
      <c r="E2139" s="11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8281</v>
      </c>
      <c r="O2139" s="9">
        <f>E2139/D2139</f>
        <v>0.28405999999999998</v>
      </c>
      <c r="P2139" s="10">
        <f>IF(E2139=0,0,E2139/L2139)</f>
        <v>26.59737827715356</v>
      </c>
      <c r="Q2139" s="2" t="str">
        <f>LEFT(N2139,SEARCH("/",N2139,1)-1)</f>
        <v>games</v>
      </c>
      <c r="R2139" s="2" t="str">
        <f>RIGHT(N2139,LEN(N2139)-SEARCH("/",N2139))</f>
        <v>video games</v>
      </c>
      <c r="S2139" s="21">
        <f>(((J2139/60)/60)/24)+DATE(1970,1,1)+(-5/24)</f>
        <v>41948.562835648147</v>
      </c>
      <c r="T2139" s="21">
        <f>(((I2139/60)/60)/24)+DATE(1970,1,1)+(-5/24)</f>
        <v>41978.562835648147</v>
      </c>
    </row>
    <row r="2140" spans="1:20" ht="60" hidden="1" x14ac:dyDescent="0.25">
      <c r="A2140" s="13">
        <v>2138</v>
      </c>
      <c r="B2140" s="3" t="s">
        <v>2139</v>
      </c>
      <c r="C2140" s="3" t="s">
        <v>6248</v>
      </c>
      <c r="D2140" s="2">
        <v>1000</v>
      </c>
      <c r="E2140" s="11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8281</v>
      </c>
      <c r="O2140" s="9">
        <f>E2140/D2140</f>
        <v>0.128</v>
      </c>
      <c r="P2140" s="10">
        <f>IF(E2140=0,0,E2140/L2140)</f>
        <v>10.666666666666666</v>
      </c>
      <c r="Q2140" s="2" t="str">
        <f>LEFT(N2140,SEARCH("/",N2140,1)-1)</f>
        <v>games</v>
      </c>
      <c r="R2140" s="2" t="str">
        <f>RIGHT(N2140,LEN(N2140)-SEARCH("/",N2140))</f>
        <v>video games</v>
      </c>
      <c r="S2140" s="21">
        <f>(((J2140/60)/60)/24)+DATE(1970,1,1)+(-5/24)</f>
        <v>41556.804849537039</v>
      </c>
      <c r="T2140" s="21">
        <f>(((I2140/60)/60)/24)+DATE(1970,1,1)+(-5/24)</f>
        <v>41586.846516203703</v>
      </c>
    </row>
    <row r="2141" spans="1:20" ht="105" hidden="1" x14ac:dyDescent="0.25">
      <c r="A2141" s="13">
        <v>2139</v>
      </c>
      <c r="B2141" s="3" t="s">
        <v>2140</v>
      </c>
      <c r="C2141" s="3" t="s">
        <v>6249</v>
      </c>
      <c r="D2141" s="2">
        <v>30000</v>
      </c>
      <c r="E2141" s="11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8281</v>
      </c>
      <c r="O2141" s="9">
        <f>E2141/D2141</f>
        <v>5.4199999999999998E-2</v>
      </c>
      <c r="P2141" s="10">
        <f>IF(E2141=0,0,E2141/L2141)</f>
        <v>29.035714285714285</v>
      </c>
      <c r="Q2141" s="2" t="str">
        <f>LEFT(N2141,SEARCH("/",N2141,1)-1)</f>
        <v>games</v>
      </c>
      <c r="R2141" s="2" t="str">
        <f>RIGHT(N2141,LEN(N2141)-SEARCH("/",N2141))</f>
        <v>video games</v>
      </c>
      <c r="S2141" s="21">
        <f>(((J2141/60)/60)/24)+DATE(1970,1,1)+(-5/24)</f>
        <v>42647.541759259257</v>
      </c>
      <c r="T2141" s="21">
        <f>(((I2141/60)/60)/24)+DATE(1970,1,1)+(-5/24)</f>
        <v>42677.541759259257</v>
      </c>
    </row>
    <row r="2142" spans="1:20" ht="90" hidden="1" x14ac:dyDescent="0.25">
      <c r="A2142" s="13">
        <v>2140</v>
      </c>
      <c r="B2142" s="3" t="s">
        <v>2141</v>
      </c>
      <c r="C2142" s="3" t="s">
        <v>6250</v>
      </c>
      <c r="D2142" s="2">
        <v>500000</v>
      </c>
      <c r="E2142" s="11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8281</v>
      </c>
      <c r="O2142" s="9">
        <f>E2142/D2142</f>
        <v>1.1199999999999999E-3</v>
      </c>
      <c r="P2142" s="10">
        <f>IF(E2142=0,0,E2142/L2142)</f>
        <v>50.909090909090907</v>
      </c>
      <c r="Q2142" s="2" t="str">
        <f>LEFT(N2142,SEARCH("/",N2142,1)-1)</f>
        <v>games</v>
      </c>
      <c r="R2142" s="2" t="str">
        <f>RIGHT(N2142,LEN(N2142)-SEARCH("/",N2142))</f>
        <v>video games</v>
      </c>
      <c r="S2142" s="21">
        <f>(((J2142/60)/60)/24)+DATE(1970,1,1)+(-5/24)</f>
        <v>41255.625277777777</v>
      </c>
      <c r="T2142" s="21">
        <f>(((I2142/60)/60)/24)+DATE(1970,1,1)+(-5/24)</f>
        <v>41285.625277777777</v>
      </c>
    </row>
    <row r="2143" spans="1:20" ht="90" hidden="1" x14ac:dyDescent="0.25">
      <c r="A2143" s="13">
        <v>2141</v>
      </c>
      <c r="B2143" s="3" t="s">
        <v>2142</v>
      </c>
      <c r="C2143" s="3" t="s">
        <v>6251</v>
      </c>
      <c r="D2143" s="2">
        <v>15000</v>
      </c>
      <c r="E2143" s="11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8281</v>
      </c>
      <c r="O2143" s="9">
        <f>E2143/D2143</f>
        <v>0</v>
      </c>
      <c r="P2143" s="10">
        <f>IF(E2143=0,0,E2143/L2143)</f>
        <v>0</v>
      </c>
      <c r="Q2143" s="2" t="str">
        <f>LEFT(N2143,SEARCH("/",N2143,1)-1)</f>
        <v>games</v>
      </c>
      <c r="R2143" s="2" t="str">
        <f>RIGHT(N2143,LEN(N2143)-SEARCH("/",N2143))</f>
        <v>video games</v>
      </c>
      <c r="S2143" s="21">
        <f>(((J2143/60)/60)/24)+DATE(1970,1,1)+(-5/24)</f>
        <v>41927.027303240735</v>
      </c>
      <c r="T2143" s="21">
        <f>(((I2143/60)/60)/24)+DATE(1970,1,1)+(-5/24)</f>
        <v>41957.068969907406</v>
      </c>
    </row>
    <row r="2144" spans="1:20" ht="105" hidden="1" x14ac:dyDescent="0.25">
      <c r="A2144" s="13">
        <v>2142</v>
      </c>
      <c r="B2144" s="3" t="s">
        <v>2143</v>
      </c>
      <c r="C2144" s="3" t="s">
        <v>6252</v>
      </c>
      <c r="D2144" s="2">
        <v>10500</v>
      </c>
      <c r="E2144" s="11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8281</v>
      </c>
      <c r="O2144" s="9">
        <f>E2144/D2144</f>
        <v>5.7238095238095241E-2</v>
      </c>
      <c r="P2144" s="10">
        <f>IF(E2144=0,0,E2144/L2144)</f>
        <v>50.083333333333336</v>
      </c>
      <c r="Q2144" s="2" t="str">
        <f>LEFT(N2144,SEARCH("/",N2144,1)-1)</f>
        <v>games</v>
      </c>
      <c r="R2144" s="2" t="str">
        <f>RIGHT(N2144,LEN(N2144)-SEARCH("/",N2144))</f>
        <v>video games</v>
      </c>
      <c r="S2144" s="21">
        <f>(((J2144/60)/60)/24)+DATE(1970,1,1)+(-5/24)</f>
        <v>42340.493171296293</v>
      </c>
      <c r="T2144" s="21">
        <f>(((I2144/60)/60)/24)+DATE(1970,1,1)+(-5/24)</f>
        <v>42368.493171296293</v>
      </c>
    </row>
    <row r="2145" spans="1:20" ht="90" hidden="1" x14ac:dyDescent="0.25">
      <c r="A2145" s="13">
        <v>2143</v>
      </c>
      <c r="B2145" s="3" t="s">
        <v>2144</v>
      </c>
      <c r="C2145" s="3" t="s">
        <v>6253</v>
      </c>
      <c r="D2145" s="2">
        <v>2000</v>
      </c>
      <c r="E2145" s="11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8281</v>
      </c>
      <c r="O2145" s="9">
        <f>E2145/D2145</f>
        <v>0.1125</v>
      </c>
      <c r="P2145" s="10">
        <f>IF(E2145=0,0,E2145/L2145)</f>
        <v>45</v>
      </c>
      <c r="Q2145" s="2" t="str">
        <f>LEFT(N2145,SEARCH("/",N2145,1)-1)</f>
        <v>games</v>
      </c>
      <c r="R2145" s="2" t="str">
        <f>RIGHT(N2145,LEN(N2145)-SEARCH("/",N2145))</f>
        <v>video games</v>
      </c>
      <c r="S2145" s="21">
        <f>(((J2145/60)/60)/24)+DATE(1970,1,1)+(-5/24)</f>
        <v>40332.678379629629</v>
      </c>
      <c r="T2145" s="21">
        <f>(((I2145/60)/60)/24)+DATE(1970,1,1)+(-5/24)</f>
        <v>40380.583333333328</v>
      </c>
    </row>
    <row r="2146" spans="1:20" ht="75" hidden="1" x14ac:dyDescent="0.25">
      <c r="A2146" s="13">
        <v>2144</v>
      </c>
      <c r="B2146" s="3" t="s">
        <v>2145</v>
      </c>
      <c r="C2146" s="3" t="s">
        <v>6254</v>
      </c>
      <c r="D2146" s="2">
        <v>35500</v>
      </c>
      <c r="E2146" s="11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8281</v>
      </c>
      <c r="O2146" s="9">
        <f>E2146/D2146</f>
        <v>1.7098591549295775E-2</v>
      </c>
      <c r="P2146" s="10">
        <f>IF(E2146=0,0,E2146/L2146)</f>
        <v>25.291666666666668</v>
      </c>
      <c r="Q2146" s="2" t="str">
        <f>LEFT(N2146,SEARCH("/",N2146,1)-1)</f>
        <v>games</v>
      </c>
      <c r="R2146" s="2" t="str">
        <f>RIGHT(N2146,LEN(N2146)-SEARCH("/",N2146))</f>
        <v>video games</v>
      </c>
      <c r="S2146" s="21">
        <f>(((J2146/60)/60)/24)+DATE(1970,1,1)+(-5/24)</f>
        <v>41499.338425925926</v>
      </c>
      <c r="T2146" s="21">
        <f>(((I2146/60)/60)/24)+DATE(1970,1,1)+(-5/24)</f>
        <v>41531.338425925926</v>
      </c>
    </row>
    <row r="2147" spans="1:20" ht="90" hidden="1" x14ac:dyDescent="0.25">
      <c r="A2147" s="13">
        <v>2145</v>
      </c>
      <c r="B2147" s="3" t="s">
        <v>2146</v>
      </c>
      <c r="C2147" s="3" t="s">
        <v>6255</v>
      </c>
      <c r="D2147" s="2">
        <v>15000</v>
      </c>
      <c r="E2147" s="11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8281</v>
      </c>
      <c r="O2147" s="9">
        <f>E2147/D2147</f>
        <v>0.30433333333333334</v>
      </c>
      <c r="P2147" s="10">
        <f>IF(E2147=0,0,E2147/L2147)</f>
        <v>51.292134831460672</v>
      </c>
      <c r="Q2147" s="2" t="str">
        <f>LEFT(N2147,SEARCH("/",N2147,1)-1)</f>
        <v>games</v>
      </c>
      <c r="R2147" s="2" t="str">
        <f>RIGHT(N2147,LEN(N2147)-SEARCH("/",N2147))</f>
        <v>video games</v>
      </c>
      <c r="S2147" s="21">
        <f>(((J2147/60)/60)/24)+DATE(1970,1,1)+(-5/24)</f>
        <v>41575.029097222221</v>
      </c>
      <c r="T2147" s="21">
        <f>(((I2147/60)/60)/24)+DATE(1970,1,1)+(-5/24)</f>
        <v>41605.070763888885</v>
      </c>
    </row>
    <row r="2148" spans="1:20" ht="105" hidden="1" x14ac:dyDescent="0.25">
      <c r="A2148" s="13">
        <v>2146</v>
      </c>
      <c r="B2148" s="3" t="s">
        <v>2147</v>
      </c>
      <c r="C2148" s="3" t="s">
        <v>6256</v>
      </c>
      <c r="D2148" s="2">
        <v>5000</v>
      </c>
      <c r="E2148" s="11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8281</v>
      </c>
      <c r="O2148" s="9">
        <f>E2148/D2148</f>
        <v>2.0000000000000001E-4</v>
      </c>
      <c r="P2148" s="10">
        <f>IF(E2148=0,0,E2148/L2148)</f>
        <v>1</v>
      </c>
      <c r="Q2148" s="2" t="str">
        <f>LEFT(N2148,SEARCH("/",N2148,1)-1)</f>
        <v>games</v>
      </c>
      <c r="R2148" s="2" t="str">
        <f>RIGHT(N2148,LEN(N2148)-SEARCH("/",N2148))</f>
        <v>video games</v>
      </c>
      <c r="S2148" s="21">
        <f>(((J2148/60)/60)/24)+DATE(1970,1,1)+(-5/24)</f>
        <v>42397.471180555549</v>
      </c>
      <c r="T2148" s="21">
        <f>(((I2148/60)/60)/24)+DATE(1970,1,1)+(-5/24)</f>
        <v>42411.471180555549</v>
      </c>
    </row>
    <row r="2149" spans="1:20" ht="30" hidden="1" x14ac:dyDescent="0.25">
      <c r="A2149" s="13">
        <v>2147</v>
      </c>
      <c r="B2149" s="3" t="s">
        <v>2148</v>
      </c>
      <c r="C2149" s="3" t="s">
        <v>6257</v>
      </c>
      <c r="D2149" s="2">
        <v>390000</v>
      </c>
      <c r="E2149" s="11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8281</v>
      </c>
      <c r="O2149" s="9">
        <f>E2149/D2149</f>
        <v>6.9641025641025639E-3</v>
      </c>
      <c r="P2149" s="10">
        <f>IF(E2149=0,0,E2149/L2149)</f>
        <v>49.381818181818183</v>
      </c>
      <c r="Q2149" s="2" t="str">
        <f>LEFT(N2149,SEARCH("/",N2149,1)-1)</f>
        <v>games</v>
      </c>
      <c r="R2149" s="2" t="str">
        <f>RIGHT(N2149,LEN(N2149)-SEARCH("/",N2149))</f>
        <v>video games</v>
      </c>
      <c r="S2149" s="21">
        <f>(((J2149/60)/60)/24)+DATE(1970,1,1)+(-5/24)</f>
        <v>41927.087361111109</v>
      </c>
      <c r="T2149" s="21">
        <f>(((I2149/60)/60)/24)+DATE(1970,1,1)+(-5/24)</f>
        <v>41959.129027777781</v>
      </c>
    </row>
    <row r="2150" spans="1:20" ht="90" hidden="1" x14ac:dyDescent="0.25">
      <c r="A2150" s="13">
        <v>2148</v>
      </c>
      <c r="B2150" s="3" t="s">
        <v>2149</v>
      </c>
      <c r="C2150" s="3" t="s">
        <v>6258</v>
      </c>
      <c r="D2150" s="2">
        <v>100</v>
      </c>
      <c r="E2150" s="11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8281</v>
      </c>
      <c r="O2150" s="9">
        <f>E2150/D2150</f>
        <v>0.02</v>
      </c>
      <c r="P2150" s="10">
        <f>IF(E2150=0,0,E2150/L2150)</f>
        <v>1</v>
      </c>
      <c r="Q2150" s="2" t="str">
        <f>LEFT(N2150,SEARCH("/",N2150,1)-1)</f>
        <v>games</v>
      </c>
      <c r="R2150" s="2" t="str">
        <f>RIGHT(N2150,LEN(N2150)-SEARCH("/",N2150))</f>
        <v>video games</v>
      </c>
      <c r="S2150" s="21">
        <f>(((J2150/60)/60)/24)+DATE(1970,1,1)+(-5/24)</f>
        <v>42066.525254629632</v>
      </c>
      <c r="T2150" s="21">
        <f>(((I2150/60)/60)/24)+DATE(1970,1,1)+(-5/24)</f>
        <v>42096.483587962961</v>
      </c>
    </row>
    <row r="2151" spans="1:20" ht="105" hidden="1" x14ac:dyDescent="0.25">
      <c r="A2151" s="13">
        <v>2149</v>
      </c>
      <c r="B2151" s="3" t="s">
        <v>2150</v>
      </c>
      <c r="C2151" s="3" t="s">
        <v>6259</v>
      </c>
      <c r="D2151" s="2">
        <v>2000</v>
      </c>
      <c r="E2151" s="11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8281</v>
      </c>
      <c r="O2151" s="9">
        <f>E2151/D2151</f>
        <v>0</v>
      </c>
      <c r="P2151" s="10">
        <f>IF(E2151=0,0,E2151/L2151)</f>
        <v>0</v>
      </c>
      <c r="Q2151" s="2" t="str">
        <f>LEFT(N2151,SEARCH("/",N2151,1)-1)</f>
        <v>games</v>
      </c>
      <c r="R2151" s="2" t="str">
        <f>RIGHT(N2151,LEN(N2151)-SEARCH("/",N2151))</f>
        <v>video games</v>
      </c>
      <c r="S2151" s="21">
        <f>(((J2151/60)/60)/24)+DATE(1970,1,1)+(-5/24)</f>
        <v>40354.816620370366</v>
      </c>
      <c r="T2151" s="21">
        <f>(((I2151/60)/60)/24)+DATE(1970,1,1)+(-5/24)</f>
        <v>40389.791666666664</v>
      </c>
    </row>
    <row r="2152" spans="1:20" ht="30" hidden="1" x14ac:dyDescent="0.25">
      <c r="A2152" s="13">
        <v>2150</v>
      </c>
      <c r="B2152" s="3" t="s">
        <v>2151</v>
      </c>
      <c r="C2152" s="3" t="s">
        <v>6260</v>
      </c>
      <c r="D2152" s="2">
        <v>50000</v>
      </c>
      <c r="E2152" s="11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8281</v>
      </c>
      <c r="O2152" s="9">
        <f>E2152/D2152</f>
        <v>8.0999999999999996E-3</v>
      </c>
      <c r="P2152" s="10">
        <f>IF(E2152=0,0,E2152/L2152)</f>
        <v>101.25</v>
      </c>
      <c r="Q2152" s="2" t="str">
        <f>LEFT(N2152,SEARCH("/",N2152,1)-1)</f>
        <v>games</v>
      </c>
      <c r="R2152" s="2" t="str">
        <f>RIGHT(N2152,LEN(N2152)-SEARCH("/",N2152))</f>
        <v>video games</v>
      </c>
      <c r="S2152" s="21">
        <f>(((J2152/60)/60)/24)+DATE(1970,1,1)+(-5/24)</f>
        <v>42534.076377314814</v>
      </c>
      <c r="T2152" s="21">
        <f>(((I2152/60)/60)/24)+DATE(1970,1,1)+(-5/24)</f>
        <v>42564.076377314814</v>
      </c>
    </row>
    <row r="2153" spans="1:20" ht="90" hidden="1" x14ac:dyDescent="0.25">
      <c r="A2153" s="13">
        <v>2151</v>
      </c>
      <c r="B2153" s="3" t="s">
        <v>2152</v>
      </c>
      <c r="C2153" s="3" t="s">
        <v>6261</v>
      </c>
      <c r="D2153" s="2">
        <v>45000</v>
      </c>
      <c r="E2153" s="11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8281</v>
      </c>
      <c r="O2153" s="9">
        <f>E2153/D2153</f>
        <v>2.6222222222222224E-3</v>
      </c>
      <c r="P2153" s="10">
        <f>IF(E2153=0,0,E2153/L2153)</f>
        <v>19.666666666666668</v>
      </c>
      <c r="Q2153" s="2" t="str">
        <f>LEFT(N2153,SEARCH("/",N2153,1)-1)</f>
        <v>games</v>
      </c>
      <c r="R2153" s="2" t="str">
        <f>RIGHT(N2153,LEN(N2153)-SEARCH("/",N2153))</f>
        <v>video games</v>
      </c>
      <c r="S2153" s="21">
        <f>(((J2153/60)/60)/24)+DATE(1970,1,1)+(-5/24)</f>
        <v>42520.639050925929</v>
      </c>
      <c r="T2153" s="21">
        <f>(((I2153/60)/60)/24)+DATE(1970,1,1)+(-5/24)</f>
        <v>42550.639050925929</v>
      </c>
    </row>
    <row r="2154" spans="1:20" ht="90" hidden="1" x14ac:dyDescent="0.25">
      <c r="A2154" s="13">
        <v>2152</v>
      </c>
      <c r="B2154" s="3" t="s">
        <v>2153</v>
      </c>
      <c r="C2154" s="3" t="s">
        <v>6262</v>
      </c>
      <c r="D2154" s="2">
        <v>30000</v>
      </c>
      <c r="E2154" s="11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8281</v>
      </c>
      <c r="O2154" s="9">
        <f>E2154/D2154</f>
        <v>1.6666666666666668E-3</v>
      </c>
      <c r="P2154" s="10">
        <f>IF(E2154=0,0,E2154/L2154)</f>
        <v>12.5</v>
      </c>
      <c r="Q2154" s="2" t="str">
        <f>LEFT(N2154,SEARCH("/",N2154,1)-1)</f>
        <v>games</v>
      </c>
      <c r="R2154" s="2" t="str">
        <f>RIGHT(N2154,LEN(N2154)-SEARCH("/",N2154))</f>
        <v>video games</v>
      </c>
      <c r="S2154" s="21">
        <f>(((J2154/60)/60)/24)+DATE(1970,1,1)+(-5/24)</f>
        <v>41683.62394675926</v>
      </c>
      <c r="T2154" s="21">
        <f>(((I2154/60)/60)/24)+DATE(1970,1,1)+(-5/24)</f>
        <v>41713.582280092589</v>
      </c>
    </row>
    <row r="2155" spans="1:20" ht="90" hidden="1" x14ac:dyDescent="0.25">
      <c r="A2155" s="13">
        <v>2153</v>
      </c>
      <c r="B2155" s="3" t="s">
        <v>2154</v>
      </c>
      <c r="C2155" s="3" t="s">
        <v>6263</v>
      </c>
      <c r="D2155" s="2">
        <v>372625</v>
      </c>
      <c r="E2155" s="11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8281</v>
      </c>
      <c r="O2155" s="9">
        <f>E2155/D2155</f>
        <v>9.1244548809124457E-5</v>
      </c>
      <c r="P2155" s="10">
        <f>IF(E2155=0,0,E2155/L2155)</f>
        <v>8.5</v>
      </c>
      <c r="Q2155" s="2" t="str">
        <f>LEFT(N2155,SEARCH("/",N2155,1)-1)</f>
        <v>games</v>
      </c>
      <c r="R2155" s="2" t="str">
        <f>RIGHT(N2155,LEN(N2155)-SEARCH("/",N2155))</f>
        <v>video games</v>
      </c>
      <c r="S2155" s="21">
        <f>(((J2155/60)/60)/24)+DATE(1970,1,1)+(-5/24)</f>
        <v>41974.702754629623</v>
      </c>
      <c r="T2155" s="21">
        <f>(((I2155/60)/60)/24)+DATE(1970,1,1)+(-5/24)</f>
        <v>42014.124305555553</v>
      </c>
    </row>
    <row r="2156" spans="1:20" ht="60" hidden="1" x14ac:dyDescent="0.25">
      <c r="A2156" s="13">
        <v>2154</v>
      </c>
      <c r="B2156" s="3" t="s">
        <v>2155</v>
      </c>
      <c r="C2156" s="3" t="s">
        <v>6264</v>
      </c>
      <c r="D2156" s="2">
        <v>250</v>
      </c>
      <c r="E2156" s="11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8281</v>
      </c>
      <c r="O2156" s="9">
        <f>E2156/D2156</f>
        <v>8.0000000000000002E-3</v>
      </c>
      <c r="P2156" s="10">
        <f>IF(E2156=0,0,E2156/L2156)</f>
        <v>1</v>
      </c>
      <c r="Q2156" s="2" t="str">
        <f>LEFT(N2156,SEARCH("/",N2156,1)-1)</f>
        <v>games</v>
      </c>
      <c r="R2156" s="2" t="str">
        <f>RIGHT(N2156,LEN(N2156)-SEARCH("/",N2156))</f>
        <v>video games</v>
      </c>
      <c r="S2156" s="21">
        <f>(((J2156/60)/60)/24)+DATE(1970,1,1)+(-5/24)</f>
        <v>41647.42392361111</v>
      </c>
      <c r="T2156" s="21">
        <f>(((I2156/60)/60)/24)+DATE(1970,1,1)+(-5/24)</f>
        <v>41667.42392361111</v>
      </c>
    </row>
    <row r="2157" spans="1:20" ht="75" hidden="1" x14ac:dyDescent="0.25">
      <c r="A2157" s="13">
        <v>2155</v>
      </c>
      <c r="B2157" s="3" t="s">
        <v>2156</v>
      </c>
      <c r="C2157" s="3" t="s">
        <v>6265</v>
      </c>
      <c r="D2157" s="2">
        <v>5000</v>
      </c>
      <c r="E2157" s="11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8281</v>
      </c>
      <c r="O2157" s="9">
        <f>E2157/D2157</f>
        <v>2.3E-2</v>
      </c>
      <c r="P2157" s="10">
        <f>IF(E2157=0,0,E2157/L2157)</f>
        <v>23</v>
      </c>
      <c r="Q2157" s="2" t="str">
        <f>LEFT(N2157,SEARCH("/",N2157,1)-1)</f>
        <v>games</v>
      </c>
      <c r="R2157" s="2" t="str">
        <f>RIGHT(N2157,LEN(N2157)-SEARCH("/",N2157))</f>
        <v>video games</v>
      </c>
      <c r="S2157" s="21">
        <f>(((J2157/60)/60)/24)+DATE(1970,1,1)+(-5/24)</f>
        <v>42430.539178240739</v>
      </c>
      <c r="T2157" s="21">
        <f>(((I2157/60)/60)/24)+DATE(1970,1,1)+(-5/24)</f>
        <v>42460.497511574074</v>
      </c>
    </row>
    <row r="2158" spans="1:20" ht="75" hidden="1" x14ac:dyDescent="0.25">
      <c r="A2158" s="13">
        <v>2156</v>
      </c>
      <c r="B2158" s="3" t="s">
        <v>2157</v>
      </c>
      <c r="C2158" s="3" t="s">
        <v>6266</v>
      </c>
      <c r="D2158" s="2">
        <v>56000</v>
      </c>
      <c r="E2158" s="11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8281</v>
      </c>
      <c r="O2158" s="9">
        <f>E2158/D2158</f>
        <v>2.6660714285714284E-2</v>
      </c>
      <c r="P2158" s="10">
        <f>IF(E2158=0,0,E2158/L2158)</f>
        <v>17.987951807228917</v>
      </c>
      <c r="Q2158" s="2" t="str">
        <f>LEFT(N2158,SEARCH("/",N2158,1)-1)</f>
        <v>games</v>
      </c>
      <c r="R2158" s="2" t="str">
        <f>RIGHT(N2158,LEN(N2158)-SEARCH("/",N2158))</f>
        <v>video games</v>
      </c>
      <c r="S2158" s="21">
        <f>(((J2158/60)/60)/24)+DATE(1970,1,1)+(-5/24)</f>
        <v>41488.645902777775</v>
      </c>
      <c r="T2158" s="21">
        <f>(((I2158/60)/60)/24)+DATE(1970,1,1)+(-5/24)</f>
        <v>41533.645902777775</v>
      </c>
    </row>
    <row r="2159" spans="1:20" ht="45" hidden="1" x14ac:dyDescent="0.25">
      <c r="A2159" s="13">
        <v>2157</v>
      </c>
      <c r="B2159" s="3" t="s">
        <v>2158</v>
      </c>
      <c r="C2159" s="3" t="s">
        <v>6267</v>
      </c>
      <c r="D2159" s="2">
        <v>75000</v>
      </c>
      <c r="E2159" s="11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8281</v>
      </c>
      <c r="O2159" s="9">
        <f>E2159/D2159</f>
        <v>0.28192</v>
      </c>
      <c r="P2159" s="10">
        <f>IF(E2159=0,0,E2159/L2159)</f>
        <v>370.94736842105266</v>
      </c>
      <c r="Q2159" s="2" t="str">
        <f>LEFT(N2159,SEARCH("/",N2159,1)-1)</f>
        <v>games</v>
      </c>
      <c r="R2159" s="2" t="str">
        <f>RIGHT(N2159,LEN(N2159)-SEARCH("/",N2159))</f>
        <v>video games</v>
      </c>
      <c r="S2159" s="21">
        <f>(((J2159/60)/60)/24)+DATE(1970,1,1)+(-5/24)</f>
        <v>42694.772951388884</v>
      </c>
      <c r="T2159" s="21">
        <f>(((I2159/60)/60)/24)+DATE(1970,1,1)+(-5/24)</f>
        <v>42727.124305555553</v>
      </c>
    </row>
    <row r="2160" spans="1:20" ht="90" hidden="1" x14ac:dyDescent="0.25">
      <c r="A2160" s="13">
        <v>2158</v>
      </c>
      <c r="B2160" s="3" t="s">
        <v>2159</v>
      </c>
      <c r="C2160" s="3" t="s">
        <v>6268</v>
      </c>
      <c r="D2160" s="2">
        <v>300000</v>
      </c>
      <c r="E2160" s="11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8281</v>
      </c>
      <c r="O2160" s="9">
        <f>E2160/D2160</f>
        <v>6.5900366666666668E-2</v>
      </c>
      <c r="P2160" s="10">
        <f>IF(E2160=0,0,E2160/L2160)</f>
        <v>63.569485530546629</v>
      </c>
      <c r="Q2160" s="2" t="str">
        <f>LEFT(N2160,SEARCH("/",N2160,1)-1)</f>
        <v>games</v>
      </c>
      <c r="R2160" s="2" t="str">
        <f>RIGHT(N2160,LEN(N2160)-SEARCH("/",N2160))</f>
        <v>video games</v>
      </c>
      <c r="S2160" s="21">
        <f>(((J2160/60)/60)/24)+DATE(1970,1,1)+(-5/24)</f>
        <v>41264.645532407405</v>
      </c>
      <c r="T2160" s="21">
        <f>(((I2160/60)/60)/24)+DATE(1970,1,1)+(-5/24)</f>
        <v>41309.645532407405</v>
      </c>
    </row>
    <row r="2161" spans="1:20" ht="120" hidden="1" x14ac:dyDescent="0.25">
      <c r="A2161" s="13">
        <v>2159</v>
      </c>
      <c r="B2161" s="3" t="s">
        <v>2160</v>
      </c>
      <c r="C2161" s="3" t="s">
        <v>6269</v>
      </c>
      <c r="D2161" s="2">
        <v>3600</v>
      </c>
      <c r="E2161" s="11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8281</v>
      </c>
      <c r="O2161" s="9">
        <f>E2161/D2161</f>
        <v>7.2222222222222219E-3</v>
      </c>
      <c r="P2161" s="10">
        <f>IF(E2161=0,0,E2161/L2161)</f>
        <v>13</v>
      </c>
      <c r="Q2161" s="2" t="str">
        <f>LEFT(N2161,SEARCH("/",N2161,1)-1)</f>
        <v>games</v>
      </c>
      <c r="R2161" s="2" t="str">
        <f>RIGHT(N2161,LEN(N2161)-SEARCH("/",N2161))</f>
        <v>video games</v>
      </c>
      <c r="S2161" s="21">
        <f>(((J2161/60)/60)/24)+DATE(1970,1,1)+(-5/24)</f>
        <v>40710.522847222215</v>
      </c>
      <c r="T2161" s="21">
        <f>(((I2161/60)/60)/24)+DATE(1970,1,1)+(-5/24)</f>
        <v>40740.522847222215</v>
      </c>
    </row>
    <row r="2162" spans="1:20" ht="75" hidden="1" x14ac:dyDescent="0.25">
      <c r="A2162" s="13">
        <v>2160</v>
      </c>
      <c r="B2162" s="3" t="s">
        <v>2161</v>
      </c>
      <c r="C2162" s="3" t="s">
        <v>6270</v>
      </c>
      <c r="D2162" s="2">
        <v>10000</v>
      </c>
      <c r="E2162" s="11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8281</v>
      </c>
      <c r="O2162" s="9">
        <f>E2162/D2162</f>
        <v>8.5000000000000006E-3</v>
      </c>
      <c r="P2162" s="10">
        <f>IF(E2162=0,0,E2162/L2162)</f>
        <v>5.3125</v>
      </c>
      <c r="Q2162" s="2" t="str">
        <f>LEFT(N2162,SEARCH("/",N2162,1)-1)</f>
        <v>games</v>
      </c>
      <c r="R2162" s="2" t="str">
        <f>RIGHT(N2162,LEN(N2162)-SEARCH("/",N2162))</f>
        <v>video games</v>
      </c>
      <c r="S2162" s="21">
        <f>(((J2162/60)/60)/24)+DATE(1970,1,1)+(-5/24)</f>
        <v>41018.503530092588</v>
      </c>
      <c r="T2162" s="21">
        <f>(((I2162/60)/60)/24)+DATE(1970,1,1)+(-5/24)</f>
        <v>41048.503530092588</v>
      </c>
    </row>
    <row r="2163" spans="1:20" ht="45" hidden="1" x14ac:dyDescent="0.25">
      <c r="A2163" s="13">
        <v>2161</v>
      </c>
      <c r="B2163" s="3" t="s">
        <v>2162</v>
      </c>
      <c r="C2163" s="3" t="s">
        <v>6271</v>
      </c>
      <c r="D2163" s="2">
        <v>400</v>
      </c>
      <c r="E2163" s="11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8275</v>
      </c>
      <c r="O2163" s="9">
        <f>E2163/D2163</f>
        <v>1.1575</v>
      </c>
      <c r="P2163" s="10">
        <f>IF(E2163=0,0,E2163/L2163)</f>
        <v>35.615384615384613</v>
      </c>
      <c r="Q2163" s="2" t="str">
        <f>LEFT(N2163,SEARCH("/",N2163,1)-1)</f>
        <v>music</v>
      </c>
      <c r="R2163" s="2" t="str">
        <f>RIGHT(N2163,LEN(N2163)-SEARCH("/",N2163))</f>
        <v>rock</v>
      </c>
      <c r="S2163" s="21">
        <f>(((J2163/60)/60)/24)+DATE(1970,1,1)+(-5/24)</f>
        <v>42240.644201388881</v>
      </c>
      <c r="T2163" s="21">
        <f>(((I2163/60)/60)/24)+DATE(1970,1,1)+(-5/24)</f>
        <v>42270.644201388881</v>
      </c>
    </row>
    <row r="2164" spans="1:20" ht="90" hidden="1" x14ac:dyDescent="0.25">
      <c r="A2164" s="13">
        <v>2162</v>
      </c>
      <c r="B2164" s="3" t="s">
        <v>2163</v>
      </c>
      <c r="C2164" s="3" t="s">
        <v>6272</v>
      </c>
      <c r="D2164" s="2">
        <v>4500</v>
      </c>
      <c r="E2164" s="11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8275</v>
      </c>
      <c r="O2164" s="9">
        <f>E2164/D2164</f>
        <v>1.1226666666666667</v>
      </c>
      <c r="P2164" s="10">
        <f>IF(E2164=0,0,E2164/L2164)</f>
        <v>87.103448275862064</v>
      </c>
      <c r="Q2164" s="2" t="str">
        <f>LEFT(N2164,SEARCH("/",N2164,1)-1)</f>
        <v>music</v>
      </c>
      <c r="R2164" s="2" t="str">
        <f>RIGHT(N2164,LEN(N2164)-SEARCH("/",N2164))</f>
        <v>rock</v>
      </c>
      <c r="S2164" s="21">
        <f>(((J2164/60)/60)/24)+DATE(1970,1,1)+(-5/24)</f>
        <v>41813.557766203703</v>
      </c>
      <c r="T2164" s="21">
        <f>(((I2164/60)/60)/24)+DATE(1970,1,1)+(-5/24)</f>
        <v>41844.557766203703</v>
      </c>
    </row>
    <row r="2165" spans="1:20" ht="75" hidden="1" x14ac:dyDescent="0.25">
      <c r="A2165" s="13">
        <v>2163</v>
      </c>
      <c r="B2165" s="3" t="s">
        <v>2164</v>
      </c>
      <c r="C2165" s="3" t="s">
        <v>6273</v>
      </c>
      <c r="D2165" s="2">
        <v>2500</v>
      </c>
      <c r="E2165" s="11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8275</v>
      </c>
      <c r="O2165" s="9">
        <f>E2165/D2165</f>
        <v>1.3220000000000001</v>
      </c>
      <c r="P2165" s="10">
        <f>IF(E2165=0,0,E2165/L2165)</f>
        <v>75.11363636363636</v>
      </c>
      <c r="Q2165" s="2" t="str">
        <f>LEFT(N2165,SEARCH("/",N2165,1)-1)</f>
        <v>music</v>
      </c>
      <c r="R2165" s="2" t="str">
        <f>RIGHT(N2165,LEN(N2165)-SEARCH("/",N2165))</f>
        <v>rock</v>
      </c>
      <c r="S2165" s="21">
        <f>(((J2165/60)/60)/24)+DATE(1970,1,1)+(-5/24)</f>
        <v>42111.691203703704</v>
      </c>
      <c r="T2165" s="21">
        <f>(((I2165/60)/60)/24)+DATE(1970,1,1)+(-5/24)</f>
        <v>42162.951388888883</v>
      </c>
    </row>
    <row r="2166" spans="1:20" ht="45" hidden="1" x14ac:dyDescent="0.25">
      <c r="A2166" s="13">
        <v>2164</v>
      </c>
      <c r="B2166" s="3" t="s">
        <v>2165</v>
      </c>
      <c r="C2166" s="3" t="s">
        <v>6274</v>
      </c>
      <c r="D2166" s="2">
        <v>5500</v>
      </c>
      <c r="E2166" s="11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8275</v>
      </c>
      <c r="O2166" s="9">
        <f>E2166/D2166</f>
        <v>1.0263636363636364</v>
      </c>
      <c r="P2166" s="10">
        <f>IF(E2166=0,0,E2166/L2166)</f>
        <v>68.01204819277109</v>
      </c>
      <c r="Q2166" s="2" t="str">
        <f>LEFT(N2166,SEARCH("/",N2166,1)-1)</f>
        <v>music</v>
      </c>
      <c r="R2166" s="2" t="str">
        <f>RIGHT(N2166,LEN(N2166)-SEARCH("/",N2166))</f>
        <v>rock</v>
      </c>
      <c r="S2166" s="21">
        <f>(((J2166/60)/60)/24)+DATE(1970,1,1)+(-5/24)</f>
        <v>42515.509421296294</v>
      </c>
      <c r="T2166" s="21">
        <f>(((I2166/60)/60)/24)+DATE(1970,1,1)+(-5/24)</f>
        <v>42545.957638888889</v>
      </c>
    </row>
    <row r="2167" spans="1:20" ht="90" hidden="1" x14ac:dyDescent="0.25">
      <c r="A2167" s="13">
        <v>2165</v>
      </c>
      <c r="B2167" s="3" t="s">
        <v>2166</v>
      </c>
      <c r="C2167" s="3" t="s">
        <v>6275</v>
      </c>
      <c r="D2167" s="2">
        <v>2500</v>
      </c>
      <c r="E2167" s="11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8275</v>
      </c>
      <c r="O2167" s="9">
        <f>E2167/D2167</f>
        <v>1.3864000000000001</v>
      </c>
      <c r="P2167" s="10">
        <f>IF(E2167=0,0,E2167/L2167)</f>
        <v>29.623931623931625</v>
      </c>
      <c r="Q2167" s="2" t="str">
        <f>LEFT(N2167,SEARCH("/",N2167,1)-1)</f>
        <v>music</v>
      </c>
      <c r="R2167" s="2" t="str">
        <f>RIGHT(N2167,LEN(N2167)-SEARCH("/",N2167))</f>
        <v>rock</v>
      </c>
      <c r="S2167" s="21">
        <f>(((J2167/60)/60)/24)+DATE(1970,1,1)+(-5/24)</f>
        <v>42438.458738425928</v>
      </c>
      <c r="T2167" s="21">
        <f>(((I2167/60)/60)/24)+DATE(1970,1,1)+(-5/24)</f>
        <v>42468.417071759257</v>
      </c>
    </row>
    <row r="2168" spans="1:20" ht="105" hidden="1" x14ac:dyDescent="0.25">
      <c r="A2168" s="13">
        <v>2166</v>
      </c>
      <c r="B2168" s="3" t="s">
        <v>2167</v>
      </c>
      <c r="C2168" s="3" t="s">
        <v>6276</v>
      </c>
      <c r="D2168" s="2">
        <v>2000</v>
      </c>
      <c r="E2168" s="11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8275</v>
      </c>
      <c r="O2168" s="9">
        <f>E2168/D2168</f>
        <v>1.466</v>
      </c>
      <c r="P2168" s="10">
        <f>IF(E2168=0,0,E2168/L2168)</f>
        <v>91.625</v>
      </c>
      <c r="Q2168" s="2" t="str">
        <f>LEFT(N2168,SEARCH("/",N2168,1)-1)</f>
        <v>music</v>
      </c>
      <c r="R2168" s="2" t="str">
        <f>RIGHT(N2168,LEN(N2168)-SEARCH("/",N2168))</f>
        <v>rock</v>
      </c>
      <c r="S2168" s="21">
        <f>(((J2168/60)/60)/24)+DATE(1970,1,1)+(-5/24)</f>
        <v>41933.629837962959</v>
      </c>
      <c r="T2168" s="21">
        <f>(((I2168/60)/60)/24)+DATE(1970,1,1)+(-5/24)</f>
        <v>41978.671504629623</v>
      </c>
    </row>
    <row r="2169" spans="1:20" ht="60" hidden="1" x14ac:dyDescent="0.25">
      <c r="A2169" s="13">
        <v>2167</v>
      </c>
      <c r="B2169" s="3" t="s">
        <v>2168</v>
      </c>
      <c r="C2169" s="3" t="s">
        <v>6277</v>
      </c>
      <c r="D2169" s="2">
        <v>150</v>
      </c>
      <c r="E2169" s="11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8275</v>
      </c>
      <c r="O2169" s="9">
        <f>E2169/D2169</f>
        <v>1.2</v>
      </c>
      <c r="P2169" s="10">
        <f>IF(E2169=0,0,E2169/L2169)</f>
        <v>22.5</v>
      </c>
      <c r="Q2169" s="2" t="str">
        <f>LEFT(N2169,SEARCH("/",N2169,1)-1)</f>
        <v>music</v>
      </c>
      <c r="R2169" s="2" t="str">
        <f>RIGHT(N2169,LEN(N2169)-SEARCH("/",N2169))</f>
        <v>rock</v>
      </c>
      <c r="S2169" s="21">
        <f>(((J2169/60)/60)/24)+DATE(1970,1,1)+(-5/24)</f>
        <v>41152.858067129629</v>
      </c>
      <c r="T2169" s="21">
        <f>(((I2169/60)/60)/24)+DATE(1970,1,1)+(-5/24)</f>
        <v>41166.858067129629</v>
      </c>
    </row>
    <row r="2170" spans="1:20" ht="60" hidden="1" x14ac:dyDescent="0.25">
      <c r="A2170" s="13">
        <v>2168</v>
      </c>
      <c r="B2170" s="3" t="s">
        <v>2169</v>
      </c>
      <c r="C2170" s="3" t="s">
        <v>6278</v>
      </c>
      <c r="D2170" s="2">
        <v>18000</v>
      </c>
      <c r="E2170" s="11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8275</v>
      </c>
      <c r="O2170" s="9">
        <f>E2170/D2170</f>
        <v>1.215816111111111</v>
      </c>
      <c r="P2170" s="10">
        <f>IF(E2170=0,0,E2170/L2170)</f>
        <v>64.366735294117646</v>
      </c>
      <c r="Q2170" s="2" t="str">
        <f>LEFT(N2170,SEARCH("/",N2170,1)-1)</f>
        <v>music</v>
      </c>
      <c r="R2170" s="2" t="str">
        <f>RIGHT(N2170,LEN(N2170)-SEARCH("/",N2170))</f>
        <v>rock</v>
      </c>
      <c r="S2170" s="21">
        <f>(((J2170/60)/60)/24)+DATE(1970,1,1)+(-5/24)</f>
        <v>42745.391909722217</v>
      </c>
      <c r="T2170" s="21">
        <f>(((I2170/60)/60)/24)+DATE(1970,1,1)+(-5/24)</f>
        <v>42775.999999999993</v>
      </c>
    </row>
    <row r="2171" spans="1:20" ht="105" hidden="1" x14ac:dyDescent="0.25">
      <c r="A2171" s="13">
        <v>2169</v>
      </c>
      <c r="B2171" s="3" t="s">
        <v>2170</v>
      </c>
      <c r="C2171" s="3" t="s">
        <v>6279</v>
      </c>
      <c r="D2171" s="2">
        <v>153</v>
      </c>
      <c r="E2171" s="11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8275</v>
      </c>
      <c r="O2171" s="9">
        <f>E2171/D2171</f>
        <v>1</v>
      </c>
      <c r="P2171" s="10">
        <f>IF(E2171=0,0,E2171/L2171)</f>
        <v>21.857142857142858</v>
      </c>
      <c r="Q2171" s="2" t="str">
        <f>LEFT(N2171,SEARCH("/",N2171,1)-1)</f>
        <v>music</v>
      </c>
      <c r="R2171" s="2" t="str">
        <f>RIGHT(N2171,LEN(N2171)-SEARCH("/",N2171))</f>
        <v>rock</v>
      </c>
      <c r="S2171" s="21">
        <f>(((J2171/60)/60)/24)+DATE(1970,1,1)+(-5/24)</f>
        <v>42793.492488425924</v>
      </c>
      <c r="T2171" s="21">
        <f>(((I2171/60)/60)/24)+DATE(1970,1,1)+(-5/24)</f>
        <v>42796.492488425924</v>
      </c>
    </row>
    <row r="2172" spans="1:20" ht="75" hidden="1" x14ac:dyDescent="0.25">
      <c r="A2172" s="13">
        <v>2170</v>
      </c>
      <c r="B2172" s="3" t="s">
        <v>2171</v>
      </c>
      <c r="C2172" s="3" t="s">
        <v>6280</v>
      </c>
      <c r="D2172" s="2">
        <v>350</v>
      </c>
      <c r="E2172" s="11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8275</v>
      </c>
      <c r="O2172" s="9">
        <f>E2172/D2172</f>
        <v>1.8085714285714285</v>
      </c>
      <c r="P2172" s="10">
        <f>IF(E2172=0,0,E2172/L2172)</f>
        <v>33.315789473684212</v>
      </c>
      <c r="Q2172" s="2" t="str">
        <f>LEFT(N2172,SEARCH("/",N2172,1)-1)</f>
        <v>music</v>
      </c>
      <c r="R2172" s="2" t="str">
        <f>RIGHT(N2172,LEN(N2172)-SEARCH("/",N2172))</f>
        <v>rock</v>
      </c>
      <c r="S2172" s="21">
        <f>(((J2172/60)/60)/24)+DATE(1970,1,1)+(-5/24)</f>
        <v>42198.541921296295</v>
      </c>
      <c r="T2172" s="21">
        <f>(((I2172/60)/60)/24)+DATE(1970,1,1)+(-5/24)</f>
        <v>42238.541921296295</v>
      </c>
    </row>
    <row r="2173" spans="1:20" ht="75" hidden="1" x14ac:dyDescent="0.25">
      <c r="A2173" s="13">
        <v>2171</v>
      </c>
      <c r="B2173" s="3" t="s">
        <v>2172</v>
      </c>
      <c r="C2173" s="3" t="s">
        <v>6281</v>
      </c>
      <c r="D2173" s="2">
        <v>4000</v>
      </c>
      <c r="E2173" s="11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8275</v>
      </c>
      <c r="O2173" s="9">
        <f>E2173/D2173</f>
        <v>1.0607500000000001</v>
      </c>
      <c r="P2173" s="10">
        <f>IF(E2173=0,0,E2173/L2173)</f>
        <v>90.276595744680847</v>
      </c>
      <c r="Q2173" s="2" t="str">
        <f>LEFT(N2173,SEARCH("/",N2173,1)-1)</f>
        <v>music</v>
      </c>
      <c r="R2173" s="2" t="str">
        <f>RIGHT(N2173,LEN(N2173)-SEARCH("/",N2173))</f>
        <v>rock</v>
      </c>
      <c r="S2173" s="21">
        <f>(((J2173/60)/60)/24)+DATE(1970,1,1)+(-5/24)</f>
        <v>42141.748784722215</v>
      </c>
      <c r="T2173" s="21">
        <f>(((I2173/60)/60)/24)+DATE(1970,1,1)+(-5/24)</f>
        <v>42176.999999999993</v>
      </c>
    </row>
    <row r="2174" spans="1:20" ht="90" hidden="1" x14ac:dyDescent="0.25">
      <c r="A2174" s="13">
        <v>2172</v>
      </c>
      <c r="B2174" s="3" t="s">
        <v>2173</v>
      </c>
      <c r="C2174" s="3" t="s">
        <v>6282</v>
      </c>
      <c r="D2174" s="2">
        <v>1000</v>
      </c>
      <c r="E2174" s="11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8275</v>
      </c>
      <c r="O2174" s="9">
        <f>E2174/D2174</f>
        <v>1</v>
      </c>
      <c r="P2174" s="10">
        <f>IF(E2174=0,0,E2174/L2174)</f>
        <v>76.92307692307692</v>
      </c>
      <c r="Q2174" s="2" t="str">
        <f>LEFT(N2174,SEARCH("/",N2174,1)-1)</f>
        <v>music</v>
      </c>
      <c r="R2174" s="2" t="str">
        <f>RIGHT(N2174,LEN(N2174)-SEARCH("/",N2174))</f>
        <v>rock</v>
      </c>
      <c r="S2174" s="21">
        <f>(((J2174/60)/60)/24)+DATE(1970,1,1)+(-5/24)</f>
        <v>42082.371759259251</v>
      </c>
      <c r="T2174" s="21">
        <f>(((I2174/60)/60)/24)+DATE(1970,1,1)+(-5/24)</f>
        <v>42112.371759259251</v>
      </c>
    </row>
    <row r="2175" spans="1:20" ht="90" hidden="1" x14ac:dyDescent="0.25">
      <c r="A2175" s="13">
        <v>2173</v>
      </c>
      <c r="B2175" s="3" t="s">
        <v>2174</v>
      </c>
      <c r="C2175" s="3" t="s">
        <v>6283</v>
      </c>
      <c r="D2175" s="2">
        <v>4200</v>
      </c>
      <c r="E2175" s="11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8275</v>
      </c>
      <c r="O2175" s="9">
        <f>E2175/D2175</f>
        <v>1.2692857142857144</v>
      </c>
      <c r="P2175" s="10">
        <f>IF(E2175=0,0,E2175/L2175)</f>
        <v>59.233333333333334</v>
      </c>
      <c r="Q2175" s="2" t="str">
        <f>LEFT(N2175,SEARCH("/",N2175,1)-1)</f>
        <v>music</v>
      </c>
      <c r="R2175" s="2" t="str">
        <f>RIGHT(N2175,LEN(N2175)-SEARCH("/",N2175))</f>
        <v>rock</v>
      </c>
      <c r="S2175" s="21">
        <f>(((J2175/60)/60)/24)+DATE(1970,1,1)+(-5/24)</f>
        <v>41495.484293981477</v>
      </c>
      <c r="T2175" s="21">
        <f>(((I2175/60)/60)/24)+DATE(1970,1,1)+(-5/24)</f>
        <v>41526.957638888889</v>
      </c>
    </row>
    <row r="2176" spans="1:20" ht="75" hidden="1" x14ac:dyDescent="0.25">
      <c r="A2176" s="13">
        <v>2174</v>
      </c>
      <c r="B2176" s="3" t="s">
        <v>2175</v>
      </c>
      <c r="C2176" s="3" t="s">
        <v>6284</v>
      </c>
      <c r="D2176" s="2">
        <v>4000</v>
      </c>
      <c r="E2176" s="11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8275</v>
      </c>
      <c r="O2176" s="9">
        <f>E2176/D2176</f>
        <v>1.0297499999999999</v>
      </c>
      <c r="P2176" s="10">
        <f>IF(E2176=0,0,E2176/L2176)</f>
        <v>65.38095238095238</v>
      </c>
      <c r="Q2176" s="2" t="str">
        <f>LEFT(N2176,SEARCH("/",N2176,1)-1)</f>
        <v>music</v>
      </c>
      <c r="R2176" s="2" t="str">
        <f>RIGHT(N2176,LEN(N2176)-SEARCH("/",N2176))</f>
        <v>rock</v>
      </c>
      <c r="S2176" s="21">
        <f>(((J2176/60)/60)/24)+DATE(1970,1,1)+(-5/24)</f>
        <v>42465.334571759253</v>
      </c>
      <c r="T2176" s="21">
        <f>(((I2176/60)/60)/24)+DATE(1970,1,1)+(-5/24)</f>
        <v>42495.334571759253</v>
      </c>
    </row>
    <row r="2177" spans="1:20" ht="90" hidden="1" x14ac:dyDescent="0.25">
      <c r="A2177" s="13">
        <v>2175</v>
      </c>
      <c r="B2177" s="3" t="s">
        <v>2176</v>
      </c>
      <c r="C2177" s="3" t="s">
        <v>6285</v>
      </c>
      <c r="D2177" s="2">
        <v>700</v>
      </c>
      <c r="E2177" s="11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8275</v>
      </c>
      <c r="O2177" s="9">
        <f>E2177/D2177</f>
        <v>2.5</v>
      </c>
      <c r="P2177" s="10">
        <f>IF(E2177=0,0,E2177/L2177)</f>
        <v>67.307692307692307</v>
      </c>
      <c r="Q2177" s="2" t="str">
        <f>LEFT(N2177,SEARCH("/",N2177,1)-1)</f>
        <v>music</v>
      </c>
      <c r="R2177" s="2" t="str">
        <f>RIGHT(N2177,LEN(N2177)-SEARCH("/",N2177))</f>
        <v>rock</v>
      </c>
      <c r="S2177" s="21">
        <f>(((J2177/60)/60)/24)+DATE(1970,1,1)+(-5/24)</f>
        <v>42564.800763888888</v>
      </c>
      <c r="T2177" s="21">
        <f>(((I2177/60)/60)/24)+DATE(1970,1,1)+(-5/24)</f>
        <v>42571.800763888888</v>
      </c>
    </row>
    <row r="2178" spans="1:20" ht="75" hidden="1" x14ac:dyDescent="0.25">
      <c r="A2178" s="13">
        <v>2176</v>
      </c>
      <c r="B2178" s="3" t="s">
        <v>2177</v>
      </c>
      <c r="C2178" s="3" t="s">
        <v>6286</v>
      </c>
      <c r="D2178" s="2">
        <v>5000</v>
      </c>
      <c r="E2178" s="11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8275</v>
      </c>
      <c r="O2178" s="9">
        <f>E2178/D2178</f>
        <v>1.2602</v>
      </c>
      <c r="P2178" s="10">
        <f>IF(E2178=0,0,E2178/L2178)</f>
        <v>88.74647887323944</v>
      </c>
      <c r="Q2178" s="2" t="str">
        <f>LEFT(N2178,SEARCH("/",N2178,1)-1)</f>
        <v>music</v>
      </c>
      <c r="R2178" s="2" t="str">
        <f>RIGHT(N2178,LEN(N2178)-SEARCH("/",N2178))</f>
        <v>rock</v>
      </c>
      <c r="S2178" s="21">
        <f>(((J2178/60)/60)/24)+DATE(1970,1,1)+(-5/24)</f>
        <v>42096.424872685187</v>
      </c>
      <c r="T2178" s="21">
        <f>(((I2178/60)/60)/24)+DATE(1970,1,1)+(-5/24)</f>
        <v>42126.424872685187</v>
      </c>
    </row>
    <row r="2179" spans="1:20" ht="90" hidden="1" x14ac:dyDescent="0.25">
      <c r="A2179" s="13">
        <v>2177</v>
      </c>
      <c r="B2179" s="3" t="s">
        <v>2178</v>
      </c>
      <c r="C2179" s="3" t="s">
        <v>6287</v>
      </c>
      <c r="D2179" s="2">
        <v>2500</v>
      </c>
      <c r="E2179" s="11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8275</v>
      </c>
      <c r="O2179" s="9">
        <f>E2179/D2179</f>
        <v>1.0012000000000001</v>
      </c>
      <c r="P2179" s="10">
        <f>IF(E2179=0,0,E2179/L2179)</f>
        <v>65.868421052631575</v>
      </c>
      <c r="Q2179" s="2" t="str">
        <f>LEFT(N2179,SEARCH("/",N2179,1)-1)</f>
        <v>music</v>
      </c>
      <c r="R2179" s="2" t="str">
        <f>RIGHT(N2179,LEN(N2179)-SEARCH("/",N2179))</f>
        <v>rock</v>
      </c>
      <c r="S2179" s="21">
        <f>(((J2179/60)/60)/24)+DATE(1970,1,1)+(-5/24)</f>
        <v>42502.042442129627</v>
      </c>
      <c r="T2179" s="21">
        <f>(((I2179/60)/60)/24)+DATE(1970,1,1)+(-5/24)</f>
        <v>42527.042442129627</v>
      </c>
    </row>
    <row r="2180" spans="1:20" ht="90" hidden="1" x14ac:dyDescent="0.25">
      <c r="A2180" s="13">
        <v>2178</v>
      </c>
      <c r="B2180" s="3" t="s">
        <v>2179</v>
      </c>
      <c r="C2180" s="3" t="s">
        <v>6288</v>
      </c>
      <c r="D2180" s="2">
        <v>25000</v>
      </c>
      <c r="E2180" s="11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8275</v>
      </c>
      <c r="O2180" s="9">
        <f>E2180/D2180</f>
        <v>1.3864000000000001</v>
      </c>
      <c r="P2180" s="10">
        <f>IF(E2180=0,0,E2180/L2180)</f>
        <v>40.349243306169967</v>
      </c>
      <c r="Q2180" s="2" t="str">
        <f>LEFT(N2180,SEARCH("/",N2180,1)-1)</f>
        <v>music</v>
      </c>
      <c r="R2180" s="2" t="str">
        <f>RIGHT(N2180,LEN(N2180)-SEARCH("/",N2180))</f>
        <v>rock</v>
      </c>
      <c r="S2180" s="21">
        <f>(((J2180/60)/60)/24)+DATE(1970,1,1)+(-5/24)</f>
        <v>42723.428206018514</v>
      </c>
      <c r="T2180" s="21">
        <f>(((I2180/60)/60)/24)+DATE(1970,1,1)+(-5/24)</f>
        <v>42753.428206018514</v>
      </c>
    </row>
    <row r="2181" spans="1:20" ht="60" hidden="1" x14ac:dyDescent="0.25">
      <c r="A2181" s="13">
        <v>2179</v>
      </c>
      <c r="B2181" s="3" t="s">
        <v>2180</v>
      </c>
      <c r="C2181" s="3" t="s">
        <v>6289</v>
      </c>
      <c r="D2181" s="2">
        <v>1000</v>
      </c>
      <c r="E2181" s="11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8275</v>
      </c>
      <c r="O2181" s="9">
        <f>E2181/D2181</f>
        <v>1.6140000000000001</v>
      </c>
      <c r="P2181" s="10">
        <f>IF(E2181=0,0,E2181/L2181)</f>
        <v>76.857142857142861</v>
      </c>
      <c r="Q2181" s="2" t="str">
        <f>LEFT(N2181,SEARCH("/",N2181,1)-1)</f>
        <v>music</v>
      </c>
      <c r="R2181" s="2" t="str">
        <f>RIGHT(N2181,LEN(N2181)-SEARCH("/",N2181))</f>
        <v>rock</v>
      </c>
      <c r="S2181" s="21">
        <f>(((J2181/60)/60)/24)+DATE(1970,1,1)+(-5/24)</f>
        <v>42074.962870370371</v>
      </c>
      <c r="T2181" s="21">
        <f>(((I2181/60)/60)/24)+DATE(1970,1,1)+(-5/24)</f>
        <v>42104.962870370371</v>
      </c>
    </row>
    <row r="2182" spans="1:20" ht="60" hidden="1" x14ac:dyDescent="0.25">
      <c r="A2182" s="13">
        <v>2180</v>
      </c>
      <c r="B2182" s="3" t="s">
        <v>2181</v>
      </c>
      <c r="C2182" s="3" t="s">
        <v>6290</v>
      </c>
      <c r="D2182" s="2">
        <v>5000</v>
      </c>
      <c r="E2182" s="11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8275</v>
      </c>
      <c r="O2182" s="9">
        <f>E2182/D2182</f>
        <v>1.071842</v>
      </c>
      <c r="P2182" s="10">
        <f>IF(E2182=0,0,E2182/L2182)</f>
        <v>68.707820512820518</v>
      </c>
      <c r="Q2182" s="2" t="str">
        <f>LEFT(N2182,SEARCH("/",N2182,1)-1)</f>
        <v>music</v>
      </c>
      <c r="R2182" s="2" t="str">
        <f>RIGHT(N2182,LEN(N2182)-SEARCH("/",N2182))</f>
        <v>rock</v>
      </c>
      <c r="S2182" s="21">
        <f>(((J2182/60)/60)/24)+DATE(1970,1,1)+(-5/24)</f>
        <v>42279.461435185185</v>
      </c>
      <c r="T2182" s="21">
        <f>(((I2182/60)/60)/24)+DATE(1970,1,1)+(-5/24)</f>
        <v>42321.503101851849</v>
      </c>
    </row>
    <row r="2183" spans="1:20" ht="90" hidden="1" x14ac:dyDescent="0.25">
      <c r="A2183" s="13">
        <v>2181</v>
      </c>
      <c r="B2183" s="3" t="s">
        <v>2182</v>
      </c>
      <c r="C2183" s="3" t="s">
        <v>6291</v>
      </c>
      <c r="D2183" s="2">
        <v>2000</v>
      </c>
      <c r="E2183" s="11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8296</v>
      </c>
      <c r="O2183" s="9">
        <f>E2183/D2183</f>
        <v>1.5309999999999999</v>
      </c>
      <c r="P2183" s="10">
        <f>IF(E2183=0,0,E2183/L2183)</f>
        <v>57.773584905660378</v>
      </c>
      <c r="Q2183" s="2" t="str">
        <f>LEFT(N2183,SEARCH("/",N2183,1)-1)</f>
        <v>games</v>
      </c>
      <c r="R2183" s="2" t="str">
        <f>RIGHT(N2183,LEN(N2183)-SEARCH("/",N2183))</f>
        <v>tabletop games</v>
      </c>
      <c r="S2183" s="21">
        <f>(((J2183/60)/60)/24)+DATE(1970,1,1)+(-5/24)</f>
        <v>42772.796909722216</v>
      </c>
      <c r="T2183" s="21">
        <f>(((I2183/60)/60)/24)+DATE(1970,1,1)+(-5/24)</f>
        <v>42786.796909722216</v>
      </c>
    </row>
    <row r="2184" spans="1:20" ht="75" hidden="1" x14ac:dyDescent="0.25">
      <c r="A2184" s="13">
        <v>2182</v>
      </c>
      <c r="B2184" s="3" t="s">
        <v>2183</v>
      </c>
      <c r="C2184" s="3" t="s">
        <v>6292</v>
      </c>
      <c r="D2184" s="2">
        <v>3000</v>
      </c>
      <c r="E2184" s="11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8296</v>
      </c>
      <c r="O2184" s="9">
        <f>E2184/D2184</f>
        <v>5.2416666666666663</v>
      </c>
      <c r="P2184" s="10">
        <f>IF(E2184=0,0,E2184/L2184)</f>
        <v>44.171348314606739</v>
      </c>
      <c r="Q2184" s="2" t="str">
        <f>LEFT(N2184,SEARCH("/",N2184,1)-1)</f>
        <v>games</v>
      </c>
      <c r="R2184" s="2" t="str">
        <f>RIGHT(N2184,LEN(N2184)-SEARCH("/",N2184))</f>
        <v>tabletop games</v>
      </c>
      <c r="S2184" s="21">
        <f>(((J2184/60)/60)/24)+DATE(1970,1,1)+(-5/24)</f>
        <v>41879.692418981482</v>
      </c>
      <c r="T2184" s="21">
        <f>(((I2184/60)/60)/24)+DATE(1970,1,1)+(-5/24)</f>
        <v>41914.692418981482</v>
      </c>
    </row>
    <row r="2185" spans="1:20" ht="90" hidden="1" x14ac:dyDescent="0.25">
      <c r="A2185" s="13">
        <v>2183</v>
      </c>
      <c r="B2185" s="3" t="s">
        <v>2184</v>
      </c>
      <c r="C2185" s="3" t="s">
        <v>6293</v>
      </c>
      <c r="D2185" s="2">
        <v>1800</v>
      </c>
      <c r="E2185" s="11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8296</v>
      </c>
      <c r="O2185" s="9">
        <f>E2185/D2185</f>
        <v>4.8927777777777779</v>
      </c>
      <c r="P2185" s="10">
        <f>IF(E2185=0,0,E2185/L2185)</f>
        <v>31.566308243727597</v>
      </c>
      <c r="Q2185" s="2" t="str">
        <f>LEFT(N2185,SEARCH("/",N2185,1)-1)</f>
        <v>games</v>
      </c>
      <c r="R2185" s="2" t="str">
        <f>RIGHT(N2185,LEN(N2185)-SEARCH("/",N2185))</f>
        <v>tabletop games</v>
      </c>
      <c r="S2185" s="21">
        <f>(((J2185/60)/60)/24)+DATE(1970,1,1)+(-5/24)</f>
        <v>42745.157141203708</v>
      </c>
      <c r="T2185" s="21">
        <f>(((I2185/60)/60)/24)+DATE(1970,1,1)+(-5/24)</f>
        <v>42774.999999999993</v>
      </c>
    </row>
    <row r="2186" spans="1:20" ht="90" hidden="1" x14ac:dyDescent="0.25">
      <c r="A2186" s="13">
        <v>2184</v>
      </c>
      <c r="B2186" s="3" t="s">
        <v>2185</v>
      </c>
      <c r="C2186" s="3" t="s">
        <v>6294</v>
      </c>
      <c r="D2186" s="2">
        <v>10000</v>
      </c>
      <c r="E2186" s="11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8296</v>
      </c>
      <c r="O2186" s="9">
        <f>E2186/D2186</f>
        <v>2.8473999999999999</v>
      </c>
      <c r="P2186" s="10">
        <f>IF(E2186=0,0,E2186/L2186)</f>
        <v>107.04511278195488</v>
      </c>
      <c r="Q2186" s="2" t="str">
        <f>LEFT(N2186,SEARCH("/",N2186,1)-1)</f>
        <v>games</v>
      </c>
      <c r="R2186" s="2" t="str">
        <f>RIGHT(N2186,LEN(N2186)-SEARCH("/",N2186))</f>
        <v>tabletop games</v>
      </c>
      <c r="S2186" s="21">
        <f>(((J2186/60)/60)/24)+DATE(1970,1,1)+(-5/24)</f>
        <v>42380.481956018521</v>
      </c>
      <c r="T2186" s="21">
        <f>(((I2186/60)/60)/24)+DATE(1970,1,1)+(-5/24)</f>
        <v>42394.458333333336</v>
      </c>
    </row>
    <row r="2187" spans="1:20" ht="105" hidden="1" x14ac:dyDescent="0.25">
      <c r="A2187" s="13">
        <v>2185</v>
      </c>
      <c r="B2187" s="3" t="s">
        <v>2186</v>
      </c>
      <c r="C2187" s="3" t="s">
        <v>6295</v>
      </c>
      <c r="D2187" s="2">
        <v>5000</v>
      </c>
      <c r="E2187" s="11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8296</v>
      </c>
      <c r="O2187" s="9">
        <f>E2187/D2187</f>
        <v>18.569700000000001</v>
      </c>
      <c r="P2187" s="10">
        <f>IF(E2187=0,0,E2187/L2187)</f>
        <v>149.03451043338683</v>
      </c>
      <c r="Q2187" s="2" t="str">
        <f>LEFT(N2187,SEARCH("/",N2187,1)-1)</f>
        <v>games</v>
      </c>
      <c r="R2187" s="2" t="str">
        <f>RIGHT(N2187,LEN(N2187)-SEARCH("/",N2187))</f>
        <v>tabletop games</v>
      </c>
      <c r="S2187" s="21">
        <f>(((J2187/60)/60)/24)+DATE(1970,1,1)+(-5/24)</f>
        <v>41319.141655092593</v>
      </c>
      <c r="T2187" s="21">
        <f>(((I2187/60)/60)/24)+DATE(1970,1,1)+(-5/24)</f>
        <v>41359.141655092593</v>
      </c>
    </row>
    <row r="2188" spans="1:20" ht="75" hidden="1" x14ac:dyDescent="0.25">
      <c r="A2188" s="13">
        <v>2186</v>
      </c>
      <c r="B2188" s="3" t="s">
        <v>2187</v>
      </c>
      <c r="C2188" s="3" t="s">
        <v>6296</v>
      </c>
      <c r="D2188" s="2">
        <v>20000</v>
      </c>
      <c r="E2188" s="11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8296</v>
      </c>
      <c r="O2188" s="9">
        <f>E2188/D2188</f>
        <v>1.0967499999999999</v>
      </c>
      <c r="P2188" s="10">
        <f>IF(E2188=0,0,E2188/L2188)</f>
        <v>55.956632653061227</v>
      </c>
      <c r="Q2188" s="2" t="str">
        <f>LEFT(N2188,SEARCH("/",N2188,1)-1)</f>
        <v>games</v>
      </c>
      <c r="R2188" s="2" t="str">
        <f>RIGHT(N2188,LEN(N2188)-SEARCH("/",N2188))</f>
        <v>tabletop games</v>
      </c>
      <c r="S2188" s="21">
        <f>(((J2188/60)/60)/24)+DATE(1970,1,1)+(-5/24)</f>
        <v>42583.406747685185</v>
      </c>
      <c r="T2188" s="21">
        <f>(((I2188/60)/60)/24)+DATE(1970,1,1)+(-5/24)</f>
        <v>42619.874999999993</v>
      </c>
    </row>
    <row r="2189" spans="1:20" ht="90" hidden="1" x14ac:dyDescent="0.25">
      <c r="A2189" s="13">
        <v>2187</v>
      </c>
      <c r="B2189" s="3" t="s">
        <v>2188</v>
      </c>
      <c r="C2189" s="3" t="s">
        <v>6297</v>
      </c>
      <c r="D2189" s="2">
        <v>20000</v>
      </c>
      <c r="E2189" s="11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8296</v>
      </c>
      <c r="O2189" s="9">
        <f>E2189/D2189</f>
        <v>10.146425000000001</v>
      </c>
      <c r="P2189" s="10">
        <f>IF(E2189=0,0,E2189/L2189)</f>
        <v>56.970381807973048</v>
      </c>
      <c r="Q2189" s="2" t="str">
        <f>LEFT(N2189,SEARCH("/",N2189,1)-1)</f>
        <v>games</v>
      </c>
      <c r="R2189" s="2" t="str">
        <f>RIGHT(N2189,LEN(N2189)-SEARCH("/",N2189))</f>
        <v>tabletop games</v>
      </c>
      <c r="S2189" s="21">
        <f>(((J2189/60)/60)/24)+DATE(1970,1,1)+(-5/24)</f>
        <v>42068.000763888886</v>
      </c>
      <c r="T2189" s="21">
        <f>(((I2189/60)/60)/24)+DATE(1970,1,1)+(-5/24)</f>
        <v>42096.957638888889</v>
      </c>
    </row>
    <row r="2190" spans="1:20" ht="90" hidden="1" x14ac:dyDescent="0.25">
      <c r="A2190" s="13">
        <v>2188</v>
      </c>
      <c r="B2190" s="3" t="s">
        <v>2189</v>
      </c>
      <c r="C2190" s="3" t="s">
        <v>6298</v>
      </c>
      <c r="D2190" s="2">
        <v>5494</v>
      </c>
      <c r="E2190" s="11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8296</v>
      </c>
      <c r="O2190" s="9">
        <f>E2190/D2190</f>
        <v>4.1217692027666546</v>
      </c>
      <c r="P2190" s="10">
        <f>IF(E2190=0,0,E2190/L2190)</f>
        <v>44.056420233463037</v>
      </c>
      <c r="Q2190" s="2" t="str">
        <f>LEFT(N2190,SEARCH("/",N2190,1)-1)</f>
        <v>games</v>
      </c>
      <c r="R2190" s="2" t="str">
        <f>RIGHT(N2190,LEN(N2190)-SEARCH("/",N2190))</f>
        <v>tabletop games</v>
      </c>
      <c r="S2190" s="21">
        <f>(((J2190/60)/60)/24)+DATE(1970,1,1)+(-5/24)</f>
        <v>42633.377789351849</v>
      </c>
      <c r="T2190" s="21">
        <f>(((I2190/60)/60)/24)+DATE(1970,1,1)+(-5/24)</f>
        <v>42668.499999999993</v>
      </c>
    </row>
    <row r="2191" spans="1:20" ht="90" hidden="1" x14ac:dyDescent="0.25">
      <c r="A2191" s="13">
        <v>2189</v>
      </c>
      <c r="B2191" s="3" t="s">
        <v>2190</v>
      </c>
      <c r="C2191" s="3" t="s">
        <v>6299</v>
      </c>
      <c r="D2191" s="2">
        <v>1200</v>
      </c>
      <c r="E2191" s="11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8296</v>
      </c>
      <c r="O2191" s="9">
        <f>E2191/D2191</f>
        <v>5.0324999999999998</v>
      </c>
      <c r="P2191" s="10">
        <f>IF(E2191=0,0,E2191/L2191)</f>
        <v>68.625</v>
      </c>
      <c r="Q2191" s="2" t="str">
        <f>LEFT(N2191,SEARCH("/",N2191,1)-1)</f>
        <v>games</v>
      </c>
      <c r="R2191" s="2" t="str">
        <f>RIGHT(N2191,LEN(N2191)-SEARCH("/",N2191))</f>
        <v>tabletop games</v>
      </c>
      <c r="S2191" s="21">
        <f>(((J2191/60)/60)/24)+DATE(1970,1,1)+(-5/24)</f>
        <v>42467.579861111109</v>
      </c>
      <c r="T2191" s="21">
        <f>(((I2191/60)/60)/24)+DATE(1970,1,1)+(-5/24)</f>
        <v>42481.708333333336</v>
      </c>
    </row>
    <row r="2192" spans="1:20" ht="90" hidden="1" x14ac:dyDescent="0.25">
      <c r="A2192" s="13">
        <v>2190</v>
      </c>
      <c r="B2192" s="3" t="s">
        <v>2191</v>
      </c>
      <c r="C2192" s="3" t="s">
        <v>6300</v>
      </c>
      <c r="D2192" s="2">
        <v>19000</v>
      </c>
      <c r="E2192" s="11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8296</v>
      </c>
      <c r="O2192" s="9">
        <f>E2192/D2192</f>
        <v>1.8461052631578947</v>
      </c>
      <c r="P2192" s="10">
        <f>IF(E2192=0,0,E2192/L2192)</f>
        <v>65.318435754189949</v>
      </c>
      <c r="Q2192" s="2" t="str">
        <f>LEFT(N2192,SEARCH("/",N2192,1)-1)</f>
        <v>games</v>
      </c>
      <c r="R2192" s="2" t="str">
        <f>RIGHT(N2192,LEN(N2192)-SEARCH("/",N2192))</f>
        <v>tabletop games</v>
      </c>
      <c r="S2192" s="21">
        <f>(((J2192/60)/60)/24)+DATE(1970,1,1)+(-5/24)</f>
        <v>42417.416712962957</v>
      </c>
      <c r="T2192" s="21">
        <f>(((I2192/60)/60)/24)+DATE(1970,1,1)+(-5/24)</f>
        <v>42452.082638888889</v>
      </c>
    </row>
    <row r="2193" spans="1:20" ht="90" hidden="1" x14ac:dyDescent="0.25">
      <c r="A2193" s="13">
        <v>2191</v>
      </c>
      <c r="B2193" s="3" t="s">
        <v>2192</v>
      </c>
      <c r="C2193" s="3" t="s">
        <v>6301</v>
      </c>
      <c r="D2193" s="2">
        <v>750</v>
      </c>
      <c r="E2193" s="11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8296</v>
      </c>
      <c r="O2193" s="9">
        <f>E2193/D2193</f>
        <v>1.1973333333333334</v>
      </c>
      <c r="P2193" s="10">
        <f>IF(E2193=0,0,E2193/L2193)</f>
        <v>35.92</v>
      </c>
      <c r="Q2193" s="2" t="str">
        <f>LEFT(N2193,SEARCH("/",N2193,1)-1)</f>
        <v>games</v>
      </c>
      <c r="R2193" s="2" t="str">
        <f>RIGHT(N2193,LEN(N2193)-SEARCH("/",N2193))</f>
        <v>tabletop games</v>
      </c>
      <c r="S2193" s="21">
        <f>(((J2193/60)/60)/24)+DATE(1970,1,1)+(-5/24)</f>
        <v>42768.6253125</v>
      </c>
      <c r="T2193" s="21">
        <f>(((I2193/60)/60)/24)+DATE(1970,1,1)+(-5/24)</f>
        <v>42780.6253125</v>
      </c>
    </row>
    <row r="2194" spans="1:20" ht="90" hidden="1" x14ac:dyDescent="0.25">
      <c r="A2194" s="13">
        <v>2192</v>
      </c>
      <c r="B2194" s="3" t="s">
        <v>2193</v>
      </c>
      <c r="C2194" s="3" t="s">
        <v>6302</v>
      </c>
      <c r="D2194" s="2">
        <v>12000</v>
      </c>
      <c r="E2194" s="11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8296</v>
      </c>
      <c r="O2194" s="9">
        <f>E2194/D2194</f>
        <v>10.812401666666668</v>
      </c>
      <c r="P2194" s="10">
        <f>IF(E2194=0,0,E2194/L2194)</f>
        <v>40.070667078443485</v>
      </c>
      <c r="Q2194" s="2" t="str">
        <f>LEFT(N2194,SEARCH("/",N2194,1)-1)</f>
        <v>games</v>
      </c>
      <c r="R2194" s="2" t="str">
        <f>RIGHT(N2194,LEN(N2194)-SEARCH("/",N2194))</f>
        <v>tabletop games</v>
      </c>
      <c r="S2194" s="21">
        <f>(((J2194/60)/60)/24)+DATE(1970,1,1)+(-5/24)</f>
        <v>42691.642870370364</v>
      </c>
      <c r="T2194" s="21">
        <f>(((I2194/60)/60)/24)+DATE(1970,1,1)+(-5/24)</f>
        <v>42719.749999999993</v>
      </c>
    </row>
    <row r="2195" spans="1:20" ht="90" hidden="1" x14ac:dyDescent="0.25">
      <c r="A2195" s="13">
        <v>2193</v>
      </c>
      <c r="B2195" s="3" t="s">
        <v>2194</v>
      </c>
      <c r="C2195" s="3" t="s">
        <v>6303</v>
      </c>
      <c r="D2195" s="2">
        <v>15000</v>
      </c>
      <c r="E2195" s="11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8296</v>
      </c>
      <c r="O2195" s="9">
        <f>E2195/D2195</f>
        <v>4.5237333333333334</v>
      </c>
      <c r="P2195" s="10">
        <f>IF(E2195=0,0,E2195/L2195)</f>
        <v>75.647714604236342</v>
      </c>
      <c r="Q2195" s="2" t="str">
        <f>LEFT(N2195,SEARCH("/",N2195,1)-1)</f>
        <v>games</v>
      </c>
      <c r="R2195" s="2" t="str">
        <f>RIGHT(N2195,LEN(N2195)-SEARCH("/",N2195))</f>
        <v>tabletop games</v>
      </c>
      <c r="S2195" s="21">
        <f>(((J2195/60)/60)/24)+DATE(1970,1,1)+(-5/24)</f>
        <v>42664.197592592587</v>
      </c>
      <c r="T2195" s="21">
        <f>(((I2195/60)/60)/24)+DATE(1970,1,1)+(-5/24)</f>
        <v>42694.999305555553</v>
      </c>
    </row>
    <row r="2196" spans="1:20" ht="105" hidden="1" x14ac:dyDescent="0.25">
      <c r="A2196" s="13">
        <v>2194</v>
      </c>
      <c r="B2196" s="3" t="s">
        <v>2195</v>
      </c>
      <c r="C2196" s="3" t="s">
        <v>6304</v>
      </c>
      <c r="D2196" s="2">
        <v>10000</v>
      </c>
      <c r="E2196" s="11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8296</v>
      </c>
      <c r="O2196" s="9">
        <f>E2196/D2196</f>
        <v>5.3737000000000004</v>
      </c>
      <c r="P2196" s="10">
        <f>IF(E2196=0,0,E2196/L2196)</f>
        <v>61.203872437357631</v>
      </c>
      <c r="Q2196" s="2" t="str">
        <f>LEFT(N2196,SEARCH("/",N2196,1)-1)</f>
        <v>games</v>
      </c>
      <c r="R2196" s="2" t="str">
        <f>RIGHT(N2196,LEN(N2196)-SEARCH("/",N2196))</f>
        <v>tabletop games</v>
      </c>
      <c r="S2196" s="21">
        <f>(((J2196/60)/60)/24)+DATE(1970,1,1)+(-5/24)</f>
        <v>42425.54965277778</v>
      </c>
      <c r="T2196" s="21">
        <f>(((I2196/60)/60)/24)+DATE(1970,1,1)+(-5/24)</f>
        <v>42455.507986111108</v>
      </c>
    </row>
    <row r="2197" spans="1:20" ht="60" hidden="1" x14ac:dyDescent="0.25">
      <c r="A2197" s="13">
        <v>2195</v>
      </c>
      <c r="B2197" s="3" t="s">
        <v>2196</v>
      </c>
      <c r="C2197" s="3" t="s">
        <v>6305</v>
      </c>
      <c r="D2197" s="2">
        <v>4600</v>
      </c>
      <c r="E2197" s="11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8296</v>
      </c>
      <c r="O2197" s="9">
        <f>E2197/D2197</f>
        <v>1.2032608695652174</v>
      </c>
      <c r="P2197" s="10">
        <f>IF(E2197=0,0,E2197/L2197)</f>
        <v>48.130434782608695</v>
      </c>
      <c r="Q2197" s="2" t="str">
        <f>LEFT(N2197,SEARCH("/",N2197,1)-1)</f>
        <v>games</v>
      </c>
      <c r="R2197" s="2" t="str">
        <f>RIGHT(N2197,LEN(N2197)-SEARCH("/",N2197))</f>
        <v>tabletop games</v>
      </c>
      <c r="S2197" s="21">
        <f>(((J2197/60)/60)/24)+DATE(1970,1,1)+(-5/24)</f>
        <v>42197.563657407409</v>
      </c>
      <c r="T2197" s="21">
        <f>(((I2197/60)/60)/24)+DATE(1970,1,1)+(-5/24)</f>
        <v>42227.563657407409</v>
      </c>
    </row>
    <row r="2198" spans="1:20" ht="45" hidden="1" x14ac:dyDescent="0.25">
      <c r="A2198" s="13">
        <v>2196</v>
      </c>
      <c r="B2198" s="3" t="s">
        <v>2197</v>
      </c>
      <c r="C2198" s="3" t="s">
        <v>6306</v>
      </c>
      <c r="D2198" s="2">
        <v>14000</v>
      </c>
      <c r="E2198" s="11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8296</v>
      </c>
      <c r="O2198" s="9">
        <f>E2198/D2198</f>
        <v>1.1383571428571428</v>
      </c>
      <c r="P2198" s="10">
        <f>IF(E2198=0,0,E2198/L2198)</f>
        <v>68.106837606837601</v>
      </c>
      <c r="Q2198" s="2" t="str">
        <f>LEFT(N2198,SEARCH("/",N2198,1)-1)</f>
        <v>games</v>
      </c>
      <c r="R2198" s="2" t="str">
        <f>RIGHT(N2198,LEN(N2198)-SEARCH("/",N2198))</f>
        <v>tabletop games</v>
      </c>
      <c r="S2198" s="21">
        <f>(((J2198/60)/60)/24)+DATE(1970,1,1)+(-5/24)</f>
        <v>42675.278958333329</v>
      </c>
      <c r="T2198" s="21">
        <f>(((I2198/60)/60)/24)+DATE(1970,1,1)+(-5/24)</f>
        <v>42706.083333333336</v>
      </c>
    </row>
    <row r="2199" spans="1:20" ht="75" hidden="1" x14ac:dyDescent="0.25">
      <c r="A2199" s="13">
        <v>2197</v>
      </c>
      <c r="B2199" s="3" t="s">
        <v>2198</v>
      </c>
      <c r="C2199" s="3" t="s">
        <v>6307</v>
      </c>
      <c r="D2199" s="2">
        <v>30000</v>
      </c>
      <c r="E2199" s="11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8296</v>
      </c>
      <c r="O2199" s="9">
        <f>E2199/D2199</f>
        <v>9.5103109999999997</v>
      </c>
      <c r="P2199" s="10">
        <f>IF(E2199=0,0,E2199/L2199)</f>
        <v>65.891300230946882</v>
      </c>
      <c r="Q2199" s="2" t="str">
        <f>LEFT(N2199,SEARCH("/",N2199,1)-1)</f>
        <v>games</v>
      </c>
      <c r="R2199" s="2" t="str">
        <f>RIGHT(N2199,LEN(N2199)-SEARCH("/",N2199))</f>
        <v>tabletop games</v>
      </c>
      <c r="S2199" s="21">
        <f>(((J2199/60)/60)/24)+DATE(1970,1,1)+(-5/24)</f>
        <v>42033.37568287037</v>
      </c>
      <c r="T2199" s="21">
        <f>(((I2199/60)/60)/24)+DATE(1970,1,1)+(-5/24)</f>
        <v>42063.37568287037</v>
      </c>
    </row>
    <row r="2200" spans="1:20" ht="90" hidden="1" x14ac:dyDescent="0.25">
      <c r="A2200" s="13">
        <v>2198</v>
      </c>
      <c r="B2200" s="3" t="s">
        <v>2199</v>
      </c>
      <c r="C2200" s="3" t="s">
        <v>6308</v>
      </c>
      <c r="D2200" s="2">
        <v>40000</v>
      </c>
      <c r="E2200" s="11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8296</v>
      </c>
      <c r="O2200" s="9">
        <f>E2200/D2200</f>
        <v>1.3289249999999999</v>
      </c>
      <c r="P2200" s="10">
        <f>IF(E2200=0,0,E2200/L2200)</f>
        <v>81.654377880184327</v>
      </c>
      <c r="Q2200" s="2" t="str">
        <f>LEFT(N2200,SEARCH("/",N2200,1)-1)</f>
        <v>games</v>
      </c>
      <c r="R2200" s="2" t="str">
        <f>RIGHT(N2200,LEN(N2200)-SEARCH("/",N2200))</f>
        <v>tabletop games</v>
      </c>
      <c r="S2200" s="21">
        <f>(((J2200/60)/60)/24)+DATE(1970,1,1)+(-5/24)</f>
        <v>42292.305555555555</v>
      </c>
      <c r="T2200" s="21">
        <f>(((I2200/60)/60)/24)+DATE(1970,1,1)+(-5/24)</f>
        <v>42322.347222222219</v>
      </c>
    </row>
    <row r="2201" spans="1:20" ht="45" hidden="1" x14ac:dyDescent="0.25">
      <c r="A2201" s="13">
        <v>2199</v>
      </c>
      <c r="B2201" s="3" t="s">
        <v>2200</v>
      </c>
      <c r="C2201" s="3" t="s">
        <v>6309</v>
      </c>
      <c r="D2201" s="2">
        <v>9000</v>
      </c>
      <c r="E2201" s="11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8296</v>
      </c>
      <c r="O2201" s="9">
        <f>E2201/D2201</f>
        <v>1.4697777777777778</v>
      </c>
      <c r="P2201" s="10">
        <f>IF(E2201=0,0,E2201/L2201)</f>
        <v>52.701195219123505</v>
      </c>
      <c r="Q2201" s="2" t="str">
        <f>LEFT(N2201,SEARCH("/",N2201,1)-1)</f>
        <v>games</v>
      </c>
      <c r="R2201" s="2" t="str">
        <f>RIGHT(N2201,LEN(N2201)-SEARCH("/",N2201))</f>
        <v>tabletop games</v>
      </c>
      <c r="S2201" s="21">
        <f>(((J2201/60)/60)/24)+DATE(1970,1,1)+(-5/24)</f>
        <v>42262.208310185182</v>
      </c>
      <c r="T2201" s="21">
        <f>(((I2201/60)/60)/24)+DATE(1970,1,1)+(-5/24)</f>
        <v>42292.208310185182</v>
      </c>
    </row>
    <row r="2202" spans="1:20" ht="90" hidden="1" x14ac:dyDescent="0.25">
      <c r="A2202" s="13">
        <v>2200</v>
      </c>
      <c r="B2202" s="3" t="s">
        <v>2201</v>
      </c>
      <c r="C2202" s="3" t="s">
        <v>6310</v>
      </c>
      <c r="D2202" s="2">
        <v>2000</v>
      </c>
      <c r="E2202" s="11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8296</v>
      </c>
      <c r="O2202" s="9">
        <f>E2202/D2202</f>
        <v>5.4215</v>
      </c>
      <c r="P2202" s="10">
        <f>IF(E2202=0,0,E2202/L2202)</f>
        <v>41.228136882129277</v>
      </c>
      <c r="Q2202" s="2" t="str">
        <f>LEFT(N2202,SEARCH("/",N2202,1)-1)</f>
        <v>games</v>
      </c>
      <c r="R2202" s="2" t="str">
        <f>RIGHT(N2202,LEN(N2202)-SEARCH("/",N2202))</f>
        <v>tabletop games</v>
      </c>
      <c r="S2202" s="21">
        <f>(((J2202/60)/60)/24)+DATE(1970,1,1)+(-5/24)</f>
        <v>42163.417453703696</v>
      </c>
      <c r="T2202" s="21">
        <f>(((I2202/60)/60)/24)+DATE(1970,1,1)+(-5/24)</f>
        <v>42190.916666666664</v>
      </c>
    </row>
    <row r="2203" spans="1:20" ht="90" hidden="1" x14ac:dyDescent="0.25">
      <c r="A2203" s="13">
        <v>2201</v>
      </c>
      <c r="B2203" s="3" t="s">
        <v>2202</v>
      </c>
      <c r="C2203" s="3" t="s">
        <v>6311</v>
      </c>
      <c r="D2203" s="2">
        <v>110</v>
      </c>
      <c r="E2203" s="11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8279</v>
      </c>
      <c r="O2203" s="9">
        <f>E2203/D2203</f>
        <v>3.8271818181818182</v>
      </c>
      <c r="P2203" s="10">
        <f>IF(E2203=0,0,E2203/L2203)</f>
        <v>15.035357142857142</v>
      </c>
      <c r="Q2203" s="2" t="str">
        <f>LEFT(N2203,SEARCH("/",N2203,1)-1)</f>
        <v>music</v>
      </c>
      <c r="R2203" s="2" t="str">
        <f>RIGHT(N2203,LEN(N2203)-SEARCH("/",N2203))</f>
        <v>electronic music</v>
      </c>
      <c r="S2203" s="21">
        <f>(((J2203/60)/60)/24)+DATE(1970,1,1)+(-5/24)</f>
        <v>41276.638483796298</v>
      </c>
      <c r="T2203" s="21">
        <f>(((I2203/60)/60)/24)+DATE(1970,1,1)+(-5/24)</f>
        <v>41290.638483796298</v>
      </c>
    </row>
    <row r="2204" spans="1:20" ht="60" hidden="1" x14ac:dyDescent="0.25">
      <c r="A2204" s="13">
        <v>2202</v>
      </c>
      <c r="B2204" s="3" t="s">
        <v>2203</v>
      </c>
      <c r="C2204" s="3" t="s">
        <v>6312</v>
      </c>
      <c r="D2204" s="2">
        <v>4000</v>
      </c>
      <c r="E2204" s="11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8279</v>
      </c>
      <c r="O2204" s="9">
        <f>E2204/D2204</f>
        <v>7.0418124999999998</v>
      </c>
      <c r="P2204" s="10">
        <f>IF(E2204=0,0,E2204/L2204)</f>
        <v>39.066920943134534</v>
      </c>
      <c r="Q2204" s="2" t="str">
        <f>LEFT(N2204,SEARCH("/",N2204,1)-1)</f>
        <v>music</v>
      </c>
      <c r="R2204" s="2" t="str">
        <f>RIGHT(N2204,LEN(N2204)-SEARCH("/",N2204))</f>
        <v>electronic music</v>
      </c>
      <c r="S2204" s="21">
        <f>(((J2204/60)/60)/24)+DATE(1970,1,1)+(-5/24)</f>
        <v>41184.640833333331</v>
      </c>
      <c r="T2204" s="21">
        <f>(((I2204/60)/60)/24)+DATE(1970,1,1)+(-5/24)</f>
        <v>41214.640833333331</v>
      </c>
    </row>
    <row r="2205" spans="1:20" ht="90" hidden="1" x14ac:dyDescent="0.25">
      <c r="A2205" s="13">
        <v>2203</v>
      </c>
      <c r="B2205" s="3" t="s">
        <v>2204</v>
      </c>
      <c r="C2205" s="3" t="s">
        <v>6313</v>
      </c>
      <c r="D2205" s="2">
        <v>2000</v>
      </c>
      <c r="E2205" s="11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8279</v>
      </c>
      <c r="O2205" s="9">
        <f>E2205/D2205</f>
        <v>1.0954999999999999</v>
      </c>
      <c r="P2205" s="10">
        <f>IF(E2205=0,0,E2205/L2205)</f>
        <v>43.82</v>
      </c>
      <c r="Q2205" s="2" t="str">
        <f>LEFT(N2205,SEARCH("/",N2205,1)-1)</f>
        <v>music</v>
      </c>
      <c r="R2205" s="2" t="str">
        <f>RIGHT(N2205,LEN(N2205)-SEARCH("/",N2205))</f>
        <v>electronic music</v>
      </c>
      <c r="S2205" s="21">
        <f>(((J2205/60)/60)/24)+DATE(1970,1,1)+(-5/24)</f>
        <v>42241.651412037034</v>
      </c>
      <c r="T2205" s="21">
        <f>(((I2205/60)/60)/24)+DATE(1970,1,1)+(-5/24)</f>
        <v>42271.651412037034</v>
      </c>
    </row>
    <row r="2206" spans="1:20" ht="75" hidden="1" x14ac:dyDescent="0.25">
      <c r="A2206" s="13">
        <v>2204</v>
      </c>
      <c r="B2206" s="3" t="s">
        <v>2205</v>
      </c>
      <c r="C2206" s="3" t="s">
        <v>6314</v>
      </c>
      <c r="D2206" s="2">
        <v>1500</v>
      </c>
      <c r="E2206" s="11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8279</v>
      </c>
      <c r="O2206" s="9">
        <f>E2206/D2206</f>
        <v>1.3286666666666667</v>
      </c>
      <c r="P2206" s="10">
        <f>IF(E2206=0,0,E2206/L2206)</f>
        <v>27.301369863013697</v>
      </c>
      <c r="Q2206" s="2" t="str">
        <f>LEFT(N2206,SEARCH("/",N2206,1)-1)</f>
        <v>music</v>
      </c>
      <c r="R2206" s="2" t="str">
        <f>RIGHT(N2206,LEN(N2206)-SEARCH("/",N2206))</f>
        <v>electronic music</v>
      </c>
      <c r="S2206" s="21">
        <f>(((J2206/60)/60)/24)+DATE(1970,1,1)+(-5/24)</f>
        <v>41312.103229166663</v>
      </c>
      <c r="T2206" s="21">
        <f>(((I2206/60)/60)/24)+DATE(1970,1,1)+(-5/24)</f>
        <v>41342.103229166663</v>
      </c>
    </row>
    <row r="2207" spans="1:20" ht="90" hidden="1" x14ac:dyDescent="0.25">
      <c r="A2207" s="13">
        <v>2205</v>
      </c>
      <c r="B2207" s="3" t="s">
        <v>2206</v>
      </c>
      <c r="C2207" s="3" t="s">
        <v>6315</v>
      </c>
      <c r="D2207" s="2">
        <v>750</v>
      </c>
      <c r="E2207" s="11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8279</v>
      </c>
      <c r="O2207" s="9">
        <f>E2207/D2207</f>
        <v>1.52</v>
      </c>
      <c r="P2207" s="10">
        <f>IF(E2207=0,0,E2207/L2207)</f>
        <v>42.222222222222221</v>
      </c>
      <c r="Q2207" s="2" t="str">
        <f>LEFT(N2207,SEARCH("/",N2207,1)-1)</f>
        <v>music</v>
      </c>
      <c r="R2207" s="2" t="str">
        <f>RIGHT(N2207,LEN(N2207)-SEARCH("/",N2207))</f>
        <v>electronic music</v>
      </c>
      <c r="S2207" s="21">
        <f>(((J2207/60)/60)/24)+DATE(1970,1,1)+(-5/24)</f>
        <v>41031.613298611104</v>
      </c>
      <c r="T2207" s="21">
        <f>(((I2207/60)/60)/24)+DATE(1970,1,1)+(-5/24)</f>
        <v>41061.613298611104</v>
      </c>
    </row>
    <row r="2208" spans="1:20" ht="90" hidden="1" x14ac:dyDescent="0.25">
      <c r="A2208" s="13">
        <v>2206</v>
      </c>
      <c r="B2208" s="3" t="s">
        <v>2207</v>
      </c>
      <c r="C2208" s="3" t="s">
        <v>6316</v>
      </c>
      <c r="D2208" s="2">
        <v>1100</v>
      </c>
      <c r="E2208" s="11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8279</v>
      </c>
      <c r="O2208" s="9">
        <f>E2208/D2208</f>
        <v>1.0272727272727273</v>
      </c>
      <c r="P2208" s="10">
        <f>IF(E2208=0,0,E2208/L2208)</f>
        <v>33.235294117647058</v>
      </c>
      <c r="Q2208" s="2" t="str">
        <f>LEFT(N2208,SEARCH("/",N2208,1)-1)</f>
        <v>music</v>
      </c>
      <c r="R2208" s="2" t="str">
        <f>RIGHT(N2208,LEN(N2208)-SEARCH("/",N2208))</f>
        <v>electronic music</v>
      </c>
      <c r="S2208" s="21">
        <f>(((J2208/60)/60)/24)+DATE(1970,1,1)+(-5/24)</f>
        <v>40997.048888888887</v>
      </c>
      <c r="T2208" s="21">
        <f>(((I2208/60)/60)/24)+DATE(1970,1,1)+(-5/24)</f>
        <v>41015.048888888887</v>
      </c>
    </row>
    <row r="2209" spans="1:20" ht="90" hidden="1" x14ac:dyDescent="0.25">
      <c r="A2209" s="13">
        <v>2207</v>
      </c>
      <c r="B2209" s="3" t="s">
        <v>2208</v>
      </c>
      <c r="C2209" s="3" t="s">
        <v>6317</v>
      </c>
      <c r="D2209" s="2">
        <v>2000</v>
      </c>
      <c r="E2209" s="11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8279</v>
      </c>
      <c r="O2209" s="9">
        <f>E2209/D2209</f>
        <v>1</v>
      </c>
      <c r="P2209" s="10">
        <f>IF(E2209=0,0,E2209/L2209)</f>
        <v>285.71428571428572</v>
      </c>
      <c r="Q2209" s="2" t="str">
        <f>LEFT(N2209,SEARCH("/",N2209,1)-1)</f>
        <v>music</v>
      </c>
      <c r="R2209" s="2" t="str">
        <f>RIGHT(N2209,LEN(N2209)-SEARCH("/",N2209))</f>
        <v>electronic music</v>
      </c>
      <c r="S2209" s="21">
        <f>(((J2209/60)/60)/24)+DATE(1970,1,1)+(-5/24)</f>
        <v>41563.985798611109</v>
      </c>
      <c r="T2209" s="21">
        <f>(((I2209/60)/60)/24)+DATE(1970,1,1)+(-5/24)</f>
        <v>41594.027465277773</v>
      </c>
    </row>
    <row r="2210" spans="1:20" ht="90" hidden="1" x14ac:dyDescent="0.25">
      <c r="A2210" s="13">
        <v>2208</v>
      </c>
      <c r="B2210" s="3" t="s">
        <v>2209</v>
      </c>
      <c r="C2210" s="3" t="s">
        <v>6318</v>
      </c>
      <c r="D2210" s="2">
        <v>1000</v>
      </c>
      <c r="E2210" s="11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8279</v>
      </c>
      <c r="O2210" s="9">
        <f>E2210/D2210</f>
        <v>1.016</v>
      </c>
      <c r="P2210" s="10">
        <f>IF(E2210=0,0,E2210/L2210)</f>
        <v>42.333333333333336</v>
      </c>
      <c r="Q2210" s="2" t="str">
        <f>LEFT(N2210,SEARCH("/",N2210,1)-1)</f>
        <v>music</v>
      </c>
      <c r="R2210" s="2" t="str">
        <f>RIGHT(N2210,LEN(N2210)-SEARCH("/",N2210))</f>
        <v>electronic music</v>
      </c>
      <c r="S2210" s="21">
        <f>(((J2210/60)/60)/24)+DATE(1970,1,1)+(-5/24)</f>
        <v>40946.673912037033</v>
      </c>
      <c r="T2210" s="21">
        <f>(((I2210/60)/60)/24)+DATE(1970,1,1)+(-5/24)</f>
        <v>41005.958333333328</v>
      </c>
    </row>
    <row r="2211" spans="1:20" ht="60" hidden="1" x14ac:dyDescent="0.25">
      <c r="A2211" s="13">
        <v>2209</v>
      </c>
      <c r="B2211" s="3" t="s">
        <v>2210</v>
      </c>
      <c r="C2211" s="3" t="s">
        <v>6319</v>
      </c>
      <c r="D2211" s="2">
        <v>500</v>
      </c>
      <c r="E2211" s="11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8279</v>
      </c>
      <c r="O2211" s="9">
        <f>E2211/D2211</f>
        <v>1.508</v>
      </c>
      <c r="P2211" s="10">
        <f>IF(E2211=0,0,E2211/L2211)</f>
        <v>50.266666666666666</v>
      </c>
      <c r="Q2211" s="2" t="str">
        <f>LEFT(N2211,SEARCH("/",N2211,1)-1)</f>
        <v>music</v>
      </c>
      <c r="R2211" s="2" t="str">
        <f>RIGHT(N2211,LEN(N2211)-SEARCH("/",N2211))</f>
        <v>electronic music</v>
      </c>
      <c r="S2211" s="21">
        <f>(((J2211/60)/60)/24)+DATE(1970,1,1)+(-5/24)</f>
        <v>41732.27134259259</v>
      </c>
      <c r="T2211" s="21">
        <f>(((I2211/60)/60)/24)+DATE(1970,1,1)+(-5/24)</f>
        <v>41743.75</v>
      </c>
    </row>
    <row r="2212" spans="1:20" ht="90" hidden="1" x14ac:dyDescent="0.25">
      <c r="A2212" s="13">
        <v>2210</v>
      </c>
      <c r="B2212" s="3" t="s">
        <v>2211</v>
      </c>
      <c r="C2212" s="3" t="s">
        <v>6320</v>
      </c>
      <c r="D2212" s="2">
        <v>4000</v>
      </c>
      <c r="E2212" s="11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8279</v>
      </c>
      <c r="O2212" s="9">
        <f>E2212/D2212</f>
        <v>1.11425</v>
      </c>
      <c r="P2212" s="10">
        <f>IF(E2212=0,0,E2212/L2212)</f>
        <v>61.902777777777779</v>
      </c>
      <c r="Q2212" s="2" t="str">
        <f>LEFT(N2212,SEARCH("/",N2212,1)-1)</f>
        <v>music</v>
      </c>
      <c r="R2212" s="2" t="str">
        <f>RIGHT(N2212,LEN(N2212)-SEARCH("/",N2212))</f>
        <v>electronic music</v>
      </c>
      <c r="S2212" s="21">
        <f>(((J2212/60)/60)/24)+DATE(1970,1,1)+(-5/24)</f>
        <v>40955.857754629629</v>
      </c>
      <c r="T2212" s="21">
        <f>(((I2212/60)/60)/24)+DATE(1970,1,1)+(-5/24)</f>
        <v>41013.524999999994</v>
      </c>
    </row>
    <row r="2213" spans="1:20" ht="105" hidden="1" x14ac:dyDescent="0.25">
      <c r="A2213" s="13">
        <v>2211</v>
      </c>
      <c r="B2213" s="3" t="s">
        <v>2212</v>
      </c>
      <c r="C2213" s="3" t="s">
        <v>6321</v>
      </c>
      <c r="D2213" s="2">
        <v>2500</v>
      </c>
      <c r="E2213" s="11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8279</v>
      </c>
      <c r="O2213" s="9">
        <f>E2213/D2213</f>
        <v>1.956</v>
      </c>
      <c r="P2213" s="10">
        <f>IF(E2213=0,0,E2213/L2213)</f>
        <v>40.75</v>
      </c>
      <c r="Q2213" s="2" t="str">
        <f>LEFT(N2213,SEARCH("/",N2213,1)-1)</f>
        <v>music</v>
      </c>
      <c r="R2213" s="2" t="str">
        <f>RIGHT(N2213,LEN(N2213)-SEARCH("/",N2213))</f>
        <v>electronic music</v>
      </c>
      <c r="S2213" s="21">
        <f>(((J2213/60)/60)/24)+DATE(1970,1,1)+(-5/24)</f>
        <v>41716.576678240737</v>
      </c>
      <c r="T2213" s="21">
        <f>(((I2213/60)/60)/24)+DATE(1970,1,1)+(-5/24)</f>
        <v>41739.082638888889</v>
      </c>
    </row>
    <row r="2214" spans="1:20" ht="105" hidden="1" x14ac:dyDescent="0.25">
      <c r="A2214" s="13">
        <v>2212</v>
      </c>
      <c r="B2214" s="3" t="s">
        <v>2213</v>
      </c>
      <c r="C2214" s="3" t="s">
        <v>6322</v>
      </c>
      <c r="D2214" s="2">
        <v>6000</v>
      </c>
      <c r="E2214" s="11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8279</v>
      </c>
      <c r="O2214" s="9">
        <f>E2214/D2214</f>
        <v>1.1438333333333333</v>
      </c>
      <c r="P2214" s="10">
        <f>IF(E2214=0,0,E2214/L2214)</f>
        <v>55.796747967479675</v>
      </c>
      <c r="Q2214" s="2" t="str">
        <f>LEFT(N2214,SEARCH("/",N2214,1)-1)</f>
        <v>music</v>
      </c>
      <c r="R2214" s="2" t="str">
        <f>RIGHT(N2214,LEN(N2214)-SEARCH("/",N2214))</f>
        <v>electronic music</v>
      </c>
      <c r="S2214" s="21">
        <f>(((J2214/60)/60)/24)+DATE(1970,1,1)+(-5/24)</f>
        <v>41548.539085648146</v>
      </c>
      <c r="T2214" s="21">
        <f>(((I2214/60)/60)/24)+DATE(1970,1,1)+(-5/24)</f>
        <v>41581.833333333328</v>
      </c>
    </row>
    <row r="2215" spans="1:20" ht="120" hidden="1" x14ac:dyDescent="0.25">
      <c r="A2215" s="13">
        <v>2213</v>
      </c>
      <c r="B2215" s="3" t="s">
        <v>2214</v>
      </c>
      <c r="C2215" s="3" t="s">
        <v>6323</v>
      </c>
      <c r="D2215" s="2">
        <v>5</v>
      </c>
      <c r="E2215" s="11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8279</v>
      </c>
      <c r="O2215" s="9">
        <f>E2215/D2215</f>
        <v>2</v>
      </c>
      <c r="P2215" s="10">
        <f>IF(E2215=0,0,E2215/L2215)</f>
        <v>10</v>
      </c>
      <c r="Q2215" s="2" t="str">
        <f>LEFT(N2215,SEARCH("/",N2215,1)-1)</f>
        <v>music</v>
      </c>
      <c r="R2215" s="2" t="str">
        <f>RIGHT(N2215,LEN(N2215)-SEARCH("/",N2215))</f>
        <v>electronic music</v>
      </c>
      <c r="S2215" s="21">
        <f>(((J2215/60)/60)/24)+DATE(1970,1,1)+(-5/24)</f>
        <v>42109.617812499993</v>
      </c>
      <c r="T2215" s="21">
        <f>(((I2215/60)/60)/24)+DATE(1970,1,1)+(-5/24)</f>
        <v>42139.617812499993</v>
      </c>
    </row>
    <row r="2216" spans="1:20" ht="75" hidden="1" x14ac:dyDescent="0.25">
      <c r="A2216" s="13">
        <v>2214</v>
      </c>
      <c r="B2216" s="3" t="s">
        <v>2215</v>
      </c>
      <c r="C2216" s="3" t="s">
        <v>6324</v>
      </c>
      <c r="D2216" s="2">
        <v>600</v>
      </c>
      <c r="E2216" s="11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8279</v>
      </c>
      <c r="O2216" s="9">
        <f>E2216/D2216</f>
        <v>2.9250166666666666</v>
      </c>
      <c r="P2216" s="10">
        <f>IF(E2216=0,0,E2216/L2216)</f>
        <v>73.125416666666666</v>
      </c>
      <c r="Q2216" s="2" t="str">
        <f>LEFT(N2216,SEARCH("/",N2216,1)-1)</f>
        <v>music</v>
      </c>
      <c r="R2216" s="2" t="str">
        <f>RIGHT(N2216,LEN(N2216)-SEARCH("/",N2216))</f>
        <v>electronic music</v>
      </c>
      <c r="S2216" s="21">
        <f>(((J2216/60)/60)/24)+DATE(1970,1,1)+(-5/24)</f>
        <v>41646.58388888889</v>
      </c>
      <c r="T2216" s="21">
        <f>(((I2216/60)/60)/24)+DATE(1970,1,1)+(-5/24)</f>
        <v>41676.58388888889</v>
      </c>
    </row>
    <row r="2217" spans="1:20" ht="60" hidden="1" x14ac:dyDescent="0.25">
      <c r="A2217" s="13">
        <v>2215</v>
      </c>
      <c r="B2217" s="3" t="s">
        <v>2216</v>
      </c>
      <c r="C2217" s="3" t="s">
        <v>6325</v>
      </c>
      <c r="D2217" s="2">
        <v>550</v>
      </c>
      <c r="E2217" s="11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8279</v>
      </c>
      <c r="O2217" s="9">
        <f>E2217/D2217</f>
        <v>1.5636363636363637</v>
      </c>
      <c r="P2217" s="10">
        <f>IF(E2217=0,0,E2217/L2217)</f>
        <v>26.060606060606062</v>
      </c>
      <c r="Q2217" s="2" t="str">
        <f>LEFT(N2217,SEARCH("/",N2217,1)-1)</f>
        <v>music</v>
      </c>
      <c r="R2217" s="2" t="str">
        <f>RIGHT(N2217,LEN(N2217)-SEARCH("/",N2217))</f>
        <v>electronic music</v>
      </c>
      <c r="S2217" s="21">
        <f>(((J2217/60)/60)/24)+DATE(1970,1,1)+(-5/24)</f>
        <v>40958.508935185186</v>
      </c>
      <c r="T2217" s="21">
        <f>(((I2217/60)/60)/24)+DATE(1970,1,1)+(-5/24)</f>
        <v>40981.082638888889</v>
      </c>
    </row>
    <row r="2218" spans="1:20" ht="90" hidden="1" x14ac:dyDescent="0.25">
      <c r="A2218" s="13">
        <v>2216</v>
      </c>
      <c r="B2218" s="3" t="s">
        <v>2217</v>
      </c>
      <c r="C2218" s="3" t="s">
        <v>6326</v>
      </c>
      <c r="D2218" s="2">
        <v>300</v>
      </c>
      <c r="E2218" s="11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8279</v>
      </c>
      <c r="O2218" s="9">
        <f>E2218/D2218</f>
        <v>1.0566666666666666</v>
      </c>
      <c r="P2218" s="10">
        <f>IF(E2218=0,0,E2218/L2218)</f>
        <v>22.642857142857142</v>
      </c>
      <c r="Q2218" s="2" t="str">
        <f>LEFT(N2218,SEARCH("/",N2218,1)-1)</f>
        <v>music</v>
      </c>
      <c r="R2218" s="2" t="str">
        <f>RIGHT(N2218,LEN(N2218)-SEARCH("/",N2218))</f>
        <v>electronic music</v>
      </c>
      <c r="S2218" s="21">
        <f>(((J2218/60)/60)/24)+DATE(1970,1,1)+(-5/24)</f>
        <v>42194.543344907412</v>
      </c>
      <c r="T2218" s="21">
        <f>(((I2218/60)/60)/24)+DATE(1970,1,1)+(-5/24)</f>
        <v>42208.543344907412</v>
      </c>
    </row>
    <row r="2219" spans="1:20" ht="90" hidden="1" x14ac:dyDescent="0.25">
      <c r="A2219" s="13">
        <v>2217</v>
      </c>
      <c r="B2219" s="3" t="s">
        <v>2218</v>
      </c>
      <c r="C2219" s="3" t="s">
        <v>6327</v>
      </c>
      <c r="D2219" s="2">
        <v>420</v>
      </c>
      <c r="E2219" s="11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8279</v>
      </c>
      <c r="O2219" s="9">
        <f>E2219/D2219</f>
        <v>1.0119047619047619</v>
      </c>
      <c r="P2219" s="10">
        <f>IF(E2219=0,0,E2219/L2219)</f>
        <v>47.222222222222221</v>
      </c>
      <c r="Q2219" s="2" t="str">
        <f>LEFT(N2219,SEARCH("/",N2219,1)-1)</f>
        <v>music</v>
      </c>
      <c r="R2219" s="2" t="str">
        <f>RIGHT(N2219,LEN(N2219)-SEARCH("/",N2219))</f>
        <v>electronic music</v>
      </c>
      <c r="S2219" s="21">
        <f>(((J2219/60)/60)/24)+DATE(1970,1,1)+(-5/24)</f>
        <v>42299.568437499998</v>
      </c>
      <c r="T2219" s="21">
        <f>(((I2219/60)/60)/24)+DATE(1970,1,1)+(-5/24)</f>
        <v>42310.124999999993</v>
      </c>
    </row>
    <row r="2220" spans="1:20" ht="90" hidden="1" x14ac:dyDescent="0.25">
      <c r="A2220" s="13">
        <v>2218</v>
      </c>
      <c r="B2220" s="3" t="s">
        <v>2219</v>
      </c>
      <c r="C2220" s="3" t="s">
        <v>6328</v>
      </c>
      <c r="D2220" s="2">
        <v>2000</v>
      </c>
      <c r="E2220" s="11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8279</v>
      </c>
      <c r="O2220" s="9">
        <f>E2220/D2220</f>
        <v>1.2283299999999999</v>
      </c>
      <c r="P2220" s="10">
        <f>IF(E2220=0,0,E2220/L2220)</f>
        <v>32.324473684210524</v>
      </c>
      <c r="Q2220" s="2" t="str">
        <f>LEFT(N2220,SEARCH("/",N2220,1)-1)</f>
        <v>music</v>
      </c>
      <c r="R2220" s="2" t="str">
        <f>RIGHT(N2220,LEN(N2220)-SEARCH("/",N2220))</f>
        <v>electronic music</v>
      </c>
      <c r="S2220" s="21">
        <f>(((J2220/60)/60)/24)+DATE(1970,1,1)+(-5/24)</f>
        <v>41127.603969907403</v>
      </c>
      <c r="T2220" s="21">
        <f>(((I2220/60)/60)/24)+DATE(1970,1,1)+(-5/24)</f>
        <v>41149.791666666664</v>
      </c>
    </row>
    <row r="2221" spans="1:20" ht="90" hidden="1" x14ac:dyDescent="0.25">
      <c r="A2221" s="13">
        <v>2219</v>
      </c>
      <c r="B2221" s="3" t="s">
        <v>2220</v>
      </c>
      <c r="C2221" s="3" t="s">
        <v>6329</v>
      </c>
      <c r="D2221" s="2">
        <v>1000</v>
      </c>
      <c r="E2221" s="11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8279</v>
      </c>
      <c r="O2221" s="9">
        <f>E2221/D2221</f>
        <v>1.0149999999999999</v>
      </c>
      <c r="P2221" s="10">
        <f>IF(E2221=0,0,E2221/L2221)</f>
        <v>53.421052631578945</v>
      </c>
      <c r="Q2221" s="2" t="str">
        <f>LEFT(N2221,SEARCH("/",N2221,1)-1)</f>
        <v>music</v>
      </c>
      <c r="R2221" s="2" t="str">
        <f>RIGHT(N2221,LEN(N2221)-SEARCH("/",N2221))</f>
        <v>electronic music</v>
      </c>
      <c r="S2221" s="21">
        <f>(((J2221/60)/60)/24)+DATE(1970,1,1)+(-5/24)</f>
        <v>42205.510555555556</v>
      </c>
      <c r="T2221" s="21">
        <f>(((I2221/60)/60)/24)+DATE(1970,1,1)+(-5/24)</f>
        <v>42235.510555555556</v>
      </c>
    </row>
    <row r="2222" spans="1:20" ht="75" hidden="1" x14ac:dyDescent="0.25">
      <c r="A2222" s="13">
        <v>2220</v>
      </c>
      <c r="B2222" s="3" t="s">
        <v>2221</v>
      </c>
      <c r="C2222" s="3" t="s">
        <v>6330</v>
      </c>
      <c r="D2222" s="2">
        <v>3500</v>
      </c>
      <c r="E2222" s="11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8279</v>
      </c>
      <c r="O2222" s="9">
        <f>E2222/D2222</f>
        <v>1.0114285714285713</v>
      </c>
      <c r="P2222" s="10">
        <f>IF(E2222=0,0,E2222/L2222)</f>
        <v>51.304347826086953</v>
      </c>
      <c r="Q2222" s="2" t="str">
        <f>LEFT(N2222,SEARCH("/",N2222,1)-1)</f>
        <v>music</v>
      </c>
      <c r="R2222" s="2" t="str">
        <f>RIGHT(N2222,LEN(N2222)-SEARCH("/",N2222))</f>
        <v>electronic music</v>
      </c>
      <c r="S2222" s="21">
        <f>(((J2222/60)/60)/24)+DATE(1970,1,1)+(-5/24)</f>
        <v>41451.852268518516</v>
      </c>
      <c r="T2222" s="21">
        <f>(((I2222/60)/60)/24)+DATE(1970,1,1)+(-5/24)</f>
        <v>41481.852268518516</v>
      </c>
    </row>
    <row r="2223" spans="1:20" ht="90" hidden="1" x14ac:dyDescent="0.25">
      <c r="A2223" s="13">
        <v>2221</v>
      </c>
      <c r="B2223" s="3" t="s">
        <v>2222</v>
      </c>
      <c r="C2223" s="3" t="s">
        <v>6331</v>
      </c>
      <c r="D2223" s="2">
        <v>7500</v>
      </c>
      <c r="E2223" s="11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8296</v>
      </c>
      <c r="O2223" s="9">
        <f>E2223/D2223</f>
        <v>1.0811999999999999</v>
      </c>
      <c r="P2223" s="10">
        <f>IF(E2223=0,0,E2223/L2223)</f>
        <v>37.197247706422019</v>
      </c>
      <c r="Q2223" s="2" t="str">
        <f>LEFT(N2223,SEARCH("/",N2223,1)-1)</f>
        <v>games</v>
      </c>
      <c r="R2223" s="2" t="str">
        <f>RIGHT(N2223,LEN(N2223)-SEARCH("/",N2223))</f>
        <v>tabletop games</v>
      </c>
      <c r="S2223" s="21">
        <f>(((J2223/60)/60)/24)+DATE(1970,1,1)+(-5/24)</f>
        <v>42452.458437499998</v>
      </c>
      <c r="T2223" s="21">
        <f>(((I2223/60)/60)/24)+DATE(1970,1,1)+(-5/24)</f>
        <v>42482.791666666664</v>
      </c>
    </row>
    <row r="2224" spans="1:20" ht="90" hidden="1" x14ac:dyDescent="0.25">
      <c r="A2224" s="13">
        <v>2222</v>
      </c>
      <c r="B2224" s="3" t="s">
        <v>2223</v>
      </c>
      <c r="C2224" s="3" t="s">
        <v>6332</v>
      </c>
      <c r="D2224" s="2">
        <v>500</v>
      </c>
      <c r="E2224" s="11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8296</v>
      </c>
      <c r="O2224" s="9">
        <f>E2224/D2224</f>
        <v>1.6259999999999999</v>
      </c>
      <c r="P2224" s="10">
        <f>IF(E2224=0,0,E2224/L2224)</f>
        <v>27.1</v>
      </c>
      <c r="Q2224" s="2" t="str">
        <f>LEFT(N2224,SEARCH("/",N2224,1)-1)</f>
        <v>games</v>
      </c>
      <c r="R2224" s="2" t="str">
        <f>RIGHT(N2224,LEN(N2224)-SEARCH("/",N2224))</f>
        <v>tabletop games</v>
      </c>
      <c r="S2224" s="21">
        <f>(((J2224/60)/60)/24)+DATE(1970,1,1)+(-5/24)</f>
        <v>40906.579247685186</v>
      </c>
      <c r="T2224" s="21">
        <f>(((I2224/60)/60)/24)+DATE(1970,1,1)+(-5/24)</f>
        <v>40936.579247685186</v>
      </c>
    </row>
    <row r="2225" spans="1:20" ht="105" hidden="1" x14ac:dyDescent="0.25">
      <c r="A2225" s="13">
        <v>2223</v>
      </c>
      <c r="B2225" s="3" t="s">
        <v>2224</v>
      </c>
      <c r="C2225" s="3" t="s">
        <v>6333</v>
      </c>
      <c r="D2225" s="2">
        <v>19500</v>
      </c>
      <c r="E2225" s="11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8296</v>
      </c>
      <c r="O2225" s="9">
        <f>E2225/D2225</f>
        <v>1.0580000000000001</v>
      </c>
      <c r="P2225" s="10">
        <f>IF(E2225=0,0,E2225/L2225)</f>
        <v>206.31</v>
      </c>
      <c r="Q2225" s="2" t="str">
        <f>LEFT(N2225,SEARCH("/",N2225,1)-1)</f>
        <v>games</v>
      </c>
      <c r="R2225" s="2" t="str">
        <f>RIGHT(N2225,LEN(N2225)-SEARCH("/",N2225))</f>
        <v>tabletop games</v>
      </c>
      <c r="S2225" s="21">
        <f>(((J2225/60)/60)/24)+DATE(1970,1,1)+(-5/24)</f>
        <v>42152.432500000003</v>
      </c>
      <c r="T2225" s="21">
        <f>(((I2225/60)/60)/24)+DATE(1970,1,1)+(-5/24)</f>
        <v>42182.432500000003</v>
      </c>
    </row>
    <row r="2226" spans="1:20" ht="90" hidden="1" x14ac:dyDescent="0.25">
      <c r="A2226" s="13">
        <v>2224</v>
      </c>
      <c r="B2226" s="3" t="s">
        <v>2225</v>
      </c>
      <c r="C2226" s="3" t="s">
        <v>6334</v>
      </c>
      <c r="D2226" s="2">
        <v>10000</v>
      </c>
      <c r="E2226" s="11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8296</v>
      </c>
      <c r="O2226" s="9">
        <f>E2226/D2226</f>
        <v>2.4315000000000002</v>
      </c>
      <c r="P2226" s="10">
        <f>IF(E2226=0,0,E2226/L2226)</f>
        <v>82.145270270270274</v>
      </c>
      <c r="Q2226" s="2" t="str">
        <f>LEFT(N2226,SEARCH("/",N2226,1)-1)</f>
        <v>games</v>
      </c>
      <c r="R2226" s="2" t="str">
        <f>RIGHT(N2226,LEN(N2226)-SEARCH("/",N2226))</f>
        <v>tabletop games</v>
      </c>
      <c r="S2226" s="21">
        <f>(((J2226/60)/60)/24)+DATE(1970,1,1)+(-5/24)</f>
        <v>42644.459201388883</v>
      </c>
      <c r="T2226" s="21">
        <f>(((I2226/60)/60)/24)+DATE(1970,1,1)+(-5/24)</f>
        <v>42672.583333333336</v>
      </c>
    </row>
    <row r="2227" spans="1:20" ht="90" hidden="1" x14ac:dyDescent="0.25">
      <c r="A2227" s="13">
        <v>2225</v>
      </c>
      <c r="B2227" s="3" t="s">
        <v>2226</v>
      </c>
      <c r="C2227" s="3" t="s">
        <v>6335</v>
      </c>
      <c r="D2227" s="2">
        <v>21000</v>
      </c>
      <c r="E2227" s="11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8296</v>
      </c>
      <c r="O2227" s="9">
        <f>E2227/D2227</f>
        <v>9.4483338095238096</v>
      </c>
      <c r="P2227" s="10">
        <f>IF(E2227=0,0,E2227/L2227)</f>
        <v>164.79651993355483</v>
      </c>
      <c r="Q2227" s="2" t="str">
        <f>LEFT(N2227,SEARCH("/",N2227,1)-1)</f>
        <v>games</v>
      </c>
      <c r="R2227" s="2" t="str">
        <f>RIGHT(N2227,LEN(N2227)-SEARCH("/",N2227))</f>
        <v>tabletop games</v>
      </c>
      <c r="S2227" s="21">
        <f>(((J2227/60)/60)/24)+DATE(1970,1,1)+(-5/24)</f>
        <v>41873.583506944444</v>
      </c>
      <c r="T2227" s="21">
        <f>(((I2227/60)/60)/24)+DATE(1970,1,1)+(-5/24)</f>
        <v>41903.583506944444</v>
      </c>
    </row>
    <row r="2228" spans="1:20" ht="90" hidden="1" x14ac:dyDescent="0.25">
      <c r="A2228" s="13">
        <v>2226</v>
      </c>
      <c r="B2228" s="3" t="s">
        <v>2227</v>
      </c>
      <c r="C2228" s="3" t="s">
        <v>6336</v>
      </c>
      <c r="D2228" s="2">
        <v>18000</v>
      </c>
      <c r="E2228" s="11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8296</v>
      </c>
      <c r="O2228" s="9">
        <f>E2228/D2228</f>
        <v>1.0846283333333333</v>
      </c>
      <c r="P2228" s="10">
        <f>IF(E2228=0,0,E2228/L2228)</f>
        <v>60.820280373831778</v>
      </c>
      <c r="Q2228" s="2" t="str">
        <f>LEFT(N2228,SEARCH("/",N2228,1)-1)</f>
        <v>games</v>
      </c>
      <c r="R2228" s="2" t="str">
        <f>RIGHT(N2228,LEN(N2228)-SEARCH("/",N2228))</f>
        <v>tabletop games</v>
      </c>
      <c r="S2228" s="21">
        <f>(((J2228/60)/60)/24)+DATE(1970,1,1)+(-5/24)</f>
        <v>42381.590532407405</v>
      </c>
      <c r="T2228" s="21">
        <f>(((I2228/60)/60)/24)+DATE(1970,1,1)+(-5/24)</f>
        <v>42411.999305555553</v>
      </c>
    </row>
    <row r="2229" spans="1:20" ht="90" hidden="1" x14ac:dyDescent="0.25">
      <c r="A2229" s="13">
        <v>2227</v>
      </c>
      <c r="B2229" s="3" t="s">
        <v>2228</v>
      </c>
      <c r="C2229" s="3" t="s">
        <v>6337</v>
      </c>
      <c r="D2229" s="2">
        <v>13000</v>
      </c>
      <c r="E2229" s="11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8296</v>
      </c>
      <c r="O2229" s="9">
        <f>E2229/D2229</f>
        <v>1.5737692307692308</v>
      </c>
      <c r="P2229" s="10">
        <f>IF(E2229=0,0,E2229/L2229)</f>
        <v>67.970099667774093</v>
      </c>
      <c r="Q2229" s="2" t="str">
        <f>LEFT(N2229,SEARCH("/",N2229,1)-1)</f>
        <v>games</v>
      </c>
      <c r="R2229" s="2" t="str">
        <f>RIGHT(N2229,LEN(N2229)-SEARCH("/",N2229))</f>
        <v>tabletop games</v>
      </c>
      <c r="S2229" s="21">
        <f>(((J2229/60)/60)/24)+DATE(1970,1,1)+(-5/24)</f>
        <v>41561.599016203698</v>
      </c>
      <c r="T2229" s="21">
        <f>(((I2229/60)/60)/24)+DATE(1970,1,1)+(-5/24)</f>
        <v>41591.640682870369</v>
      </c>
    </row>
    <row r="2230" spans="1:20" ht="90" hidden="1" x14ac:dyDescent="0.25">
      <c r="A2230" s="13">
        <v>2228</v>
      </c>
      <c r="B2230" s="3" t="s">
        <v>2229</v>
      </c>
      <c r="C2230" s="3" t="s">
        <v>6338</v>
      </c>
      <c r="D2230" s="2">
        <v>1000</v>
      </c>
      <c r="E2230" s="11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8296</v>
      </c>
      <c r="O2230" s="9">
        <f>E2230/D2230</f>
        <v>11.744899999999999</v>
      </c>
      <c r="P2230" s="10">
        <f>IF(E2230=0,0,E2230/L2230)</f>
        <v>81.561805555555551</v>
      </c>
      <c r="Q2230" s="2" t="str">
        <f>LEFT(N2230,SEARCH("/",N2230,1)-1)</f>
        <v>games</v>
      </c>
      <c r="R2230" s="2" t="str">
        <f>RIGHT(N2230,LEN(N2230)-SEARCH("/",N2230))</f>
        <v>tabletop games</v>
      </c>
      <c r="S2230" s="21">
        <f>(((J2230/60)/60)/24)+DATE(1970,1,1)+(-5/24)</f>
        <v>42202.069861111107</v>
      </c>
      <c r="T2230" s="21">
        <f>(((I2230/60)/60)/24)+DATE(1970,1,1)+(-5/24)</f>
        <v>42232.069861111107</v>
      </c>
    </row>
    <row r="2231" spans="1:20" ht="90" hidden="1" x14ac:dyDescent="0.25">
      <c r="A2231" s="13">
        <v>2229</v>
      </c>
      <c r="B2231" s="3" t="s">
        <v>2230</v>
      </c>
      <c r="C2231" s="3" t="s">
        <v>6339</v>
      </c>
      <c r="D2231" s="2">
        <v>8012</v>
      </c>
      <c r="E2231" s="11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8296</v>
      </c>
      <c r="O2231" s="9">
        <f>E2231/D2231</f>
        <v>1.7104755366949576</v>
      </c>
      <c r="P2231" s="10">
        <f>IF(E2231=0,0,E2231/L2231)</f>
        <v>25.42547309833024</v>
      </c>
      <c r="Q2231" s="2" t="str">
        <f>LEFT(N2231,SEARCH("/",N2231,1)-1)</f>
        <v>games</v>
      </c>
      <c r="R2231" s="2" t="str">
        <f>RIGHT(N2231,LEN(N2231)-SEARCH("/",N2231))</f>
        <v>tabletop games</v>
      </c>
      <c r="S2231" s="21">
        <f>(((J2231/60)/60)/24)+DATE(1970,1,1)+(-5/24)</f>
        <v>41484.455914351849</v>
      </c>
      <c r="T2231" s="21">
        <f>(((I2231/60)/60)/24)+DATE(1970,1,1)+(-5/24)</f>
        <v>41519.958333333328</v>
      </c>
    </row>
    <row r="2232" spans="1:20" ht="105" hidden="1" x14ac:dyDescent="0.25">
      <c r="A2232" s="13">
        <v>2230</v>
      </c>
      <c r="B2232" s="3" t="s">
        <v>2231</v>
      </c>
      <c r="C2232" s="3" t="s">
        <v>6340</v>
      </c>
      <c r="D2232" s="2">
        <v>8500</v>
      </c>
      <c r="E2232" s="11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8296</v>
      </c>
      <c r="O2232" s="9">
        <f>E2232/D2232</f>
        <v>1.2595294117647058</v>
      </c>
      <c r="P2232" s="10">
        <f>IF(E2232=0,0,E2232/L2232)</f>
        <v>21.497991967871485</v>
      </c>
      <c r="Q2232" s="2" t="str">
        <f>LEFT(N2232,SEARCH("/",N2232,1)-1)</f>
        <v>games</v>
      </c>
      <c r="R2232" s="2" t="str">
        <f>RIGHT(N2232,LEN(N2232)-SEARCH("/",N2232))</f>
        <v>tabletop games</v>
      </c>
      <c r="S2232" s="21">
        <f>(((J2232/60)/60)/24)+DATE(1970,1,1)+(-5/24)</f>
        <v>41724.672766203701</v>
      </c>
      <c r="T2232" s="21">
        <f>(((I2232/60)/60)/24)+DATE(1970,1,1)+(-5/24)</f>
        <v>41754.672766203701</v>
      </c>
    </row>
    <row r="2233" spans="1:20" ht="105" hidden="1" x14ac:dyDescent="0.25">
      <c r="A2233" s="13">
        <v>2231</v>
      </c>
      <c r="B2233" s="3" t="s">
        <v>2232</v>
      </c>
      <c r="C2233" s="3" t="s">
        <v>6341</v>
      </c>
      <c r="D2233" s="2">
        <v>2500</v>
      </c>
      <c r="E2233" s="11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8296</v>
      </c>
      <c r="O2233" s="9">
        <f>E2233/D2233</f>
        <v>12.121296000000001</v>
      </c>
      <c r="P2233" s="10">
        <f>IF(E2233=0,0,E2233/L2233)</f>
        <v>27.226630727762803</v>
      </c>
      <c r="Q2233" s="2" t="str">
        <f>LEFT(N2233,SEARCH("/",N2233,1)-1)</f>
        <v>games</v>
      </c>
      <c r="R2233" s="2" t="str">
        <f>RIGHT(N2233,LEN(N2233)-SEARCH("/",N2233))</f>
        <v>tabletop games</v>
      </c>
      <c r="S2233" s="21">
        <f>(((J2233/60)/60)/24)+DATE(1970,1,1)+(-5/24)</f>
        <v>41423.702557870369</v>
      </c>
      <c r="T2233" s="21">
        <f>(((I2233/60)/60)/24)+DATE(1970,1,1)+(-5/24)</f>
        <v>41450</v>
      </c>
    </row>
    <row r="2234" spans="1:20" ht="90" hidden="1" x14ac:dyDescent="0.25">
      <c r="A2234" s="13">
        <v>2232</v>
      </c>
      <c r="B2234" s="3" t="s">
        <v>2233</v>
      </c>
      <c r="C2234" s="3" t="s">
        <v>6342</v>
      </c>
      <c r="D2234" s="2">
        <v>5000</v>
      </c>
      <c r="E2234" s="11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8296</v>
      </c>
      <c r="O2234" s="9">
        <f>E2234/D2234</f>
        <v>4.9580000000000002</v>
      </c>
      <c r="P2234" s="10">
        <f>IF(E2234=0,0,E2234/L2234)</f>
        <v>25.091093117408906</v>
      </c>
      <c r="Q2234" s="2" t="str">
        <f>LEFT(N2234,SEARCH("/",N2234,1)-1)</f>
        <v>games</v>
      </c>
      <c r="R2234" s="2" t="str">
        <f>RIGHT(N2234,LEN(N2234)-SEARCH("/",N2234))</f>
        <v>tabletop games</v>
      </c>
      <c r="S2234" s="21">
        <f>(((J2234/60)/60)/24)+DATE(1970,1,1)+(-5/24)</f>
        <v>41806.585740740738</v>
      </c>
      <c r="T2234" s="21">
        <f>(((I2234/60)/60)/24)+DATE(1970,1,1)+(-5/24)</f>
        <v>41838.916666666664</v>
      </c>
    </row>
    <row r="2235" spans="1:20" ht="75" hidden="1" x14ac:dyDescent="0.25">
      <c r="A2235" s="13">
        <v>2233</v>
      </c>
      <c r="B2235" s="3" t="s">
        <v>2234</v>
      </c>
      <c r="C2235" s="3" t="s">
        <v>6343</v>
      </c>
      <c r="D2235" s="2">
        <v>2500</v>
      </c>
      <c r="E2235" s="11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8296</v>
      </c>
      <c r="O2235" s="9">
        <f>E2235/D2235</f>
        <v>3.3203999999999998</v>
      </c>
      <c r="P2235" s="10">
        <f>IF(E2235=0,0,E2235/L2235)</f>
        <v>21.230179028132991</v>
      </c>
      <c r="Q2235" s="2" t="str">
        <f>LEFT(N2235,SEARCH("/",N2235,1)-1)</f>
        <v>games</v>
      </c>
      <c r="R2235" s="2" t="str">
        <f>RIGHT(N2235,LEN(N2235)-SEARCH("/",N2235))</f>
        <v>tabletop games</v>
      </c>
      <c r="S2235" s="21">
        <f>(((J2235/60)/60)/24)+DATE(1970,1,1)+(-5/24)</f>
        <v>42331.170590277768</v>
      </c>
      <c r="T2235" s="21">
        <f>(((I2235/60)/60)/24)+DATE(1970,1,1)+(-5/24)</f>
        <v>42351.791666666664</v>
      </c>
    </row>
    <row r="2236" spans="1:20" ht="90" hidden="1" x14ac:dyDescent="0.25">
      <c r="A2236" s="13">
        <v>2234</v>
      </c>
      <c r="B2236" s="3" t="s">
        <v>2235</v>
      </c>
      <c r="C2236" s="3" t="s">
        <v>6344</v>
      </c>
      <c r="D2236" s="2">
        <v>100</v>
      </c>
      <c r="E2236" s="11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8296</v>
      </c>
      <c r="O2236" s="9">
        <f>E2236/D2236</f>
        <v>11.65</v>
      </c>
      <c r="P2236" s="10">
        <f>IF(E2236=0,0,E2236/L2236)</f>
        <v>41.607142857142854</v>
      </c>
      <c r="Q2236" s="2" t="str">
        <f>LEFT(N2236,SEARCH("/",N2236,1)-1)</f>
        <v>games</v>
      </c>
      <c r="R2236" s="2" t="str">
        <f>RIGHT(N2236,LEN(N2236)-SEARCH("/",N2236))</f>
        <v>tabletop games</v>
      </c>
      <c r="S2236" s="21">
        <f>(((J2236/60)/60)/24)+DATE(1970,1,1)+(-5/24)</f>
        <v>42710.616284722222</v>
      </c>
      <c r="T2236" s="21">
        <f>(((I2236/60)/60)/24)+DATE(1970,1,1)+(-5/24)</f>
        <v>42740.616284722222</v>
      </c>
    </row>
    <row r="2237" spans="1:20" ht="60" hidden="1" x14ac:dyDescent="0.25">
      <c r="A2237" s="13">
        <v>2235</v>
      </c>
      <c r="B2237" s="3" t="s">
        <v>2236</v>
      </c>
      <c r="C2237" s="3" t="s">
        <v>6345</v>
      </c>
      <c r="D2237" s="2">
        <v>13000</v>
      </c>
      <c r="E2237" s="11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8296</v>
      </c>
      <c r="O2237" s="9">
        <f>E2237/D2237</f>
        <v>1.5331538461538461</v>
      </c>
      <c r="P2237" s="10">
        <f>IF(E2237=0,0,E2237/L2237)</f>
        <v>135.58503401360545</v>
      </c>
      <c r="Q2237" s="2" t="str">
        <f>LEFT(N2237,SEARCH("/",N2237,1)-1)</f>
        <v>games</v>
      </c>
      <c r="R2237" s="2" t="str">
        <f>RIGHT(N2237,LEN(N2237)-SEARCH("/",N2237))</f>
        <v>tabletop games</v>
      </c>
      <c r="S2237" s="21">
        <f>(((J2237/60)/60)/24)+DATE(1970,1,1)+(-5/24)</f>
        <v>42061.813784722217</v>
      </c>
      <c r="T2237" s="21">
        <f>(((I2237/60)/60)/24)+DATE(1970,1,1)+(-5/24)</f>
        <v>42091.77211805556</v>
      </c>
    </row>
    <row r="2238" spans="1:20" ht="75" hidden="1" x14ac:dyDescent="0.25">
      <c r="A2238" s="13">
        <v>2236</v>
      </c>
      <c r="B2238" s="3" t="s">
        <v>2237</v>
      </c>
      <c r="C2238" s="3" t="s">
        <v>6346</v>
      </c>
      <c r="D2238" s="2">
        <v>2800</v>
      </c>
      <c r="E2238" s="11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8296</v>
      </c>
      <c r="O2238" s="9">
        <f>E2238/D2238</f>
        <v>5.3710714285714287</v>
      </c>
      <c r="P2238" s="10">
        <f>IF(E2238=0,0,E2238/L2238)</f>
        <v>22.116176470588236</v>
      </c>
      <c r="Q2238" s="2" t="str">
        <f>LEFT(N2238,SEARCH("/",N2238,1)-1)</f>
        <v>games</v>
      </c>
      <c r="R2238" s="2" t="str">
        <f>RIGHT(N2238,LEN(N2238)-SEARCH("/",N2238))</f>
        <v>tabletop games</v>
      </c>
      <c r="S2238" s="21">
        <f>(((J2238/60)/60)/24)+DATE(1970,1,1)+(-5/24)</f>
        <v>42371.408831018511</v>
      </c>
      <c r="T2238" s="21">
        <f>(((I2238/60)/60)/24)+DATE(1970,1,1)+(-5/24)</f>
        <v>42401.408831018511</v>
      </c>
    </row>
    <row r="2239" spans="1:20" ht="105" hidden="1" x14ac:dyDescent="0.25">
      <c r="A2239" s="13">
        <v>2237</v>
      </c>
      <c r="B2239" s="3" t="s">
        <v>2238</v>
      </c>
      <c r="C2239" s="3" t="s">
        <v>6347</v>
      </c>
      <c r="D2239" s="2">
        <v>18000</v>
      </c>
      <c r="E2239" s="11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8296</v>
      </c>
      <c r="O2239" s="9">
        <f>E2239/D2239</f>
        <v>3.5292777777777777</v>
      </c>
      <c r="P2239" s="10">
        <f>IF(E2239=0,0,E2239/L2239)</f>
        <v>64.625635808748726</v>
      </c>
      <c r="Q2239" s="2" t="str">
        <f>LEFT(N2239,SEARCH("/",N2239,1)-1)</f>
        <v>games</v>
      </c>
      <c r="R2239" s="2" t="str">
        <f>RIGHT(N2239,LEN(N2239)-SEARCH("/",N2239))</f>
        <v>tabletop games</v>
      </c>
      <c r="S2239" s="21">
        <f>(((J2239/60)/60)/24)+DATE(1970,1,1)+(-5/24)</f>
        <v>41914.794942129629</v>
      </c>
      <c r="T2239" s="21">
        <f>(((I2239/60)/60)/24)+DATE(1970,1,1)+(-5/24)</f>
        <v>41955.124305555553</v>
      </c>
    </row>
    <row r="2240" spans="1:20" ht="60" hidden="1" x14ac:dyDescent="0.25">
      <c r="A2240" s="13">
        <v>2238</v>
      </c>
      <c r="B2240" s="3" t="s">
        <v>2239</v>
      </c>
      <c r="C2240" s="3" t="s">
        <v>6348</v>
      </c>
      <c r="D2240" s="2">
        <v>4000</v>
      </c>
      <c r="E2240" s="11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8296</v>
      </c>
      <c r="O2240" s="9">
        <f>E2240/D2240</f>
        <v>1.3740000000000001</v>
      </c>
      <c r="P2240" s="10">
        <f>IF(E2240=0,0,E2240/L2240)</f>
        <v>69.569620253164558</v>
      </c>
      <c r="Q2240" s="2" t="str">
        <f>LEFT(N2240,SEARCH("/",N2240,1)-1)</f>
        <v>games</v>
      </c>
      <c r="R2240" s="2" t="str">
        <f>RIGHT(N2240,LEN(N2240)-SEARCH("/",N2240))</f>
        <v>tabletop games</v>
      </c>
      <c r="S2240" s="21">
        <f>(((J2240/60)/60)/24)+DATE(1970,1,1)+(-5/24)</f>
        <v>42774.41337962963</v>
      </c>
      <c r="T2240" s="21">
        <f>(((I2240/60)/60)/24)+DATE(1970,1,1)+(-5/24)</f>
        <v>42804.41337962963</v>
      </c>
    </row>
    <row r="2241" spans="1:20" ht="60" hidden="1" x14ac:dyDescent="0.25">
      <c r="A2241" s="13">
        <v>2239</v>
      </c>
      <c r="B2241" s="3" t="s">
        <v>2240</v>
      </c>
      <c r="C2241" s="3" t="s">
        <v>6349</v>
      </c>
      <c r="D2241" s="2">
        <v>25000</v>
      </c>
      <c r="E2241" s="11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8296</v>
      </c>
      <c r="O2241" s="9">
        <f>E2241/D2241</f>
        <v>1.2802667999999999</v>
      </c>
      <c r="P2241" s="10">
        <f>IF(E2241=0,0,E2241/L2241)</f>
        <v>75.133028169014082</v>
      </c>
      <c r="Q2241" s="2" t="str">
        <f>LEFT(N2241,SEARCH("/",N2241,1)-1)</f>
        <v>games</v>
      </c>
      <c r="R2241" s="2" t="str">
        <f>RIGHT(N2241,LEN(N2241)-SEARCH("/",N2241))</f>
        <v>tabletop games</v>
      </c>
      <c r="S2241" s="21">
        <f>(((J2241/60)/60)/24)+DATE(1970,1,1)+(-5/24)</f>
        <v>41572.750162037039</v>
      </c>
      <c r="T2241" s="21">
        <f>(((I2241/60)/60)/24)+DATE(1970,1,1)+(-5/24)</f>
        <v>41608.959722222222</v>
      </c>
    </row>
    <row r="2242" spans="1:20" ht="90" hidden="1" x14ac:dyDescent="0.25">
      <c r="A2242" s="13">
        <v>2240</v>
      </c>
      <c r="B2242" s="3" t="s">
        <v>2241</v>
      </c>
      <c r="C2242" s="3" t="s">
        <v>6350</v>
      </c>
      <c r="D2242" s="2">
        <v>5000</v>
      </c>
      <c r="E2242" s="11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8296</v>
      </c>
      <c r="O2242" s="9">
        <f>E2242/D2242</f>
        <v>2.7067999999999999</v>
      </c>
      <c r="P2242" s="10">
        <f>IF(E2242=0,0,E2242/L2242)</f>
        <v>140.97916666666666</v>
      </c>
      <c r="Q2242" s="2" t="str">
        <f>LEFT(N2242,SEARCH("/",N2242,1)-1)</f>
        <v>games</v>
      </c>
      <c r="R2242" s="2" t="str">
        <f>RIGHT(N2242,LEN(N2242)-SEARCH("/",N2242))</f>
        <v>tabletop games</v>
      </c>
      <c r="S2242" s="21">
        <f>(((J2242/60)/60)/24)+DATE(1970,1,1)+(-5/24)</f>
        <v>42452.617407407401</v>
      </c>
      <c r="T2242" s="21">
        <f>(((I2242/60)/60)/24)+DATE(1970,1,1)+(-5/24)</f>
        <v>42482.617407407401</v>
      </c>
    </row>
    <row r="2243" spans="1:20" ht="90" hidden="1" x14ac:dyDescent="0.25">
      <c r="A2243" s="13">
        <v>2241</v>
      </c>
      <c r="B2243" s="3" t="s">
        <v>2242</v>
      </c>
      <c r="C2243" s="3" t="s">
        <v>6351</v>
      </c>
      <c r="D2243" s="2">
        <v>1000</v>
      </c>
      <c r="E2243" s="11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8296</v>
      </c>
      <c r="O2243" s="9">
        <f>E2243/D2243</f>
        <v>8.0640000000000001</v>
      </c>
      <c r="P2243" s="10">
        <f>IF(E2243=0,0,E2243/L2243)</f>
        <v>49.472392638036808</v>
      </c>
      <c r="Q2243" s="2" t="str">
        <f>LEFT(N2243,SEARCH("/",N2243,1)-1)</f>
        <v>games</v>
      </c>
      <c r="R2243" s="2" t="str">
        <f>RIGHT(N2243,LEN(N2243)-SEARCH("/",N2243))</f>
        <v>tabletop games</v>
      </c>
      <c r="S2243" s="21">
        <f>(((J2243/60)/60)/24)+DATE(1970,1,1)+(-5/24)</f>
        <v>42766.619212962956</v>
      </c>
      <c r="T2243" s="21">
        <f>(((I2243/60)/60)/24)+DATE(1970,1,1)+(-5/24)</f>
        <v>42796.619212962956</v>
      </c>
    </row>
    <row r="2244" spans="1:20" ht="60" hidden="1" x14ac:dyDescent="0.25">
      <c r="A2244" s="13">
        <v>2242</v>
      </c>
      <c r="B2244" s="3" t="s">
        <v>2243</v>
      </c>
      <c r="C2244" s="3" t="s">
        <v>6352</v>
      </c>
      <c r="D2244" s="2">
        <v>10000</v>
      </c>
      <c r="E2244" s="11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8296</v>
      </c>
      <c r="O2244" s="9">
        <f>E2244/D2244</f>
        <v>13.600976000000001</v>
      </c>
      <c r="P2244" s="10">
        <f>IF(E2244=0,0,E2244/L2244)</f>
        <v>53.865251485148519</v>
      </c>
      <c r="Q2244" s="2" t="str">
        <f>LEFT(N2244,SEARCH("/",N2244,1)-1)</f>
        <v>games</v>
      </c>
      <c r="R2244" s="2" t="str">
        <f>RIGHT(N2244,LEN(N2244)-SEARCH("/",N2244))</f>
        <v>tabletop games</v>
      </c>
      <c r="S2244" s="21">
        <f>(((J2244/60)/60)/24)+DATE(1970,1,1)+(-5/24)</f>
        <v>41569.367280092592</v>
      </c>
      <c r="T2244" s="21">
        <f>(((I2244/60)/60)/24)+DATE(1970,1,1)+(-5/24)</f>
        <v>41604.91805555555</v>
      </c>
    </row>
    <row r="2245" spans="1:20" ht="90" hidden="1" x14ac:dyDescent="0.25">
      <c r="A2245" s="13">
        <v>2243</v>
      </c>
      <c r="B2245" s="3" t="s">
        <v>2244</v>
      </c>
      <c r="C2245" s="3" t="s">
        <v>6353</v>
      </c>
      <c r="D2245" s="2">
        <v>1</v>
      </c>
      <c r="E2245" s="11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8296</v>
      </c>
      <c r="O2245" s="9">
        <f>E2245/D2245</f>
        <v>9302.5</v>
      </c>
      <c r="P2245" s="10">
        <f>IF(E2245=0,0,E2245/L2245)</f>
        <v>4.5712530712530715</v>
      </c>
      <c r="Q2245" s="2" t="str">
        <f>LEFT(N2245,SEARCH("/",N2245,1)-1)</f>
        <v>games</v>
      </c>
      <c r="R2245" s="2" t="str">
        <f>RIGHT(N2245,LEN(N2245)-SEARCH("/",N2245))</f>
        <v>tabletop games</v>
      </c>
      <c r="S2245" s="21">
        <f>(((J2245/60)/60)/24)+DATE(1970,1,1)+(-5/24)</f>
        <v>42800.542708333327</v>
      </c>
      <c r="T2245" s="21">
        <f>(((I2245/60)/60)/24)+DATE(1970,1,1)+(-5/24)</f>
        <v>42806.916666666664</v>
      </c>
    </row>
    <row r="2246" spans="1:20" ht="90" hidden="1" x14ac:dyDescent="0.25">
      <c r="A2246" s="13">
        <v>2244</v>
      </c>
      <c r="B2246" s="3" t="s">
        <v>2245</v>
      </c>
      <c r="C2246" s="3" t="s">
        <v>6354</v>
      </c>
      <c r="D2246" s="2">
        <v>5000</v>
      </c>
      <c r="E2246" s="11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8296</v>
      </c>
      <c r="O2246" s="9">
        <f>E2246/D2246</f>
        <v>3.7702</v>
      </c>
      <c r="P2246" s="10">
        <f>IF(E2246=0,0,E2246/L2246)</f>
        <v>65.00344827586207</v>
      </c>
      <c r="Q2246" s="2" t="str">
        <f>LEFT(N2246,SEARCH("/",N2246,1)-1)</f>
        <v>games</v>
      </c>
      <c r="R2246" s="2" t="str">
        <f>RIGHT(N2246,LEN(N2246)-SEARCH("/",N2246))</f>
        <v>tabletop games</v>
      </c>
      <c r="S2246" s="21">
        <f>(((J2246/60)/60)/24)+DATE(1970,1,1)+(-5/24)</f>
        <v>42647.610486111109</v>
      </c>
      <c r="T2246" s="21">
        <f>(((I2246/60)/60)/24)+DATE(1970,1,1)+(-5/24)</f>
        <v>42659.645833333336</v>
      </c>
    </row>
    <row r="2247" spans="1:20" ht="75" hidden="1" x14ac:dyDescent="0.25">
      <c r="A2247" s="13">
        <v>2245</v>
      </c>
      <c r="B2247" s="3" t="s">
        <v>2246</v>
      </c>
      <c r="C2247" s="3" t="s">
        <v>6355</v>
      </c>
      <c r="D2247" s="2">
        <v>4000</v>
      </c>
      <c r="E2247" s="11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8296</v>
      </c>
      <c r="O2247" s="9">
        <f>E2247/D2247</f>
        <v>26.47025</v>
      </c>
      <c r="P2247" s="10">
        <f>IF(E2247=0,0,E2247/L2247)</f>
        <v>53.475252525252522</v>
      </c>
      <c r="Q2247" s="2" t="str">
        <f>LEFT(N2247,SEARCH("/",N2247,1)-1)</f>
        <v>games</v>
      </c>
      <c r="R2247" s="2" t="str">
        <f>RIGHT(N2247,LEN(N2247)-SEARCH("/",N2247))</f>
        <v>tabletop games</v>
      </c>
      <c r="S2247" s="21">
        <f>(((J2247/60)/60)/24)+DATE(1970,1,1)+(-5/24)</f>
        <v>41660.500196759262</v>
      </c>
      <c r="T2247" s="21">
        <f>(((I2247/60)/60)/24)+DATE(1970,1,1)+(-5/24)</f>
        <v>41691.541666666664</v>
      </c>
    </row>
    <row r="2248" spans="1:20" ht="90" hidden="1" x14ac:dyDescent="0.25">
      <c r="A2248" s="13">
        <v>2246</v>
      </c>
      <c r="B2248" s="3" t="s">
        <v>2247</v>
      </c>
      <c r="C2248" s="3" t="s">
        <v>6356</v>
      </c>
      <c r="D2248" s="2">
        <v>2500</v>
      </c>
      <c r="E2248" s="11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8296</v>
      </c>
      <c r="O2248" s="9">
        <f>E2248/D2248</f>
        <v>1.0012000000000001</v>
      </c>
      <c r="P2248" s="10">
        <f>IF(E2248=0,0,E2248/L2248)</f>
        <v>43.912280701754383</v>
      </c>
      <c r="Q2248" s="2" t="str">
        <f>LEFT(N2248,SEARCH("/",N2248,1)-1)</f>
        <v>games</v>
      </c>
      <c r="R2248" s="2" t="str">
        <f>RIGHT(N2248,LEN(N2248)-SEARCH("/",N2248))</f>
        <v>tabletop games</v>
      </c>
      <c r="S2248" s="21">
        <f>(((J2248/60)/60)/24)+DATE(1970,1,1)+(-5/24)</f>
        <v>42221.583449074074</v>
      </c>
      <c r="T2248" s="21">
        <f>(((I2248/60)/60)/24)+DATE(1970,1,1)+(-5/24)</f>
        <v>42251.583449074074</v>
      </c>
    </row>
    <row r="2249" spans="1:20" ht="60" hidden="1" x14ac:dyDescent="0.25">
      <c r="A2249" s="13">
        <v>2247</v>
      </c>
      <c r="B2249" s="3" t="s">
        <v>2248</v>
      </c>
      <c r="C2249" s="3" t="s">
        <v>6357</v>
      </c>
      <c r="D2249" s="2">
        <v>18500</v>
      </c>
      <c r="E2249" s="11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8296</v>
      </c>
      <c r="O2249" s="9">
        <f>E2249/D2249</f>
        <v>1.0445405405405406</v>
      </c>
      <c r="P2249" s="10">
        <f>IF(E2249=0,0,E2249/L2249)</f>
        <v>50.852631578947367</v>
      </c>
      <c r="Q2249" s="2" t="str">
        <f>LEFT(N2249,SEARCH("/",N2249,1)-1)</f>
        <v>games</v>
      </c>
      <c r="R2249" s="2" t="str">
        <f>RIGHT(N2249,LEN(N2249)-SEARCH("/",N2249))</f>
        <v>tabletop games</v>
      </c>
      <c r="S2249" s="21">
        <f>(((J2249/60)/60)/24)+DATE(1970,1,1)+(-5/24)</f>
        <v>42200.457928240743</v>
      </c>
      <c r="T2249" s="21">
        <f>(((I2249/60)/60)/24)+DATE(1970,1,1)+(-5/24)</f>
        <v>42214.457928240743</v>
      </c>
    </row>
    <row r="2250" spans="1:20" ht="90" hidden="1" x14ac:dyDescent="0.25">
      <c r="A2250" s="13">
        <v>2248</v>
      </c>
      <c r="B2250" s="3" t="s">
        <v>2249</v>
      </c>
      <c r="C2250" s="3" t="s">
        <v>6358</v>
      </c>
      <c r="D2250" s="2">
        <v>7000</v>
      </c>
      <c r="E2250" s="11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8296</v>
      </c>
      <c r="O2250" s="9">
        <f>E2250/D2250</f>
        <v>1.0721428571428571</v>
      </c>
      <c r="P2250" s="10">
        <f>IF(E2250=0,0,E2250/L2250)</f>
        <v>58.6328125</v>
      </c>
      <c r="Q2250" s="2" t="str">
        <f>LEFT(N2250,SEARCH("/",N2250,1)-1)</f>
        <v>games</v>
      </c>
      <c r="R2250" s="2" t="str">
        <f>RIGHT(N2250,LEN(N2250)-SEARCH("/",N2250))</f>
        <v>tabletop games</v>
      </c>
      <c r="S2250" s="21">
        <f>(((J2250/60)/60)/24)+DATE(1970,1,1)+(-5/24)</f>
        <v>42688.667569444442</v>
      </c>
      <c r="T2250" s="21">
        <f>(((I2250/60)/60)/24)+DATE(1970,1,1)+(-5/24)</f>
        <v>42718.667569444442</v>
      </c>
    </row>
    <row r="2251" spans="1:20" ht="75" hidden="1" x14ac:dyDescent="0.25">
      <c r="A2251" s="13">
        <v>2249</v>
      </c>
      <c r="B2251" s="3" t="s">
        <v>2250</v>
      </c>
      <c r="C2251" s="3" t="s">
        <v>6359</v>
      </c>
      <c r="D2251" s="2">
        <v>3500</v>
      </c>
      <c r="E2251" s="11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8296</v>
      </c>
      <c r="O2251" s="9">
        <f>E2251/D2251</f>
        <v>1.6877142857142857</v>
      </c>
      <c r="P2251" s="10">
        <f>IF(E2251=0,0,E2251/L2251)</f>
        <v>32.81666666666667</v>
      </c>
      <c r="Q2251" s="2" t="str">
        <f>LEFT(N2251,SEARCH("/",N2251,1)-1)</f>
        <v>games</v>
      </c>
      <c r="R2251" s="2" t="str">
        <f>RIGHT(N2251,LEN(N2251)-SEARCH("/",N2251))</f>
        <v>tabletop games</v>
      </c>
      <c r="S2251" s="21">
        <f>(((J2251/60)/60)/24)+DATE(1970,1,1)+(-5/24)</f>
        <v>41336.494965277772</v>
      </c>
      <c r="T2251" s="21">
        <f>(((I2251/60)/60)/24)+DATE(1970,1,1)+(-5/24)</f>
        <v>41366.453298611108</v>
      </c>
    </row>
    <row r="2252" spans="1:20" ht="90" hidden="1" x14ac:dyDescent="0.25">
      <c r="A2252" s="13">
        <v>2250</v>
      </c>
      <c r="B2252" s="3" t="s">
        <v>2251</v>
      </c>
      <c r="C2252" s="3" t="s">
        <v>6360</v>
      </c>
      <c r="D2252" s="2">
        <v>25000</v>
      </c>
      <c r="E2252" s="11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8296</v>
      </c>
      <c r="O2252" s="9">
        <f>E2252/D2252</f>
        <v>9.7511200000000002</v>
      </c>
      <c r="P2252" s="10">
        <f>IF(E2252=0,0,E2252/L2252)</f>
        <v>426.93169877408059</v>
      </c>
      <c r="Q2252" s="2" t="str">
        <f>LEFT(N2252,SEARCH("/",N2252,1)-1)</f>
        <v>games</v>
      </c>
      <c r="R2252" s="2" t="str">
        <f>RIGHT(N2252,LEN(N2252)-SEARCH("/",N2252))</f>
        <v>tabletop games</v>
      </c>
      <c r="S2252" s="21">
        <f>(((J2252/60)/60)/24)+DATE(1970,1,1)+(-5/24)</f>
        <v>42676.7971412037</v>
      </c>
      <c r="T2252" s="21">
        <f>(((I2252/60)/60)/24)+DATE(1970,1,1)+(-5/24)</f>
        <v>42706.838807870365</v>
      </c>
    </row>
    <row r="2253" spans="1:20" ht="75" hidden="1" x14ac:dyDescent="0.25">
      <c r="A2253" s="13">
        <v>2251</v>
      </c>
      <c r="B2253" s="3" t="s">
        <v>2252</v>
      </c>
      <c r="C2253" s="3" t="s">
        <v>6361</v>
      </c>
      <c r="D2253" s="2">
        <v>8500</v>
      </c>
      <c r="E2253" s="11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8296</v>
      </c>
      <c r="O2253" s="9">
        <f>E2253/D2253</f>
        <v>1.3444929411764706</v>
      </c>
      <c r="P2253" s="10">
        <f>IF(E2253=0,0,E2253/L2253)</f>
        <v>23.808729166666669</v>
      </c>
      <c r="Q2253" s="2" t="str">
        <f>LEFT(N2253,SEARCH("/",N2253,1)-1)</f>
        <v>games</v>
      </c>
      <c r="R2253" s="2" t="str">
        <f>RIGHT(N2253,LEN(N2253)-SEARCH("/",N2253))</f>
        <v>tabletop games</v>
      </c>
      <c r="S2253" s="21">
        <f>(((J2253/60)/60)/24)+DATE(1970,1,1)+(-5/24)</f>
        <v>41846.137465277774</v>
      </c>
      <c r="T2253" s="21">
        <f>(((I2253/60)/60)/24)+DATE(1970,1,1)+(-5/24)</f>
        <v>41867.137465277774</v>
      </c>
    </row>
    <row r="2254" spans="1:20" ht="90" hidden="1" x14ac:dyDescent="0.25">
      <c r="A2254" s="13">
        <v>2252</v>
      </c>
      <c r="B2254" s="3" t="s">
        <v>2253</v>
      </c>
      <c r="C2254" s="3" t="s">
        <v>6362</v>
      </c>
      <c r="D2254" s="2">
        <v>9000</v>
      </c>
      <c r="E2254" s="11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8296</v>
      </c>
      <c r="O2254" s="9">
        <f>E2254/D2254</f>
        <v>2.722777777777778</v>
      </c>
      <c r="P2254" s="10">
        <f>IF(E2254=0,0,E2254/L2254)</f>
        <v>98.413654618473899</v>
      </c>
      <c r="Q2254" s="2" t="str">
        <f>LEFT(N2254,SEARCH("/",N2254,1)-1)</f>
        <v>games</v>
      </c>
      <c r="R2254" s="2" t="str">
        <f>RIGHT(N2254,LEN(N2254)-SEARCH("/",N2254))</f>
        <v>tabletop games</v>
      </c>
      <c r="S2254" s="21">
        <f>(((J2254/60)/60)/24)+DATE(1970,1,1)+(-5/24)</f>
        <v>42573.119652777772</v>
      </c>
      <c r="T2254" s="21">
        <f>(((I2254/60)/60)/24)+DATE(1970,1,1)+(-5/24)</f>
        <v>42588.119652777772</v>
      </c>
    </row>
    <row r="2255" spans="1:20" ht="90" hidden="1" x14ac:dyDescent="0.25">
      <c r="A2255" s="13">
        <v>2253</v>
      </c>
      <c r="B2255" s="3" t="s">
        <v>2254</v>
      </c>
      <c r="C2255" s="3" t="s">
        <v>6363</v>
      </c>
      <c r="D2255" s="2">
        <v>8000</v>
      </c>
      <c r="E2255" s="11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8296</v>
      </c>
      <c r="O2255" s="9">
        <f>E2255/D2255</f>
        <v>1.1268750000000001</v>
      </c>
      <c r="P2255" s="10">
        <f>IF(E2255=0,0,E2255/L2255)</f>
        <v>107.32142857142857</v>
      </c>
      <c r="Q2255" s="2" t="str">
        <f>LEFT(N2255,SEARCH("/",N2255,1)-1)</f>
        <v>games</v>
      </c>
      <c r="R2255" s="2" t="str">
        <f>RIGHT(N2255,LEN(N2255)-SEARCH("/",N2255))</f>
        <v>tabletop games</v>
      </c>
      <c r="S2255" s="21">
        <f>(((J2255/60)/60)/24)+DATE(1970,1,1)+(-5/24)</f>
        <v>42296.422997685186</v>
      </c>
      <c r="T2255" s="21">
        <f>(((I2255/60)/60)/24)+DATE(1970,1,1)+(-5/24)</f>
        <v>42326.46466435185</v>
      </c>
    </row>
    <row r="2256" spans="1:20" ht="60" hidden="1" x14ac:dyDescent="0.25">
      <c r="A2256" s="13">
        <v>2254</v>
      </c>
      <c r="B2256" s="3" t="s">
        <v>2255</v>
      </c>
      <c r="C2256" s="3" t="s">
        <v>6364</v>
      </c>
      <c r="D2256" s="2">
        <v>500</v>
      </c>
      <c r="E2256" s="11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8296</v>
      </c>
      <c r="O2256" s="9">
        <f>E2256/D2256</f>
        <v>4.5979999999999999</v>
      </c>
      <c r="P2256" s="10">
        <f>IF(E2256=0,0,E2256/L2256)</f>
        <v>11.67005076142132</v>
      </c>
      <c r="Q2256" s="2" t="str">
        <f>LEFT(N2256,SEARCH("/",N2256,1)-1)</f>
        <v>games</v>
      </c>
      <c r="R2256" s="2" t="str">
        <f>RIGHT(N2256,LEN(N2256)-SEARCH("/",N2256))</f>
        <v>tabletop games</v>
      </c>
      <c r="S2256" s="21">
        <f>(((J2256/60)/60)/24)+DATE(1970,1,1)+(-5/24)</f>
        <v>42752.439444444441</v>
      </c>
      <c r="T2256" s="21">
        <f>(((I2256/60)/60)/24)+DATE(1970,1,1)+(-5/24)</f>
        <v>42759.439444444441</v>
      </c>
    </row>
    <row r="2257" spans="1:20" ht="45" hidden="1" x14ac:dyDescent="0.25">
      <c r="A2257" s="13">
        <v>2255</v>
      </c>
      <c r="B2257" s="3" t="s">
        <v>2256</v>
      </c>
      <c r="C2257" s="3" t="s">
        <v>6365</v>
      </c>
      <c r="D2257" s="2">
        <v>3950</v>
      </c>
      <c r="E2257" s="11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8296</v>
      </c>
      <c r="O2257" s="9">
        <f>E2257/D2257</f>
        <v>2.8665822784810127</v>
      </c>
      <c r="P2257" s="10">
        <f>IF(E2257=0,0,E2257/L2257)</f>
        <v>41.782287822878232</v>
      </c>
      <c r="Q2257" s="2" t="str">
        <f>LEFT(N2257,SEARCH("/",N2257,1)-1)</f>
        <v>games</v>
      </c>
      <c r="R2257" s="2" t="str">
        <f>RIGHT(N2257,LEN(N2257)-SEARCH("/",N2257))</f>
        <v>tabletop games</v>
      </c>
      <c r="S2257" s="21">
        <f>(((J2257/60)/60)/24)+DATE(1970,1,1)+(-5/24)</f>
        <v>42467.743645833332</v>
      </c>
      <c r="T2257" s="21">
        <f>(((I2257/60)/60)/24)+DATE(1970,1,1)+(-5/24)</f>
        <v>42497.743645833332</v>
      </c>
    </row>
    <row r="2258" spans="1:20" ht="90" hidden="1" x14ac:dyDescent="0.25">
      <c r="A2258" s="13">
        <v>2256</v>
      </c>
      <c r="B2258" s="3" t="s">
        <v>2257</v>
      </c>
      <c r="C2258" s="3" t="s">
        <v>6366</v>
      </c>
      <c r="D2258" s="2">
        <v>480</v>
      </c>
      <c r="E2258" s="11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8296</v>
      </c>
      <c r="O2258" s="9">
        <f>E2258/D2258</f>
        <v>2.2270833333333333</v>
      </c>
      <c r="P2258" s="10">
        <f>IF(E2258=0,0,E2258/L2258)</f>
        <v>21.38</v>
      </c>
      <c r="Q2258" s="2" t="str">
        <f>LEFT(N2258,SEARCH("/",N2258,1)-1)</f>
        <v>games</v>
      </c>
      <c r="R2258" s="2" t="str">
        <f>RIGHT(N2258,LEN(N2258)-SEARCH("/",N2258))</f>
        <v>tabletop games</v>
      </c>
      <c r="S2258" s="21">
        <f>(((J2258/60)/60)/24)+DATE(1970,1,1)+(-5/24)</f>
        <v>42682.243587962956</v>
      </c>
      <c r="T2258" s="21">
        <f>(((I2258/60)/60)/24)+DATE(1970,1,1)+(-5/24)</f>
        <v>42696.243587962956</v>
      </c>
    </row>
    <row r="2259" spans="1:20" ht="90" hidden="1" x14ac:dyDescent="0.25">
      <c r="A2259" s="13">
        <v>2257</v>
      </c>
      <c r="B2259" s="3" t="s">
        <v>2258</v>
      </c>
      <c r="C2259" s="3" t="s">
        <v>6367</v>
      </c>
      <c r="D2259" s="2">
        <v>2500</v>
      </c>
      <c r="E2259" s="11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8296</v>
      </c>
      <c r="O2259" s="9">
        <f>E2259/D2259</f>
        <v>6.3613999999999997</v>
      </c>
      <c r="P2259" s="10">
        <f>IF(E2259=0,0,E2259/L2259)</f>
        <v>94.103550295857985</v>
      </c>
      <c r="Q2259" s="2" t="str">
        <f>LEFT(N2259,SEARCH("/",N2259,1)-1)</f>
        <v>games</v>
      </c>
      <c r="R2259" s="2" t="str">
        <f>RIGHT(N2259,LEN(N2259)-SEARCH("/",N2259))</f>
        <v>tabletop games</v>
      </c>
      <c r="S2259" s="21">
        <f>(((J2259/60)/60)/24)+DATE(1970,1,1)+(-5/24)</f>
        <v>42505.728344907409</v>
      </c>
      <c r="T2259" s="21">
        <f>(((I2259/60)/60)/24)+DATE(1970,1,1)+(-5/24)</f>
        <v>42540.749999999993</v>
      </c>
    </row>
    <row r="2260" spans="1:20" ht="60" hidden="1" x14ac:dyDescent="0.25">
      <c r="A2260" s="13">
        <v>2258</v>
      </c>
      <c r="B2260" s="3" t="s">
        <v>2259</v>
      </c>
      <c r="C2260" s="3" t="s">
        <v>6368</v>
      </c>
      <c r="D2260" s="2">
        <v>2200</v>
      </c>
      <c r="E2260" s="11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8296</v>
      </c>
      <c r="O2260" s="9">
        <f>E2260/D2260</f>
        <v>1.4650000000000001</v>
      </c>
      <c r="P2260" s="10">
        <f>IF(E2260=0,0,E2260/L2260)</f>
        <v>15.721951219512196</v>
      </c>
      <c r="Q2260" s="2" t="str">
        <f>LEFT(N2260,SEARCH("/",N2260,1)-1)</f>
        <v>games</v>
      </c>
      <c r="R2260" s="2" t="str">
        <f>RIGHT(N2260,LEN(N2260)-SEARCH("/",N2260))</f>
        <v>tabletop games</v>
      </c>
      <c r="S2260" s="21">
        <f>(((J2260/60)/60)/24)+DATE(1970,1,1)+(-5/24)</f>
        <v>42136.542673611104</v>
      </c>
      <c r="T2260" s="21">
        <f>(((I2260/60)/60)/24)+DATE(1970,1,1)+(-5/24)</f>
        <v>42166.542673611104</v>
      </c>
    </row>
    <row r="2261" spans="1:20" ht="90" hidden="1" x14ac:dyDescent="0.25">
      <c r="A2261" s="13">
        <v>2259</v>
      </c>
      <c r="B2261" s="3" t="s">
        <v>2260</v>
      </c>
      <c r="C2261" s="3" t="s">
        <v>6369</v>
      </c>
      <c r="D2261" s="2">
        <v>1000</v>
      </c>
      <c r="E2261" s="11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8296</v>
      </c>
      <c r="O2261" s="9">
        <f>E2261/D2261</f>
        <v>18.670999999999999</v>
      </c>
      <c r="P2261" s="10">
        <f>IF(E2261=0,0,E2261/L2261)</f>
        <v>90.635922330097088</v>
      </c>
      <c r="Q2261" s="2" t="str">
        <f>LEFT(N2261,SEARCH("/",N2261,1)-1)</f>
        <v>games</v>
      </c>
      <c r="R2261" s="2" t="str">
        <f>RIGHT(N2261,LEN(N2261)-SEARCH("/",N2261))</f>
        <v>tabletop games</v>
      </c>
      <c r="S2261" s="21">
        <f>(((J2261/60)/60)/24)+DATE(1970,1,1)+(-5/24)</f>
        <v>42702.59648148148</v>
      </c>
      <c r="T2261" s="21">
        <f>(((I2261/60)/60)/24)+DATE(1970,1,1)+(-5/24)</f>
        <v>42712.59648148148</v>
      </c>
    </row>
    <row r="2262" spans="1:20" ht="90" hidden="1" x14ac:dyDescent="0.25">
      <c r="A2262" s="13">
        <v>2260</v>
      </c>
      <c r="B2262" s="3" t="s">
        <v>2261</v>
      </c>
      <c r="C2262" s="3" t="s">
        <v>6370</v>
      </c>
      <c r="D2262" s="2">
        <v>2500</v>
      </c>
      <c r="E2262" s="11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8296</v>
      </c>
      <c r="O2262" s="9">
        <f>E2262/D2262</f>
        <v>3.2692000000000001</v>
      </c>
      <c r="P2262" s="10">
        <f>IF(E2262=0,0,E2262/L2262)</f>
        <v>97.297619047619051</v>
      </c>
      <c r="Q2262" s="2" t="str">
        <f>LEFT(N2262,SEARCH("/",N2262,1)-1)</f>
        <v>games</v>
      </c>
      <c r="R2262" s="2" t="str">
        <f>RIGHT(N2262,LEN(N2262)-SEARCH("/",N2262))</f>
        <v>tabletop games</v>
      </c>
      <c r="S2262" s="21">
        <f>(((J2262/60)/60)/24)+DATE(1970,1,1)+(-5/24)</f>
        <v>41694.808449074073</v>
      </c>
      <c r="T2262" s="21">
        <f>(((I2262/60)/60)/24)+DATE(1970,1,1)+(-5/24)</f>
        <v>41724.766782407409</v>
      </c>
    </row>
    <row r="2263" spans="1:20" ht="90" hidden="1" x14ac:dyDescent="0.25">
      <c r="A2263" s="13">
        <v>2261</v>
      </c>
      <c r="B2263" s="3" t="s">
        <v>2262</v>
      </c>
      <c r="C2263" s="3" t="s">
        <v>6371</v>
      </c>
      <c r="D2263" s="2">
        <v>1000</v>
      </c>
      <c r="E2263" s="11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8296</v>
      </c>
      <c r="O2263" s="9">
        <f>E2263/D2263</f>
        <v>7.7949999999999999</v>
      </c>
      <c r="P2263" s="10">
        <f>IF(E2263=0,0,E2263/L2263)</f>
        <v>37.11904761904762</v>
      </c>
      <c r="Q2263" s="2" t="str">
        <f>LEFT(N2263,SEARCH("/",N2263,1)-1)</f>
        <v>games</v>
      </c>
      <c r="R2263" s="2" t="str">
        <f>RIGHT(N2263,LEN(N2263)-SEARCH("/",N2263))</f>
        <v>tabletop games</v>
      </c>
      <c r="S2263" s="21">
        <f>(((J2263/60)/60)/24)+DATE(1970,1,1)+(-5/24)</f>
        <v>42759.516435185178</v>
      </c>
      <c r="T2263" s="21">
        <f>(((I2263/60)/60)/24)+DATE(1970,1,1)+(-5/24)</f>
        <v>42780.516435185178</v>
      </c>
    </row>
    <row r="2264" spans="1:20" ht="75" hidden="1" x14ac:dyDescent="0.25">
      <c r="A2264" s="13">
        <v>2262</v>
      </c>
      <c r="B2264" s="3" t="s">
        <v>2263</v>
      </c>
      <c r="C2264" s="3" t="s">
        <v>6372</v>
      </c>
      <c r="D2264" s="2">
        <v>3300</v>
      </c>
      <c r="E2264" s="11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8296</v>
      </c>
      <c r="O2264" s="9">
        <f>E2264/D2264</f>
        <v>1.5415151515151515</v>
      </c>
      <c r="P2264" s="10">
        <f>IF(E2264=0,0,E2264/L2264)</f>
        <v>28.104972375690608</v>
      </c>
      <c r="Q2264" s="2" t="str">
        <f>LEFT(N2264,SEARCH("/",N2264,1)-1)</f>
        <v>games</v>
      </c>
      <c r="R2264" s="2" t="str">
        <f>RIGHT(N2264,LEN(N2264)-SEARCH("/",N2264))</f>
        <v>tabletop games</v>
      </c>
      <c r="S2264" s="21">
        <f>(((J2264/60)/60)/24)+DATE(1970,1,1)+(-5/24)</f>
        <v>41926.376828703702</v>
      </c>
      <c r="T2264" s="21">
        <f>(((I2264/60)/60)/24)+DATE(1970,1,1)+(-5/24)</f>
        <v>41960.791666666664</v>
      </c>
    </row>
    <row r="2265" spans="1:20" ht="75" hidden="1" x14ac:dyDescent="0.25">
      <c r="A2265" s="13">
        <v>2263</v>
      </c>
      <c r="B2265" s="3" t="s">
        <v>2264</v>
      </c>
      <c r="C2265" s="3" t="s">
        <v>6373</v>
      </c>
      <c r="D2265" s="2">
        <v>7500</v>
      </c>
      <c r="E2265" s="11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8296</v>
      </c>
      <c r="O2265" s="9">
        <f>E2265/D2265</f>
        <v>1.1554666666666666</v>
      </c>
      <c r="P2265" s="10">
        <f>IF(E2265=0,0,E2265/L2265)</f>
        <v>144.43333333333334</v>
      </c>
      <c r="Q2265" s="2" t="str">
        <f>LEFT(N2265,SEARCH("/",N2265,1)-1)</f>
        <v>games</v>
      </c>
      <c r="R2265" s="2" t="str">
        <f>RIGHT(N2265,LEN(N2265)-SEARCH("/",N2265))</f>
        <v>tabletop games</v>
      </c>
      <c r="S2265" s="21">
        <f>(((J2265/60)/60)/24)+DATE(1970,1,1)+(-5/24)</f>
        <v>42014.623993055553</v>
      </c>
      <c r="T2265" s="21">
        <f>(((I2265/60)/60)/24)+DATE(1970,1,1)+(-5/24)</f>
        <v>42035.623993055553</v>
      </c>
    </row>
    <row r="2266" spans="1:20" ht="90" hidden="1" x14ac:dyDescent="0.25">
      <c r="A2266" s="13">
        <v>2264</v>
      </c>
      <c r="B2266" s="3" t="s">
        <v>2265</v>
      </c>
      <c r="C2266" s="3" t="s">
        <v>6374</v>
      </c>
      <c r="D2266" s="2">
        <v>6000</v>
      </c>
      <c r="E2266" s="11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8296</v>
      </c>
      <c r="O2266" s="9">
        <f>E2266/D2266</f>
        <v>1.8003333333333333</v>
      </c>
      <c r="P2266" s="10">
        <f>IF(E2266=0,0,E2266/L2266)</f>
        <v>24.274157303370785</v>
      </c>
      <c r="Q2266" s="2" t="str">
        <f>LEFT(N2266,SEARCH("/",N2266,1)-1)</f>
        <v>games</v>
      </c>
      <c r="R2266" s="2" t="str">
        <f>RIGHT(N2266,LEN(N2266)-SEARCH("/",N2266))</f>
        <v>tabletop games</v>
      </c>
      <c r="S2266" s="21">
        <f>(((J2266/60)/60)/24)+DATE(1970,1,1)+(-5/24)</f>
        <v>42496.374004629623</v>
      </c>
      <c r="T2266" s="21">
        <f>(((I2266/60)/60)/24)+DATE(1970,1,1)+(-5/24)</f>
        <v>42512.916666666664</v>
      </c>
    </row>
    <row r="2267" spans="1:20" ht="90" hidden="1" x14ac:dyDescent="0.25">
      <c r="A2267" s="13">
        <v>2265</v>
      </c>
      <c r="B2267" s="3" t="s">
        <v>2266</v>
      </c>
      <c r="C2267" s="3" t="s">
        <v>6375</v>
      </c>
      <c r="D2267" s="2">
        <v>200</v>
      </c>
      <c r="E2267" s="11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8296</v>
      </c>
      <c r="O2267" s="9">
        <f>E2267/D2267</f>
        <v>2.9849999999999999</v>
      </c>
      <c r="P2267" s="10">
        <f>IF(E2267=0,0,E2267/L2267)</f>
        <v>35.117647058823529</v>
      </c>
      <c r="Q2267" s="2" t="str">
        <f>LEFT(N2267,SEARCH("/",N2267,1)-1)</f>
        <v>games</v>
      </c>
      <c r="R2267" s="2" t="str">
        <f>RIGHT(N2267,LEN(N2267)-SEARCH("/",N2267))</f>
        <v>tabletop games</v>
      </c>
      <c r="S2267" s="21">
        <f>(((J2267/60)/60)/24)+DATE(1970,1,1)+(-5/24)</f>
        <v>42689.644756944443</v>
      </c>
      <c r="T2267" s="21">
        <f>(((I2267/60)/60)/24)+DATE(1970,1,1)+(-5/24)</f>
        <v>42696.644756944443</v>
      </c>
    </row>
    <row r="2268" spans="1:20" ht="75" hidden="1" x14ac:dyDescent="0.25">
      <c r="A2268" s="13">
        <v>2266</v>
      </c>
      <c r="B2268" s="3" t="s">
        <v>2267</v>
      </c>
      <c r="C2268" s="3" t="s">
        <v>6376</v>
      </c>
      <c r="D2268" s="2">
        <v>1500</v>
      </c>
      <c r="E2268" s="11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8296</v>
      </c>
      <c r="O2268" s="9">
        <f>E2268/D2268</f>
        <v>3.2026666666666666</v>
      </c>
      <c r="P2268" s="10">
        <f>IF(E2268=0,0,E2268/L2268)</f>
        <v>24.762886597938145</v>
      </c>
      <c r="Q2268" s="2" t="str">
        <f>LEFT(N2268,SEARCH("/",N2268,1)-1)</f>
        <v>games</v>
      </c>
      <c r="R2268" s="2" t="str">
        <f>RIGHT(N2268,LEN(N2268)-SEARCH("/",N2268))</f>
        <v>tabletop games</v>
      </c>
      <c r="S2268" s="21">
        <f>(((J2268/60)/60)/24)+DATE(1970,1,1)+(-5/24)</f>
        <v>42469.666574074072</v>
      </c>
      <c r="T2268" s="21">
        <f>(((I2268/60)/60)/24)+DATE(1970,1,1)+(-5/24)</f>
        <v>42486.874999999993</v>
      </c>
    </row>
    <row r="2269" spans="1:20" ht="90" hidden="1" x14ac:dyDescent="0.25">
      <c r="A2269" s="13">
        <v>2267</v>
      </c>
      <c r="B2269" s="3" t="s">
        <v>2268</v>
      </c>
      <c r="C2269" s="3" t="s">
        <v>6377</v>
      </c>
      <c r="D2269" s="2">
        <v>20000</v>
      </c>
      <c r="E2269" s="11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8296</v>
      </c>
      <c r="O2269" s="9">
        <f>E2269/D2269</f>
        <v>3.80525</v>
      </c>
      <c r="P2269" s="10">
        <f>IF(E2269=0,0,E2269/L2269)</f>
        <v>188.37871287128712</v>
      </c>
      <c r="Q2269" s="2" t="str">
        <f>LEFT(N2269,SEARCH("/",N2269,1)-1)</f>
        <v>games</v>
      </c>
      <c r="R2269" s="2" t="str">
        <f>RIGHT(N2269,LEN(N2269)-SEARCH("/",N2269))</f>
        <v>tabletop games</v>
      </c>
      <c r="S2269" s="21">
        <f>(((J2269/60)/60)/24)+DATE(1970,1,1)+(-5/24)</f>
        <v>41968.621493055551</v>
      </c>
      <c r="T2269" s="21">
        <f>(((I2269/60)/60)/24)+DATE(1970,1,1)+(-5/24)</f>
        <v>41993.833333333336</v>
      </c>
    </row>
    <row r="2270" spans="1:20" ht="90" hidden="1" x14ac:dyDescent="0.25">
      <c r="A2270" s="13">
        <v>2268</v>
      </c>
      <c r="B2270" s="3" t="s">
        <v>2269</v>
      </c>
      <c r="C2270" s="3" t="s">
        <v>6378</v>
      </c>
      <c r="D2270" s="2">
        <v>28000</v>
      </c>
      <c r="E2270" s="11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8296</v>
      </c>
      <c r="O2270" s="9">
        <f>E2270/D2270</f>
        <v>1.026</v>
      </c>
      <c r="P2270" s="10">
        <f>IF(E2270=0,0,E2270/L2270)</f>
        <v>148.08247422680412</v>
      </c>
      <c r="Q2270" s="2" t="str">
        <f>LEFT(N2270,SEARCH("/",N2270,1)-1)</f>
        <v>games</v>
      </c>
      <c r="R2270" s="2" t="str">
        <f>RIGHT(N2270,LEN(N2270)-SEARCH("/",N2270))</f>
        <v>tabletop games</v>
      </c>
      <c r="S2270" s="21">
        <f>(((J2270/60)/60)/24)+DATE(1970,1,1)+(-5/24)</f>
        <v>42775.874016203699</v>
      </c>
      <c r="T2270" s="21">
        <f>(((I2270/60)/60)/24)+DATE(1970,1,1)+(-5/24)</f>
        <v>42805.874016203699</v>
      </c>
    </row>
    <row r="2271" spans="1:20" ht="90" hidden="1" x14ac:dyDescent="0.25">
      <c r="A2271" s="13">
        <v>2269</v>
      </c>
      <c r="B2271" s="3" t="s">
        <v>2270</v>
      </c>
      <c r="C2271" s="3" t="s">
        <v>6379</v>
      </c>
      <c r="D2271" s="2">
        <v>2500</v>
      </c>
      <c r="E2271" s="11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8296</v>
      </c>
      <c r="O2271" s="9">
        <f>E2271/D2271</f>
        <v>18.016400000000001</v>
      </c>
      <c r="P2271" s="10">
        <f>IF(E2271=0,0,E2271/L2271)</f>
        <v>49.934589800443462</v>
      </c>
      <c r="Q2271" s="2" t="str">
        <f>LEFT(N2271,SEARCH("/",N2271,1)-1)</f>
        <v>games</v>
      </c>
      <c r="R2271" s="2" t="str">
        <f>RIGHT(N2271,LEN(N2271)-SEARCH("/",N2271))</f>
        <v>tabletop games</v>
      </c>
      <c r="S2271" s="21">
        <f>(((J2271/60)/60)/24)+DATE(1970,1,1)+(-5/24)</f>
        <v>42776.496099537035</v>
      </c>
      <c r="T2271" s="21">
        <f>(((I2271/60)/60)/24)+DATE(1970,1,1)+(-5/24)</f>
        <v>42800.999999999993</v>
      </c>
    </row>
    <row r="2272" spans="1:20" ht="90" hidden="1" x14ac:dyDescent="0.25">
      <c r="A2272" s="13">
        <v>2270</v>
      </c>
      <c r="B2272" s="3" t="s">
        <v>2271</v>
      </c>
      <c r="C2272" s="3" t="s">
        <v>6380</v>
      </c>
      <c r="D2272" s="2">
        <v>25000</v>
      </c>
      <c r="E2272" s="11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8296</v>
      </c>
      <c r="O2272" s="9">
        <f>E2272/D2272</f>
        <v>7.2024800000000004</v>
      </c>
      <c r="P2272" s="10">
        <f>IF(E2272=0,0,E2272/L2272)</f>
        <v>107.82155688622754</v>
      </c>
      <c r="Q2272" s="2" t="str">
        <f>LEFT(N2272,SEARCH("/",N2272,1)-1)</f>
        <v>games</v>
      </c>
      <c r="R2272" s="2" t="str">
        <f>RIGHT(N2272,LEN(N2272)-SEARCH("/",N2272))</f>
        <v>tabletop games</v>
      </c>
      <c r="S2272" s="21">
        <f>(((J2272/60)/60)/24)+DATE(1970,1,1)+(-5/24)</f>
        <v>42725.661030092589</v>
      </c>
      <c r="T2272" s="21">
        <f>(((I2272/60)/60)/24)+DATE(1970,1,1)+(-5/24)</f>
        <v>42745.707638888889</v>
      </c>
    </row>
    <row r="2273" spans="1:20" ht="90" hidden="1" x14ac:dyDescent="0.25">
      <c r="A2273" s="13">
        <v>2271</v>
      </c>
      <c r="B2273" s="3" t="s">
        <v>2272</v>
      </c>
      <c r="C2273" s="3" t="s">
        <v>6381</v>
      </c>
      <c r="D2273" s="2">
        <v>20000</v>
      </c>
      <c r="E2273" s="11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8296</v>
      </c>
      <c r="O2273" s="9">
        <f>E2273/D2273</f>
        <v>2.8309000000000002</v>
      </c>
      <c r="P2273" s="10">
        <f>IF(E2273=0,0,E2273/L2273)</f>
        <v>42.63403614457831</v>
      </c>
      <c r="Q2273" s="2" t="str">
        <f>LEFT(N2273,SEARCH("/",N2273,1)-1)</f>
        <v>games</v>
      </c>
      <c r="R2273" s="2" t="str">
        <f>RIGHT(N2273,LEN(N2273)-SEARCH("/",N2273))</f>
        <v>tabletop games</v>
      </c>
      <c r="S2273" s="21">
        <f>(((J2273/60)/60)/24)+DATE(1970,1,1)+(-5/24)</f>
        <v>42683.791712962957</v>
      </c>
      <c r="T2273" s="21">
        <f>(((I2273/60)/60)/24)+DATE(1970,1,1)+(-5/24)</f>
        <v>42713.791712962957</v>
      </c>
    </row>
    <row r="2274" spans="1:20" ht="75" hidden="1" x14ac:dyDescent="0.25">
      <c r="A2274" s="13">
        <v>2272</v>
      </c>
      <c r="B2274" s="3" t="s">
        <v>2273</v>
      </c>
      <c r="C2274" s="3" t="s">
        <v>6382</v>
      </c>
      <c r="D2274" s="2">
        <v>1000</v>
      </c>
      <c r="E2274" s="11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8296</v>
      </c>
      <c r="O2274" s="9">
        <f>E2274/D2274</f>
        <v>13.566000000000001</v>
      </c>
      <c r="P2274" s="10">
        <f>IF(E2274=0,0,E2274/L2274)</f>
        <v>14.370762711864407</v>
      </c>
      <c r="Q2274" s="2" t="str">
        <f>LEFT(N2274,SEARCH("/",N2274,1)-1)</f>
        <v>games</v>
      </c>
      <c r="R2274" s="2" t="str">
        <f>RIGHT(N2274,LEN(N2274)-SEARCH("/",N2274))</f>
        <v>tabletop games</v>
      </c>
      <c r="S2274" s="21">
        <f>(((J2274/60)/60)/24)+DATE(1970,1,1)+(-5/24)</f>
        <v>42315.491157407399</v>
      </c>
      <c r="T2274" s="21">
        <f>(((I2274/60)/60)/24)+DATE(1970,1,1)+(-5/24)</f>
        <v>42345.491157407399</v>
      </c>
    </row>
    <row r="2275" spans="1:20" ht="90" hidden="1" x14ac:dyDescent="0.25">
      <c r="A2275" s="13">
        <v>2273</v>
      </c>
      <c r="B2275" s="3" t="s">
        <v>2274</v>
      </c>
      <c r="C2275" s="3" t="s">
        <v>6383</v>
      </c>
      <c r="D2275" s="2">
        <v>2500</v>
      </c>
      <c r="E2275" s="11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8296</v>
      </c>
      <c r="O2275" s="9">
        <f>E2275/D2275</f>
        <v>2.2035999999999998</v>
      </c>
      <c r="P2275" s="10">
        <f>IF(E2275=0,0,E2275/L2275)</f>
        <v>37.476190476190474</v>
      </c>
      <c r="Q2275" s="2" t="str">
        <f>LEFT(N2275,SEARCH("/",N2275,1)-1)</f>
        <v>games</v>
      </c>
      <c r="R2275" s="2" t="str">
        <f>RIGHT(N2275,LEN(N2275)-SEARCH("/",N2275))</f>
        <v>tabletop games</v>
      </c>
      <c r="S2275" s="21">
        <f>(((J2275/60)/60)/24)+DATE(1970,1,1)+(-5/24)</f>
        <v>42781.340763888882</v>
      </c>
      <c r="T2275" s="21">
        <f>(((I2275/60)/60)/24)+DATE(1970,1,1)+(-5/24)</f>
        <v>42806.299097222225</v>
      </c>
    </row>
    <row r="2276" spans="1:20" ht="105" hidden="1" x14ac:dyDescent="0.25">
      <c r="A2276" s="13">
        <v>2274</v>
      </c>
      <c r="B2276" s="3" t="s">
        <v>2275</v>
      </c>
      <c r="C2276" s="3" t="s">
        <v>6384</v>
      </c>
      <c r="D2276" s="2">
        <v>2500</v>
      </c>
      <c r="E2276" s="11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8296</v>
      </c>
      <c r="O2276" s="9">
        <f>E2276/D2276</f>
        <v>1.196</v>
      </c>
      <c r="P2276" s="10">
        <f>IF(E2276=0,0,E2276/L2276)</f>
        <v>30.202020202020201</v>
      </c>
      <c r="Q2276" s="2" t="str">
        <f>LEFT(N2276,SEARCH("/",N2276,1)-1)</f>
        <v>games</v>
      </c>
      <c r="R2276" s="2" t="str">
        <f>RIGHT(N2276,LEN(N2276)-SEARCH("/",N2276))</f>
        <v>tabletop games</v>
      </c>
      <c r="S2276" s="21">
        <f>(((J2276/60)/60)/24)+DATE(1970,1,1)+(-5/24)</f>
        <v>41663.292326388888</v>
      </c>
      <c r="T2276" s="21">
        <f>(((I2276/60)/60)/24)+DATE(1970,1,1)+(-5/24)</f>
        <v>41693.292326388888</v>
      </c>
    </row>
    <row r="2277" spans="1:20" ht="90" hidden="1" x14ac:dyDescent="0.25">
      <c r="A2277" s="13">
        <v>2275</v>
      </c>
      <c r="B2277" s="3" t="s">
        <v>2276</v>
      </c>
      <c r="C2277" s="3" t="s">
        <v>6385</v>
      </c>
      <c r="D2277" s="2">
        <v>650</v>
      </c>
      <c r="E2277" s="11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8296</v>
      </c>
      <c r="O2277" s="9">
        <f>E2277/D2277</f>
        <v>4.0776923076923079</v>
      </c>
      <c r="P2277" s="10">
        <f>IF(E2277=0,0,E2277/L2277)</f>
        <v>33.550632911392405</v>
      </c>
      <c r="Q2277" s="2" t="str">
        <f>LEFT(N2277,SEARCH("/",N2277,1)-1)</f>
        <v>games</v>
      </c>
      <c r="R2277" s="2" t="str">
        <f>RIGHT(N2277,LEN(N2277)-SEARCH("/",N2277))</f>
        <v>tabletop games</v>
      </c>
      <c r="S2277" s="21">
        <f>(((J2277/60)/60)/24)+DATE(1970,1,1)+(-5/24)</f>
        <v>41965.408321759263</v>
      </c>
      <c r="T2277" s="21">
        <f>(((I2277/60)/60)/24)+DATE(1970,1,1)+(-5/24)</f>
        <v>41995.408321759263</v>
      </c>
    </row>
    <row r="2278" spans="1:20" ht="105" hidden="1" x14ac:dyDescent="0.25">
      <c r="A2278" s="13">
        <v>2276</v>
      </c>
      <c r="B2278" s="3" t="s">
        <v>2277</v>
      </c>
      <c r="C2278" s="3" t="s">
        <v>6386</v>
      </c>
      <c r="D2278" s="2">
        <v>4589</v>
      </c>
      <c r="E2278" s="11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8296</v>
      </c>
      <c r="O2278" s="9">
        <f>E2278/D2278</f>
        <v>1.0581826105905425</v>
      </c>
      <c r="P2278" s="10">
        <f>IF(E2278=0,0,E2278/L2278)</f>
        <v>64.74666666666667</v>
      </c>
      <c r="Q2278" s="2" t="str">
        <f>LEFT(N2278,SEARCH("/",N2278,1)-1)</f>
        <v>games</v>
      </c>
      <c r="R2278" s="2" t="str">
        <f>RIGHT(N2278,LEN(N2278)-SEARCH("/",N2278))</f>
        <v>tabletop games</v>
      </c>
      <c r="S2278" s="21">
        <f>(((J2278/60)/60)/24)+DATE(1970,1,1)+(-5/24)</f>
        <v>41614.443159722221</v>
      </c>
      <c r="T2278" s="21">
        <f>(((I2278/60)/60)/24)+DATE(1970,1,1)+(-5/24)</f>
        <v>41644.443159722221</v>
      </c>
    </row>
    <row r="2279" spans="1:20" ht="90" hidden="1" x14ac:dyDescent="0.25">
      <c r="A2279" s="13">
        <v>2277</v>
      </c>
      <c r="B2279" s="3" t="s">
        <v>2278</v>
      </c>
      <c r="C2279" s="3" t="s">
        <v>6387</v>
      </c>
      <c r="D2279" s="2">
        <v>8500</v>
      </c>
      <c r="E2279" s="11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8296</v>
      </c>
      <c r="O2279" s="9">
        <f>E2279/D2279</f>
        <v>1.4108235294117648</v>
      </c>
      <c r="P2279" s="10">
        <f>IF(E2279=0,0,E2279/L2279)</f>
        <v>57.932367149758456</v>
      </c>
      <c r="Q2279" s="2" t="str">
        <f>LEFT(N2279,SEARCH("/",N2279,1)-1)</f>
        <v>games</v>
      </c>
      <c r="R2279" s="2" t="str">
        <f>RIGHT(N2279,LEN(N2279)-SEARCH("/",N2279))</f>
        <v>tabletop games</v>
      </c>
      <c r="S2279" s="21">
        <f>(((J2279/60)/60)/24)+DATE(1970,1,1)+(-5/24)</f>
        <v>40936.470173611109</v>
      </c>
      <c r="T2279" s="21">
        <f>(((I2279/60)/60)/24)+DATE(1970,1,1)+(-5/24)</f>
        <v>40966.470173611109</v>
      </c>
    </row>
    <row r="2280" spans="1:20" ht="60" hidden="1" x14ac:dyDescent="0.25">
      <c r="A2280" s="13">
        <v>2278</v>
      </c>
      <c r="B2280" s="3" t="s">
        <v>2279</v>
      </c>
      <c r="C2280" s="3" t="s">
        <v>6388</v>
      </c>
      <c r="D2280" s="2">
        <v>2000</v>
      </c>
      <c r="E2280" s="11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8296</v>
      </c>
      <c r="O2280" s="9">
        <f>E2280/D2280</f>
        <v>2.7069999999999999</v>
      </c>
      <c r="P2280" s="10">
        <f>IF(E2280=0,0,E2280/L2280)</f>
        <v>53.078431372549019</v>
      </c>
      <c r="Q2280" s="2" t="str">
        <f>LEFT(N2280,SEARCH("/",N2280,1)-1)</f>
        <v>games</v>
      </c>
      <c r="R2280" s="2" t="str">
        <f>RIGHT(N2280,LEN(N2280)-SEARCH("/",N2280))</f>
        <v>tabletop games</v>
      </c>
      <c r="S2280" s="21">
        <f>(((J2280/60)/60)/24)+DATE(1970,1,1)+(-5/24)</f>
        <v>42338.500775462955</v>
      </c>
      <c r="T2280" s="21">
        <f>(((I2280/60)/60)/24)+DATE(1970,1,1)+(-5/24)</f>
        <v>42372.749305555553</v>
      </c>
    </row>
    <row r="2281" spans="1:20" ht="90" hidden="1" x14ac:dyDescent="0.25">
      <c r="A2281" s="13">
        <v>2279</v>
      </c>
      <c r="B2281" s="3" t="s">
        <v>2280</v>
      </c>
      <c r="C2281" s="3" t="s">
        <v>6389</v>
      </c>
      <c r="D2281" s="2">
        <v>1000</v>
      </c>
      <c r="E2281" s="11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8296</v>
      </c>
      <c r="O2281" s="9">
        <f>E2281/D2281</f>
        <v>1.538</v>
      </c>
      <c r="P2281" s="10">
        <f>IF(E2281=0,0,E2281/L2281)</f>
        <v>48.0625</v>
      </c>
      <c r="Q2281" s="2" t="str">
        <f>LEFT(N2281,SEARCH("/",N2281,1)-1)</f>
        <v>games</v>
      </c>
      <c r="R2281" s="2" t="str">
        <f>RIGHT(N2281,LEN(N2281)-SEARCH("/",N2281))</f>
        <v>tabletop games</v>
      </c>
      <c r="S2281" s="21">
        <f>(((J2281/60)/60)/24)+DATE(1970,1,1)+(-5/24)</f>
        <v>42020.598368055551</v>
      </c>
      <c r="T2281" s="21">
        <f>(((I2281/60)/60)/24)+DATE(1970,1,1)+(-5/24)</f>
        <v>42038.958333333336</v>
      </c>
    </row>
    <row r="2282" spans="1:20" ht="105" hidden="1" x14ac:dyDescent="0.25">
      <c r="A2282" s="13">
        <v>2280</v>
      </c>
      <c r="B2282" s="3" t="s">
        <v>2281</v>
      </c>
      <c r="C2282" s="3" t="s">
        <v>6390</v>
      </c>
      <c r="D2282" s="2">
        <v>9800</v>
      </c>
      <c r="E2282" s="11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8296</v>
      </c>
      <c r="O2282" s="9">
        <f>E2282/D2282</f>
        <v>4.0357653061224488</v>
      </c>
      <c r="P2282" s="10">
        <f>IF(E2282=0,0,E2282/L2282)</f>
        <v>82.396874999999994</v>
      </c>
      <c r="Q2282" s="2" t="str">
        <f>LEFT(N2282,SEARCH("/",N2282,1)-1)</f>
        <v>games</v>
      </c>
      <c r="R2282" s="2" t="str">
        <f>RIGHT(N2282,LEN(N2282)-SEARCH("/",N2282))</f>
        <v>tabletop games</v>
      </c>
      <c r="S2282" s="21">
        <f>(((J2282/60)/60)/24)+DATE(1970,1,1)+(-5/24)</f>
        <v>42234.416562499995</v>
      </c>
      <c r="T2282" s="21">
        <f>(((I2282/60)/60)/24)+DATE(1970,1,1)+(-5/24)</f>
        <v>42264.416562499995</v>
      </c>
    </row>
    <row r="2283" spans="1:20" ht="90" hidden="1" x14ac:dyDescent="0.25">
      <c r="A2283" s="13">
        <v>2281</v>
      </c>
      <c r="B2283" s="3" t="s">
        <v>2282</v>
      </c>
      <c r="C2283" s="3" t="s">
        <v>6391</v>
      </c>
      <c r="D2283" s="2">
        <v>300</v>
      </c>
      <c r="E2283" s="11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8275</v>
      </c>
      <c r="O2283" s="9">
        <f>E2283/D2283</f>
        <v>1.85</v>
      </c>
      <c r="P2283" s="10">
        <f>IF(E2283=0,0,E2283/L2283)</f>
        <v>50.454545454545453</v>
      </c>
      <c r="Q2283" s="2" t="str">
        <f>LEFT(N2283,SEARCH("/",N2283,1)-1)</f>
        <v>music</v>
      </c>
      <c r="R2283" s="2" t="str">
        <f>RIGHT(N2283,LEN(N2283)-SEARCH("/",N2283))</f>
        <v>rock</v>
      </c>
      <c r="S2283" s="21">
        <f>(((J2283/60)/60)/24)+DATE(1970,1,1)+(-5/24)</f>
        <v>40687.077511574069</v>
      </c>
      <c r="T2283" s="21">
        <f>(((I2283/60)/60)/24)+DATE(1970,1,1)+(-5/24)</f>
        <v>40749.076388888883</v>
      </c>
    </row>
    <row r="2284" spans="1:20" ht="60" hidden="1" x14ac:dyDescent="0.25">
      <c r="A2284" s="13">
        <v>2282</v>
      </c>
      <c r="B2284" s="3" t="s">
        <v>2283</v>
      </c>
      <c r="C2284" s="3" t="s">
        <v>6392</v>
      </c>
      <c r="D2284" s="2">
        <v>750</v>
      </c>
      <c r="E2284" s="11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8275</v>
      </c>
      <c r="O2284" s="9">
        <f>E2284/D2284</f>
        <v>1.8533333333333333</v>
      </c>
      <c r="P2284" s="10">
        <f>IF(E2284=0,0,E2284/L2284)</f>
        <v>115.83333333333333</v>
      </c>
      <c r="Q2284" s="2" t="str">
        <f>LEFT(N2284,SEARCH("/",N2284,1)-1)</f>
        <v>music</v>
      </c>
      <c r="R2284" s="2" t="str">
        <f>RIGHT(N2284,LEN(N2284)-SEARCH("/",N2284))</f>
        <v>rock</v>
      </c>
      <c r="S2284" s="21">
        <f>(((J2284/60)/60)/24)+DATE(1970,1,1)+(-5/24)</f>
        <v>42322.966273148144</v>
      </c>
      <c r="T2284" s="21">
        <f>(((I2284/60)/60)/24)+DATE(1970,1,1)+(-5/24)</f>
        <v>42382.966273148144</v>
      </c>
    </row>
    <row r="2285" spans="1:20" ht="90" hidden="1" x14ac:dyDescent="0.25">
      <c r="A2285" s="13">
        <v>2283</v>
      </c>
      <c r="B2285" s="3" t="s">
        <v>2284</v>
      </c>
      <c r="C2285" s="3" t="s">
        <v>6393</v>
      </c>
      <c r="D2285" s="2">
        <v>3000</v>
      </c>
      <c r="E2285" s="11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8275</v>
      </c>
      <c r="O2285" s="9">
        <f>E2285/D2285</f>
        <v>1.0085533333333332</v>
      </c>
      <c r="P2285" s="10">
        <f>IF(E2285=0,0,E2285/L2285)</f>
        <v>63.03458333333333</v>
      </c>
      <c r="Q2285" s="2" t="str">
        <f>LEFT(N2285,SEARCH("/",N2285,1)-1)</f>
        <v>music</v>
      </c>
      <c r="R2285" s="2" t="str">
        <f>RIGHT(N2285,LEN(N2285)-SEARCH("/",N2285))</f>
        <v>rock</v>
      </c>
      <c r="S2285" s="21">
        <f>(((J2285/60)/60)/24)+DATE(1970,1,1)+(-5/24)</f>
        <v>40977.916712962957</v>
      </c>
      <c r="T2285" s="21">
        <f>(((I2285/60)/60)/24)+DATE(1970,1,1)+(-5/24)</f>
        <v>41037.875046296293</v>
      </c>
    </row>
    <row r="2286" spans="1:20" ht="45" hidden="1" x14ac:dyDescent="0.25">
      <c r="A2286" s="13">
        <v>2284</v>
      </c>
      <c r="B2286" s="3" t="s">
        <v>2285</v>
      </c>
      <c r="C2286" s="3" t="s">
        <v>6394</v>
      </c>
      <c r="D2286" s="2">
        <v>6000</v>
      </c>
      <c r="E2286" s="11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8275</v>
      </c>
      <c r="O2286" s="9">
        <f>E2286/D2286</f>
        <v>1.0622116666666668</v>
      </c>
      <c r="P2286" s="10">
        <f>IF(E2286=0,0,E2286/L2286)</f>
        <v>108.02152542372882</v>
      </c>
      <c r="Q2286" s="2" t="str">
        <f>LEFT(N2286,SEARCH("/",N2286,1)-1)</f>
        <v>music</v>
      </c>
      <c r="R2286" s="2" t="str">
        <f>RIGHT(N2286,LEN(N2286)-SEARCH("/",N2286))</f>
        <v>rock</v>
      </c>
      <c r="S2286" s="21">
        <f>(((J2286/60)/60)/24)+DATE(1970,1,1)+(-5/24)</f>
        <v>40585.588483796295</v>
      </c>
      <c r="T2286" s="21">
        <f>(((I2286/60)/60)/24)+DATE(1970,1,1)+(-5/24)</f>
        <v>40613.958333333328</v>
      </c>
    </row>
    <row r="2287" spans="1:20" ht="90" hidden="1" x14ac:dyDescent="0.25">
      <c r="A2287" s="13">
        <v>2285</v>
      </c>
      <c r="B2287" s="3" t="s">
        <v>2286</v>
      </c>
      <c r="C2287" s="3" t="s">
        <v>6395</v>
      </c>
      <c r="D2287" s="2">
        <v>3000</v>
      </c>
      <c r="E2287" s="11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8275</v>
      </c>
      <c r="O2287" s="9">
        <f>E2287/D2287</f>
        <v>1.2136666666666667</v>
      </c>
      <c r="P2287" s="10">
        <f>IF(E2287=0,0,E2287/L2287)</f>
        <v>46.088607594936711</v>
      </c>
      <c r="Q2287" s="2" t="str">
        <f>LEFT(N2287,SEARCH("/",N2287,1)-1)</f>
        <v>music</v>
      </c>
      <c r="R2287" s="2" t="str">
        <f>RIGHT(N2287,LEN(N2287)-SEARCH("/",N2287))</f>
        <v>rock</v>
      </c>
      <c r="S2287" s="21">
        <f>(((J2287/60)/60)/24)+DATE(1970,1,1)+(-5/24)</f>
        <v>41058.977349537032</v>
      </c>
      <c r="T2287" s="21">
        <f>(((I2287/60)/60)/24)+DATE(1970,1,1)+(-5/24)</f>
        <v>41088.977349537032</v>
      </c>
    </row>
    <row r="2288" spans="1:20" ht="90" hidden="1" x14ac:dyDescent="0.25">
      <c r="A2288" s="13">
        <v>2286</v>
      </c>
      <c r="B2288" s="3" t="s">
        <v>2287</v>
      </c>
      <c r="C2288" s="3" t="s">
        <v>6396</v>
      </c>
      <c r="D2288" s="2">
        <v>1500</v>
      </c>
      <c r="E2288" s="11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8275</v>
      </c>
      <c r="O2288" s="9">
        <f>E2288/D2288</f>
        <v>1.0006666666666666</v>
      </c>
      <c r="P2288" s="10">
        <f>IF(E2288=0,0,E2288/L2288)</f>
        <v>107.21428571428571</v>
      </c>
      <c r="Q2288" s="2" t="str">
        <f>LEFT(N2288,SEARCH("/",N2288,1)-1)</f>
        <v>music</v>
      </c>
      <c r="R2288" s="2" t="str">
        <f>RIGHT(N2288,LEN(N2288)-SEARCH("/",N2288))</f>
        <v>rock</v>
      </c>
      <c r="S2288" s="21">
        <f>(((J2288/60)/60)/24)+DATE(1970,1,1)+(-5/24)</f>
        <v>41494.755254629628</v>
      </c>
      <c r="T2288" s="21">
        <f>(((I2288/60)/60)/24)+DATE(1970,1,1)+(-5/24)</f>
        <v>41522.957638888889</v>
      </c>
    </row>
    <row r="2289" spans="1:20" ht="90" hidden="1" x14ac:dyDescent="0.25">
      <c r="A2289" s="13">
        <v>2287</v>
      </c>
      <c r="B2289" s="3" t="s">
        <v>2288</v>
      </c>
      <c r="C2289" s="3" t="s">
        <v>6397</v>
      </c>
      <c r="D2289" s="2">
        <v>4500</v>
      </c>
      <c r="E2289" s="11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8275</v>
      </c>
      <c r="O2289" s="9">
        <f>E2289/D2289</f>
        <v>1.1997755555555556</v>
      </c>
      <c r="P2289" s="10">
        <f>IF(E2289=0,0,E2289/L2289)</f>
        <v>50.9338679245283</v>
      </c>
      <c r="Q2289" s="2" t="str">
        <f>LEFT(N2289,SEARCH("/",N2289,1)-1)</f>
        <v>music</v>
      </c>
      <c r="R2289" s="2" t="str">
        <f>RIGHT(N2289,LEN(N2289)-SEARCH("/",N2289))</f>
        <v>rock</v>
      </c>
      <c r="S2289" s="21">
        <f>(((J2289/60)/60)/24)+DATE(1970,1,1)+(-5/24)</f>
        <v>41792.459027777775</v>
      </c>
      <c r="T2289" s="21">
        <f>(((I2289/60)/60)/24)+DATE(1970,1,1)+(-5/24)</f>
        <v>41813.459027777775</v>
      </c>
    </row>
    <row r="2290" spans="1:20" ht="90" hidden="1" x14ac:dyDescent="0.25">
      <c r="A2290" s="13">
        <v>2288</v>
      </c>
      <c r="B2290" s="3" t="s">
        <v>2289</v>
      </c>
      <c r="C2290" s="3" t="s">
        <v>6398</v>
      </c>
      <c r="D2290" s="2">
        <v>1000</v>
      </c>
      <c r="E2290" s="11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8275</v>
      </c>
      <c r="O2290" s="9">
        <f>E2290/D2290</f>
        <v>1.0009999999999999</v>
      </c>
      <c r="P2290" s="10">
        <f>IF(E2290=0,0,E2290/L2290)</f>
        <v>40.04</v>
      </c>
      <c r="Q2290" s="2" t="str">
        <f>LEFT(N2290,SEARCH("/",N2290,1)-1)</f>
        <v>music</v>
      </c>
      <c r="R2290" s="2" t="str">
        <f>RIGHT(N2290,LEN(N2290)-SEARCH("/",N2290))</f>
        <v>rock</v>
      </c>
      <c r="S2290" s="21">
        <f>(((J2290/60)/60)/24)+DATE(1970,1,1)+(-5/24)</f>
        <v>41067.619085648148</v>
      </c>
      <c r="T2290" s="21">
        <f>(((I2290/60)/60)/24)+DATE(1970,1,1)+(-5/24)</f>
        <v>41086.541666666664</v>
      </c>
    </row>
    <row r="2291" spans="1:20" ht="90" hidden="1" x14ac:dyDescent="0.25">
      <c r="A2291" s="13">
        <v>2289</v>
      </c>
      <c r="B2291" s="3" t="s">
        <v>2290</v>
      </c>
      <c r="C2291" s="3" t="s">
        <v>6399</v>
      </c>
      <c r="D2291" s="2">
        <v>1500</v>
      </c>
      <c r="E2291" s="11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8275</v>
      </c>
      <c r="O2291" s="9">
        <f>E2291/D2291</f>
        <v>1.0740000000000001</v>
      </c>
      <c r="P2291" s="10">
        <f>IF(E2291=0,0,E2291/L2291)</f>
        <v>64.44</v>
      </c>
      <c r="Q2291" s="2" t="str">
        <f>LEFT(N2291,SEARCH("/",N2291,1)-1)</f>
        <v>music</v>
      </c>
      <c r="R2291" s="2" t="str">
        <f>RIGHT(N2291,LEN(N2291)-SEARCH("/",N2291))</f>
        <v>rock</v>
      </c>
      <c r="S2291" s="21">
        <f>(((J2291/60)/60)/24)+DATE(1970,1,1)+(-5/24)</f>
        <v>41571.790046296293</v>
      </c>
      <c r="T2291" s="21">
        <f>(((I2291/60)/60)/24)+DATE(1970,1,1)+(-5/24)</f>
        <v>41614.765277777777</v>
      </c>
    </row>
    <row r="2292" spans="1:20" ht="90" hidden="1" x14ac:dyDescent="0.25">
      <c r="A2292" s="13">
        <v>2290</v>
      </c>
      <c r="B2292" s="3" t="s">
        <v>2291</v>
      </c>
      <c r="C2292" s="3" t="s">
        <v>6400</v>
      </c>
      <c r="D2292" s="2">
        <v>1500</v>
      </c>
      <c r="E2292" s="11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8275</v>
      </c>
      <c r="O2292" s="9">
        <f>E2292/D2292</f>
        <v>1.0406666666666666</v>
      </c>
      <c r="P2292" s="10">
        <f>IF(E2292=0,0,E2292/L2292)</f>
        <v>53.827586206896555</v>
      </c>
      <c r="Q2292" s="2" t="str">
        <f>LEFT(N2292,SEARCH("/",N2292,1)-1)</f>
        <v>music</v>
      </c>
      <c r="R2292" s="2" t="str">
        <f>RIGHT(N2292,LEN(N2292)-SEARCH("/",N2292))</f>
        <v>rock</v>
      </c>
      <c r="S2292" s="21">
        <f>(((J2292/60)/60)/24)+DATE(1970,1,1)+(-5/24)</f>
        <v>40070.045486111107</v>
      </c>
      <c r="T2292" s="21">
        <f>(((I2292/60)/60)/24)+DATE(1970,1,1)+(-5/24)</f>
        <v>40148.5</v>
      </c>
    </row>
    <row r="2293" spans="1:20" ht="90" hidden="1" x14ac:dyDescent="0.25">
      <c r="A2293" s="13">
        <v>2291</v>
      </c>
      <c r="B2293" s="3" t="s">
        <v>2292</v>
      </c>
      <c r="C2293" s="3" t="s">
        <v>6401</v>
      </c>
      <c r="D2293" s="2">
        <v>2500</v>
      </c>
      <c r="E2293" s="11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8275</v>
      </c>
      <c r="O2293" s="9">
        <f>E2293/D2293</f>
        <v>1.728</v>
      </c>
      <c r="P2293" s="10">
        <f>IF(E2293=0,0,E2293/L2293)</f>
        <v>100.46511627906976</v>
      </c>
      <c r="Q2293" s="2" t="str">
        <f>LEFT(N2293,SEARCH("/",N2293,1)-1)</f>
        <v>music</v>
      </c>
      <c r="R2293" s="2" t="str">
        <f>RIGHT(N2293,LEN(N2293)-SEARCH("/",N2293))</f>
        <v>rock</v>
      </c>
      <c r="S2293" s="21">
        <f>(((J2293/60)/60)/24)+DATE(1970,1,1)+(-5/24)</f>
        <v>40987.768726851849</v>
      </c>
      <c r="T2293" s="21">
        <f>(((I2293/60)/60)/24)+DATE(1970,1,1)+(-5/24)</f>
        <v>41021.958333333328</v>
      </c>
    </row>
    <row r="2294" spans="1:20" ht="90" hidden="1" x14ac:dyDescent="0.25">
      <c r="A2294" s="13">
        <v>2292</v>
      </c>
      <c r="B2294" s="3" t="s">
        <v>2293</v>
      </c>
      <c r="C2294" s="3" t="s">
        <v>6402</v>
      </c>
      <c r="D2294" s="2">
        <v>2000</v>
      </c>
      <c r="E2294" s="11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8275</v>
      </c>
      <c r="O2294" s="9">
        <f>E2294/D2294</f>
        <v>1.072505</v>
      </c>
      <c r="P2294" s="10">
        <f>IF(E2294=0,0,E2294/L2294)</f>
        <v>46.630652173913049</v>
      </c>
      <c r="Q2294" s="2" t="str">
        <f>LEFT(N2294,SEARCH("/",N2294,1)-1)</f>
        <v>music</v>
      </c>
      <c r="R2294" s="2" t="str">
        <f>RIGHT(N2294,LEN(N2294)-SEARCH("/",N2294))</f>
        <v>rock</v>
      </c>
      <c r="S2294" s="21">
        <f>(((J2294/60)/60)/24)+DATE(1970,1,1)+(-5/24)</f>
        <v>40987.489305555551</v>
      </c>
      <c r="T2294" s="21">
        <f>(((I2294/60)/60)/24)+DATE(1970,1,1)+(-5/24)</f>
        <v>41017.489305555551</v>
      </c>
    </row>
    <row r="2295" spans="1:20" ht="45" hidden="1" x14ac:dyDescent="0.25">
      <c r="A2295" s="13">
        <v>2293</v>
      </c>
      <c r="B2295" s="3" t="s">
        <v>2294</v>
      </c>
      <c r="C2295" s="3" t="s">
        <v>6403</v>
      </c>
      <c r="D2295" s="2">
        <v>850</v>
      </c>
      <c r="E2295" s="11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8275</v>
      </c>
      <c r="O2295" s="9">
        <f>E2295/D2295</f>
        <v>1.0823529411764705</v>
      </c>
      <c r="P2295" s="10">
        <f>IF(E2295=0,0,E2295/L2295)</f>
        <v>34.074074074074076</v>
      </c>
      <c r="Q2295" s="2" t="str">
        <f>LEFT(N2295,SEARCH("/",N2295,1)-1)</f>
        <v>music</v>
      </c>
      <c r="R2295" s="2" t="str">
        <f>RIGHT(N2295,LEN(N2295)-SEARCH("/",N2295))</f>
        <v>rock</v>
      </c>
      <c r="S2295" s="21">
        <f>(((J2295/60)/60)/24)+DATE(1970,1,1)+(-5/24)</f>
        <v>41151.499988425923</v>
      </c>
      <c r="T2295" s="21">
        <f>(((I2295/60)/60)/24)+DATE(1970,1,1)+(-5/24)</f>
        <v>41176.957638888889</v>
      </c>
    </row>
    <row r="2296" spans="1:20" ht="90" hidden="1" x14ac:dyDescent="0.25">
      <c r="A2296" s="13">
        <v>2294</v>
      </c>
      <c r="B2296" s="3" t="s">
        <v>2295</v>
      </c>
      <c r="C2296" s="3" t="s">
        <v>6404</v>
      </c>
      <c r="D2296" s="2">
        <v>5000</v>
      </c>
      <c r="E2296" s="11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8275</v>
      </c>
      <c r="O2296" s="9">
        <f>E2296/D2296</f>
        <v>1.4608079999999999</v>
      </c>
      <c r="P2296" s="10">
        <f>IF(E2296=0,0,E2296/L2296)</f>
        <v>65.214642857142863</v>
      </c>
      <c r="Q2296" s="2" t="str">
        <f>LEFT(N2296,SEARCH("/",N2296,1)-1)</f>
        <v>music</v>
      </c>
      <c r="R2296" s="2" t="str">
        <f>RIGHT(N2296,LEN(N2296)-SEARCH("/",N2296))</f>
        <v>rock</v>
      </c>
      <c r="S2296" s="21">
        <f>(((J2296/60)/60)/24)+DATE(1970,1,1)+(-5/24)</f>
        <v>41264.514814814815</v>
      </c>
      <c r="T2296" s="21">
        <f>(((I2296/60)/60)/24)+DATE(1970,1,1)+(-5/24)</f>
        <v>41294.514814814815</v>
      </c>
    </row>
    <row r="2297" spans="1:20" ht="90" hidden="1" x14ac:dyDescent="0.25">
      <c r="A2297" s="13">
        <v>2295</v>
      </c>
      <c r="B2297" s="3" t="s">
        <v>2296</v>
      </c>
      <c r="C2297" s="3" t="s">
        <v>6405</v>
      </c>
      <c r="D2297" s="2">
        <v>1200</v>
      </c>
      <c r="E2297" s="11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8275</v>
      </c>
      <c r="O2297" s="9">
        <f>E2297/D2297</f>
        <v>1.2524999999999999</v>
      </c>
      <c r="P2297" s="10">
        <f>IF(E2297=0,0,E2297/L2297)</f>
        <v>44.205882352941174</v>
      </c>
      <c r="Q2297" s="2" t="str">
        <f>LEFT(N2297,SEARCH("/",N2297,1)-1)</f>
        <v>music</v>
      </c>
      <c r="R2297" s="2" t="str">
        <f>RIGHT(N2297,LEN(N2297)-SEARCH("/",N2297))</f>
        <v>rock</v>
      </c>
      <c r="S2297" s="21">
        <f>(((J2297/60)/60)/24)+DATE(1970,1,1)+(-5/24)</f>
        <v>41270.746018518512</v>
      </c>
      <c r="T2297" s="21">
        <f>(((I2297/60)/60)/24)+DATE(1970,1,1)+(-5/24)</f>
        <v>41300.746018518512</v>
      </c>
    </row>
    <row r="2298" spans="1:20" ht="90" hidden="1" x14ac:dyDescent="0.25">
      <c r="A2298" s="13">
        <v>2296</v>
      </c>
      <c r="B2298" s="3" t="s">
        <v>2297</v>
      </c>
      <c r="C2298" s="3" t="s">
        <v>6406</v>
      </c>
      <c r="D2298" s="2">
        <v>7000</v>
      </c>
      <c r="E2298" s="11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8275</v>
      </c>
      <c r="O2298" s="9">
        <f>E2298/D2298</f>
        <v>1.4907142857142857</v>
      </c>
      <c r="P2298" s="10">
        <f>IF(E2298=0,0,E2298/L2298)</f>
        <v>71.965517241379317</v>
      </c>
      <c r="Q2298" s="2" t="str">
        <f>LEFT(N2298,SEARCH("/",N2298,1)-1)</f>
        <v>music</v>
      </c>
      <c r="R2298" s="2" t="str">
        <f>RIGHT(N2298,LEN(N2298)-SEARCH("/",N2298))</f>
        <v>rock</v>
      </c>
      <c r="S2298" s="21">
        <f>(((J2298/60)/60)/24)+DATE(1970,1,1)+(-5/24)</f>
        <v>40927.52344907407</v>
      </c>
      <c r="T2298" s="21">
        <f>(((I2298/60)/60)/24)+DATE(1970,1,1)+(-5/24)</f>
        <v>40962.52344907407</v>
      </c>
    </row>
    <row r="2299" spans="1:20" ht="60" hidden="1" x14ac:dyDescent="0.25">
      <c r="A2299" s="13">
        <v>2297</v>
      </c>
      <c r="B2299" s="3" t="s">
        <v>2298</v>
      </c>
      <c r="C2299" s="3" t="s">
        <v>6407</v>
      </c>
      <c r="D2299" s="2">
        <v>1000</v>
      </c>
      <c r="E2299" s="11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8275</v>
      </c>
      <c r="O2299" s="9">
        <f>E2299/D2299</f>
        <v>1.006</v>
      </c>
      <c r="P2299" s="10">
        <f>IF(E2299=0,0,E2299/L2299)</f>
        <v>52.94736842105263</v>
      </c>
      <c r="Q2299" s="2" t="str">
        <f>LEFT(N2299,SEARCH("/",N2299,1)-1)</f>
        <v>music</v>
      </c>
      <c r="R2299" s="2" t="str">
        <f>RIGHT(N2299,LEN(N2299)-SEARCH("/",N2299))</f>
        <v>rock</v>
      </c>
      <c r="S2299" s="21">
        <f>(((J2299/60)/60)/24)+DATE(1970,1,1)+(-5/24)</f>
        <v>40947.83390046296</v>
      </c>
      <c r="T2299" s="21">
        <f>(((I2299/60)/60)/24)+DATE(1970,1,1)+(-5/24)</f>
        <v>40981.957638888889</v>
      </c>
    </row>
    <row r="2300" spans="1:20" ht="75" hidden="1" x14ac:dyDescent="0.25">
      <c r="A2300" s="13">
        <v>2298</v>
      </c>
      <c r="B2300" s="3" t="s">
        <v>2299</v>
      </c>
      <c r="C2300" s="3" t="s">
        <v>6408</v>
      </c>
      <c r="D2300" s="2">
        <v>30000</v>
      </c>
      <c r="E2300" s="11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8275</v>
      </c>
      <c r="O2300" s="9">
        <f>E2300/D2300</f>
        <v>1.0507333333333333</v>
      </c>
      <c r="P2300" s="10">
        <f>IF(E2300=0,0,E2300/L2300)</f>
        <v>109.45138888888889</v>
      </c>
      <c r="Q2300" s="2" t="str">
        <f>LEFT(N2300,SEARCH("/",N2300,1)-1)</f>
        <v>music</v>
      </c>
      <c r="R2300" s="2" t="str">
        <f>RIGHT(N2300,LEN(N2300)-SEARCH("/",N2300))</f>
        <v>rock</v>
      </c>
      <c r="S2300" s="21">
        <f>(((J2300/60)/60)/24)+DATE(1970,1,1)+(-5/24)</f>
        <v>41694.632326388884</v>
      </c>
      <c r="T2300" s="21">
        <f>(((I2300/60)/60)/24)+DATE(1970,1,1)+(-5/24)</f>
        <v>41724.59065972222</v>
      </c>
    </row>
    <row r="2301" spans="1:20" ht="75" hidden="1" x14ac:dyDescent="0.25">
      <c r="A2301" s="13">
        <v>2299</v>
      </c>
      <c r="B2301" s="3" t="s">
        <v>2300</v>
      </c>
      <c r="C2301" s="3" t="s">
        <v>6409</v>
      </c>
      <c r="D2301" s="2">
        <v>300</v>
      </c>
      <c r="E2301" s="11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8275</v>
      </c>
      <c r="O2301" s="9">
        <f>E2301/D2301</f>
        <v>3.5016666666666665</v>
      </c>
      <c r="P2301" s="10">
        <f>IF(E2301=0,0,E2301/L2301)</f>
        <v>75.035714285714292</v>
      </c>
      <c r="Q2301" s="2" t="str">
        <f>LEFT(N2301,SEARCH("/",N2301,1)-1)</f>
        <v>music</v>
      </c>
      <c r="R2301" s="2" t="str">
        <f>RIGHT(N2301,LEN(N2301)-SEARCH("/",N2301))</f>
        <v>rock</v>
      </c>
      <c r="S2301" s="21">
        <f>(((J2301/60)/60)/24)+DATE(1970,1,1)+(-5/24)</f>
        <v>40564.824178240735</v>
      </c>
      <c r="T2301" s="21">
        <f>(((I2301/60)/60)/24)+DATE(1970,1,1)+(-5/24)</f>
        <v>40579.824178240735</v>
      </c>
    </row>
    <row r="2302" spans="1:20" ht="90" hidden="1" x14ac:dyDescent="0.25">
      <c r="A2302" s="13">
        <v>2300</v>
      </c>
      <c r="B2302" s="3" t="s">
        <v>2301</v>
      </c>
      <c r="C2302" s="3" t="s">
        <v>6410</v>
      </c>
      <c r="D2302" s="2">
        <v>800</v>
      </c>
      <c r="E2302" s="11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8275</v>
      </c>
      <c r="O2302" s="9">
        <f>E2302/D2302</f>
        <v>1.0125</v>
      </c>
      <c r="P2302" s="10">
        <f>IF(E2302=0,0,E2302/L2302)</f>
        <v>115.71428571428571</v>
      </c>
      <c r="Q2302" s="2" t="str">
        <f>LEFT(N2302,SEARCH("/",N2302,1)-1)</f>
        <v>music</v>
      </c>
      <c r="R2302" s="2" t="str">
        <f>RIGHT(N2302,LEN(N2302)-SEARCH("/",N2302))</f>
        <v>rock</v>
      </c>
      <c r="S2302" s="21">
        <f>(((J2302/60)/60)/24)+DATE(1970,1,1)+(-5/24)</f>
        <v>41074.518703703703</v>
      </c>
      <c r="T2302" s="21">
        <f>(((I2302/60)/60)/24)+DATE(1970,1,1)+(-5/24)</f>
        <v>41088.518703703703</v>
      </c>
    </row>
    <row r="2303" spans="1:20" ht="60" hidden="1" x14ac:dyDescent="0.25">
      <c r="A2303" s="13">
        <v>2301</v>
      </c>
      <c r="B2303" s="3" t="s">
        <v>2302</v>
      </c>
      <c r="C2303" s="3" t="s">
        <v>6411</v>
      </c>
      <c r="D2303" s="2">
        <v>5000</v>
      </c>
      <c r="E2303" s="11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8278</v>
      </c>
      <c r="O2303" s="9">
        <f>E2303/D2303</f>
        <v>1.336044</v>
      </c>
      <c r="P2303" s="10">
        <f>IF(E2303=0,0,E2303/L2303)</f>
        <v>31.659810426540286</v>
      </c>
      <c r="Q2303" s="2" t="str">
        <f>LEFT(N2303,SEARCH("/",N2303,1)-1)</f>
        <v>music</v>
      </c>
      <c r="R2303" s="2" t="str">
        <f>RIGHT(N2303,LEN(N2303)-SEARCH("/",N2303))</f>
        <v>indie rock</v>
      </c>
      <c r="S2303" s="21">
        <f>(((J2303/60)/60)/24)+DATE(1970,1,1)+(-5/24)</f>
        <v>41415.938611111109</v>
      </c>
      <c r="T2303" s="21">
        <f>(((I2303/60)/60)/24)+DATE(1970,1,1)+(-5/24)</f>
        <v>41445.938611111109</v>
      </c>
    </row>
    <row r="2304" spans="1:20" ht="90" hidden="1" x14ac:dyDescent="0.25">
      <c r="A2304" s="13">
        <v>2302</v>
      </c>
      <c r="B2304" s="3" t="s">
        <v>2303</v>
      </c>
      <c r="C2304" s="3" t="s">
        <v>6412</v>
      </c>
      <c r="D2304" s="2">
        <v>2300</v>
      </c>
      <c r="E2304" s="11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8278</v>
      </c>
      <c r="O2304" s="9">
        <f>E2304/D2304</f>
        <v>1.7065217391304348</v>
      </c>
      <c r="P2304" s="10">
        <f>IF(E2304=0,0,E2304/L2304)</f>
        <v>46.176470588235297</v>
      </c>
      <c r="Q2304" s="2" t="str">
        <f>LEFT(N2304,SEARCH("/",N2304,1)-1)</f>
        <v>music</v>
      </c>
      <c r="R2304" s="2" t="str">
        <f>RIGHT(N2304,LEN(N2304)-SEARCH("/",N2304))</f>
        <v>indie rock</v>
      </c>
      <c r="S2304" s="21">
        <f>(((J2304/60)/60)/24)+DATE(1970,1,1)+(-5/24)</f>
        <v>41605.660115740735</v>
      </c>
      <c r="T2304" s="21">
        <f>(((I2304/60)/60)/24)+DATE(1970,1,1)+(-5/24)</f>
        <v>41639.083333333328</v>
      </c>
    </row>
    <row r="2305" spans="1:20" ht="105" hidden="1" x14ac:dyDescent="0.25">
      <c r="A2305" s="13">
        <v>2303</v>
      </c>
      <c r="B2305" s="3" t="s">
        <v>2304</v>
      </c>
      <c r="C2305" s="3" t="s">
        <v>6413</v>
      </c>
      <c r="D2305" s="2">
        <v>6450</v>
      </c>
      <c r="E2305" s="11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8278</v>
      </c>
      <c r="O2305" s="9">
        <f>E2305/D2305</f>
        <v>1.0935829457364341</v>
      </c>
      <c r="P2305" s="10">
        <f>IF(E2305=0,0,E2305/L2305)</f>
        <v>68.481650485436887</v>
      </c>
      <c r="Q2305" s="2" t="str">
        <f>LEFT(N2305,SEARCH("/",N2305,1)-1)</f>
        <v>music</v>
      </c>
      <c r="R2305" s="2" t="str">
        <f>RIGHT(N2305,LEN(N2305)-SEARCH("/",N2305))</f>
        <v>indie rock</v>
      </c>
      <c r="S2305" s="21">
        <f>(((J2305/60)/60)/24)+DATE(1970,1,1)+(-5/24)</f>
        <v>40849.902731481481</v>
      </c>
      <c r="T2305" s="21">
        <f>(((I2305/60)/60)/24)+DATE(1970,1,1)+(-5/24)</f>
        <v>40889.944398148145</v>
      </c>
    </row>
    <row r="2306" spans="1:20" ht="90" hidden="1" x14ac:dyDescent="0.25">
      <c r="A2306" s="13">
        <v>2304</v>
      </c>
      <c r="B2306" s="3" t="s">
        <v>2305</v>
      </c>
      <c r="C2306" s="3" t="s">
        <v>6414</v>
      </c>
      <c r="D2306" s="2">
        <v>6000</v>
      </c>
      <c r="E2306" s="11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8278</v>
      </c>
      <c r="O2306" s="9">
        <f>E2306/D2306</f>
        <v>1.0070033333333335</v>
      </c>
      <c r="P2306" s="10">
        <f>IF(E2306=0,0,E2306/L2306)</f>
        <v>53.469203539823013</v>
      </c>
      <c r="Q2306" s="2" t="str">
        <f>LEFT(N2306,SEARCH("/",N2306,1)-1)</f>
        <v>music</v>
      </c>
      <c r="R2306" s="2" t="str">
        <f>RIGHT(N2306,LEN(N2306)-SEARCH("/",N2306))</f>
        <v>indie rock</v>
      </c>
      <c r="S2306" s="21">
        <f>(((J2306/60)/60)/24)+DATE(1970,1,1)+(-5/24)</f>
        <v>40502.607534722221</v>
      </c>
      <c r="T2306" s="21">
        <f>(((I2306/60)/60)/24)+DATE(1970,1,1)+(-5/24)</f>
        <v>40543.999305555553</v>
      </c>
    </row>
    <row r="2307" spans="1:20" ht="90" hidden="1" x14ac:dyDescent="0.25">
      <c r="A2307" s="13">
        <v>2305</v>
      </c>
      <c r="B2307" s="3" t="s">
        <v>2306</v>
      </c>
      <c r="C2307" s="3" t="s">
        <v>6415</v>
      </c>
      <c r="D2307" s="2">
        <v>18000</v>
      </c>
      <c r="E2307" s="11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8278</v>
      </c>
      <c r="O2307" s="9">
        <f>E2307/D2307</f>
        <v>1.0122777777777778</v>
      </c>
      <c r="P2307" s="10">
        <f>IF(E2307=0,0,E2307/L2307)</f>
        <v>109.10778443113773</v>
      </c>
      <c r="Q2307" s="2" t="str">
        <f>LEFT(N2307,SEARCH("/",N2307,1)-1)</f>
        <v>music</v>
      </c>
      <c r="R2307" s="2" t="str">
        <f>RIGHT(N2307,LEN(N2307)-SEARCH("/",N2307))</f>
        <v>indie rock</v>
      </c>
      <c r="S2307" s="21">
        <f>(((J2307/60)/60)/24)+DATE(1970,1,1)+(-5/24)</f>
        <v>41834.486944444441</v>
      </c>
      <c r="T2307" s="21">
        <f>(((I2307/60)/60)/24)+DATE(1970,1,1)+(-5/24)</f>
        <v>41859.541666666664</v>
      </c>
    </row>
    <row r="2308" spans="1:20" ht="75" hidden="1" x14ac:dyDescent="0.25">
      <c r="A2308" s="13">
        <v>2306</v>
      </c>
      <c r="B2308" s="3" t="s">
        <v>2307</v>
      </c>
      <c r="C2308" s="3" t="s">
        <v>6416</v>
      </c>
      <c r="D2308" s="2">
        <v>3500</v>
      </c>
      <c r="E2308" s="11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8278</v>
      </c>
      <c r="O2308" s="9">
        <f>E2308/D2308</f>
        <v>1.0675857142857144</v>
      </c>
      <c r="P2308" s="10">
        <f>IF(E2308=0,0,E2308/L2308)</f>
        <v>51.185616438356163</v>
      </c>
      <c r="Q2308" s="2" t="str">
        <f>LEFT(N2308,SEARCH("/",N2308,1)-1)</f>
        <v>music</v>
      </c>
      <c r="R2308" s="2" t="str">
        <f>RIGHT(N2308,LEN(N2308)-SEARCH("/",N2308))</f>
        <v>indie rock</v>
      </c>
      <c r="S2308" s="21">
        <f>(((J2308/60)/60)/24)+DATE(1970,1,1)+(-5/24)</f>
        <v>40947.959826388884</v>
      </c>
      <c r="T2308" s="21">
        <f>(((I2308/60)/60)/24)+DATE(1970,1,1)+(-5/24)</f>
        <v>40977.959826388884</v>
      </c>
    </row>
    <row r="2309" spans="1:20" ht="75" hidden="1" x14ac:dyDescent="0.25">
      <c r="A2309" s="13">
        <v>2307</v>
      </c>
      <c r="B2309" s="3" t="s">
        <v>2308</v>
      </c>
      <c r="C2309" s="3" t="s">
        <v>6417</v>
      </c>
      <c r="D2309" s="2">
        <v>1964.47</v>
      </c>
      <c r="E2309" s="11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8278</v>
      </c>
      <c r="O2309" s="9">
        <f>E2309/D2309</f>
        <v>1.0665777537961894</v>
      </c>
      <c r="P2309" s="10">
        <f>IF(E2309=0,0,E2309/L2309)</f>
        <v>27.936800000000002</v>
      </c>
      <c r="Q2309" s="2" t="str">
        <f>LEFT(N2309,SEARCH("/",N2309,1)-1)</f>
        <v>music</v>
      </c>
      <c r="R2309" s="2" t="str">
        <f>RIGHT(N2309,LEN(N2309)-SEARCH("/",N2309))</f>
        <v>indie rock</v>
      </c>
      <c r="S2309" s="21">
        <f>(((J2309/60)/60)/24)+DATE(1970,1,1)+(-5/24)</f>
        <v>41004.594131944439</v>
      </c>
      <c r="T2309" s="21">
        <f>(((I2309/60)/60)/24)+DATE(1970,1,1)+(-5/24)</f>
        <v>41034.59407407407</v>
      </c>
    </row>
    <row r="2310" spans="1:20" ht="90" hidden="1" x14ac:dyDescent="0.25">
      <c r="A2310" s="13">
        <v>2308</v>
      </c>
      <c r="B2310" s="3" t="s">
        <v>2309</v>
      </c>
      <c r="C2310" s="3" t="s">
        <v>6418</v>
      </c>
      <c r="D2310" s="2">
        <v>50000</v>
      </c>
      <c r="E2310" s="11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8278</v>
      </c>
      <c r="O2310" s="9">
        <f>E2310/D2310</f>
        <v>1.0130622</v>
      </c>
      <c r="P2310" s="10">
        <f>IF(E2310=0,0,E2310/L2310)</f>
        <v>82.496921824104234</v>
      </c>
      <c r="Q2310" s="2" t="str">
        <f>LEFT(N2310,SEARCH("/",N2310,1)-1)</f>
        <v>music</v>
      </c>
      <c r="R2310" s="2" t="str">
        <f>RIGHT(N2310,LEN(N2310)-SEARCH("/",N2310))</f>
        <v>indie rock</v>
      </c>
      <c r="S2310" s="21">
        <f>(((J2310/60)/60)/24)+DATE(1970,1,1)+(-5/24)</f>
        <v>41851.754583333335</v>
      </c>
      <c r="T2310" s="21">
        <f>(((I2310/60)/60)/24)+DATE(1970,1,1)+(-5/24)</f>
        <v>41879.833333333328</v>
      </c>
    </row>
    <row r="2311" spans="1:20" ht="75" hidden="1" x14ac:dyDescent="0.25">
      <c r="A2311" s="13">
        <v>2309</v>
      </c>
      <c r="B2311" s="3" t="s">
        <v>2310</v>
      </c>
      <c r="C2311" s="3" t="s">
        <v>6419</v>
      </c>
      <c r="D2311" s="2">
        <v>6000</v>
      </c>
      <c r="E2311" s="11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8278</v>
      </c>
      <c r="O2311" s="9">
        <f>E2311/D2311</f>
        <v>1.0667450000000001</v>
      </c>
      <c r="P2311" s="10">
        <f>IF(E2311=0,0,E2311/L2311)</f>
        <v>59.817476635514019</v>
      </c>
      <c r="Q2311" s="2" t="str">
        <f>LEFT(N2311,SEARCH("/",N2311,1)-1)</f>
        <v>music</v>
      </c>
      <c r="R2311" s="2" t="str">
        <f>RIGHT(N2311,LEN(N2311)-SEARCH("/",N2311))</f>
        <v>indie rock</v>
      </c>
      <c r="S2311" s="21">
        <f>(((J2311/60)/60)/24)+DATE(1970,1,1)+(-5/24)</f>
        <v>41307.779363425921</v>
      </c>
      <c r="T2311" s="21">
        <f>(((I2311/60)/60)/24)+DATE(1970,1,1)+(-5/24)</f>
        <v>41342.779363425921</v>
      </c>
    </row>
    <row r="2312" spans="1:20" ht="105" hidden="1" x14ac:dyDescent="0.25">
      <c r="A2312" s="13">
        <v>2310</v>
      </c>
      <c r="B2312" s="3" t="s">
        <v>2311</v>
      </c>
      <c r="C2312" s="3" t="s">
        <v>6420</v>
      </c>
      <c r="D2312" s="2">
        <v>18500</v>
      </c>
      <c r="E2312" s="11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8278</v>
      </c>
      <c r="O2312" s="9">
        <f>E2312/D2312</f>
        <v>4.288397837837838</v>
      </c>
      <c r="P2312" s="10">
        <f>IF(E2312=0,0,E2312/L2312)</f>
        <v>64.816470588235291</v>
      </c>
      <c r="Q2312" s="2" t="str">
        <f>LEFT(N2312,SEARCH("/",N2312,1)-1)</f>
        <v>music</v>
      </c>
      <c r="R2312" s="2" t="str">
        <f>RIGHT(N2312,LEN(N2312)-SEARCH("/",N2312))</f>
        <v>indie rock</v>
      </c>
      <c r="S2312" s="21">
        <f>(((J2312/60)/60)/24)+DATE(1970,1,1)+(-5/24)</f>
        <v>41324.585821759254</v>
      </c>
      <c r="T2312" s="21">
        <f>(((I2312/60)/60)/24)+DATE(1970,1,1)+(-5/24)</f>
        <v>41354.54415509259</v>
      </c>
    </row>
    <row r="2313" spans="1:20" ht="75" hidden="1" x14ac:dyDescent="0.25">
      <c r="A2313" s="13">
        <v>2311</v>
      </c>
      <c r="B2313" s="3" t="s">
        <v>2312</v>
      </c>
      <c r="C2313" s="3" t="s">
        <v>6421</v>
      </c>
      <c r="D2313" s="2">
        <v>9000</v>
      </c>
      <c r="E2313" s="11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8278</v>
      </c>
      <c r="O2313" s="9">
        <f>E2313/D2313</f>
        <v>1.0411111111111111</v>
      </c>
      <c r="P2313" s="10">
        <f>IF(E2313=0,0,E2313/L2313)</f>
        <v>90.09615384615384</v>
      </c>
      <c r="Q2313" s="2" t="str">
        <f>LEFT(N2313,SEARCH("/",N2313,1)-1)</f>
        <v>music</v>
      </c>
      <c r="R2313" s="2" t="str">
        <f>RIGHT(N2313,LEN(N2313)-SEARCH("/",N2313))</f>
        <v>indie rock</v>
      </c>
      <c r="S2313" s="21">
        <f>(((J2313/60)/60)/24)+DATE(1970,1,1)+(-5/24)</f>
        <v>41735.796168981477</v>
      </c>
      <c r="T2313" s="21">
        <f>(((I2313/60)/60)/24)+DATE(1970,1,1)+(-5/24)</f>
        <v>41765.796168981477</v>
      </c>
    </row>
    <row r="2314" spans="1:20" ht="75" hidden="1" x14ac:dyDescent="0.25">
      <c r="A2314" s="13">
        <v>2312</v>
      </c>
      <c r="B2314" s="3" t="s">
        <v>2313</v>
      </c>
      <c r="C2314" s="3" t="s">
        <v>6422</v>
      </c>
      <c r="D2314" s="2">
        <v>3000</v>
      </c>
      <c r="E2314" s="11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8278</v>
      </c>
      <c r="O2314" s="9">
        <f>E2314/D2314</f>
        <v>1.0786666666666667</v>
      </c>
      <c r="P2314" s="10">
        <f>IF(E2314=0,0,E2314/L2314)</f>
        <v>40.962025316455694</v>
      </c>
      <c r="Q2314" s="2" t="str">
        <f>LEFT(N2314,SEARCH("/",N2314,1)-1)</f>
        <v>music</v>
      </c>
      <c r="R2314" s="2" t="str">
        <f>RIGHT(N2314,LEN(N2314)-SEARCH("/",N2314))</f>
        <v>indie rock</v>
      </c>
      <c r="S2314" s="21">
        <f>(((J2314/60)/60)/24)+DATE(1970,1,1)+(-5/24)</f>
        <v>41716.424513888887</v>
      </c>
      <c r="T2314" s="21">
        <f>(((I2314/60)/60)/24)+DATE(1970,1,1)+(-5/24)</f>
        <v>41747.75</v>
      </c>
    </row>
    <row r="2315" spans="1:20" ht="60" hidden="1" x14ac:dyDescent="0.25">
      <c r="A2315" s="13">
        <v>2313</v>
      </c>
      <c r="B2315" s="3" t="s">
        <v>2314</v>
      </c>
      <c r="C2315" s="3" t="s">
        <v>6423</v>
      </c>
      <c r="D2315" s="2">
        <v>5000</v>
      </c>
      <c r="E2315" s="11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8278</v>
      </c>
      <c r="O2315" s="9">
        <f>E2315/D2315</f>
        <v>1.7584040000000001</v>
      </c>
      <c r="P2315" s="10">
        <f>IF(E2315=0,0,E2315/L2315)</f>
        <v>56.000127388535034</v>
      </c>
      <c r="Q2315" s="2" t="str">
        <f>LEFT(N2315,SEARCH("/",N2315,1)-1)</f>
        <v>music</v>
      </c>
      <c r="R2315" s="2" t="str">
        <f>RIGHT(N2315,LEN(N2315)-SEARCH("/",N2315))</f>
        <v>indie rock</v>
      </c>
      <c r="S2315" s="21">
        <f>(((J2315/60)/60)/24)+DATE(1970,1,1)+(-5/24)</f>
        <v>41002.750300925924</v>
      </c>
      <c r="T2315" s="21">
        <f>(((I2315/60)/60)/24)+DATE(1970,1,1)+(-5/24)</f>
        <v>41032.750300925924</v>
      </c>
    </row>
    <row r="2316" spans="1:20" ht="105" hidden="1" x14ac:dyDescent="0.25">
      <c r="A2316" s="13">
        <v>2314</v>
      </c>
      <c r="B2316" s="3" t="s">
        <v>2315</v>
      </c>
      <c r="C2316" s="3" t="s">
        <v>6424</v>
      </c>
      <c r="D2316" s="2">
        <v>1200</v>
      </c>
      <c r="E2316" s="11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8278</v>
      </c>
      <c r="O2316" s="9">
        <f>E2316/D2316</f>
        <v>1.5697000000000001</v>
      </c>
      <c r="P2316" s="10">
        <f>IF(E2316=0,0,E2316/L2316)</f>
        <v>37.672800000000002</v>
      </c>
      <c r="Q2316" s="2" t="str">
        <f>LEFT(N2316,SEARCH("/",N2316,1)-1)</f>
        <v>music</v>
      </c>
      <c r="R2316" s="2" t="str">
        <f>RIGHT(N2316,LEN(N2316)-SEARCH("/",N2316))</f>
        <v>indie rock</v>
      </c>
      <c r="S2316" s="21">
        <f>(((J2316/60)/60)/24)+DATE(1970,1,1)+(-5/24)</f>
        <v>41037.343252314815</v>
      </c>
      <c r="T2316" s="21">
        <f>(((I2316/60)/60)/24)+DATE(1970,1,1)+(-5/24)</f>
        <v>41067.343252314815</v>
      </c>
    </row>
    <row r="2317" spans="1:20" ht="75" hidden="1" x14ac:dyDescent="0.25">
      <c r="A2317" s="13">
        <v>2315</v>
      </c>
      <c r="B2317" s="3" t="s">
        <v>2316</v>
      </c>
      <c r="C2317" s="3" t="s">
        <v>6425</v>
      </c>
      <c r="D2317" s="2">
        <v>2500</v>
      </c>
      <c r="E2317" s="11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8278</v>
      </c>
      <c r="O2317" s="9">
        <f>E2317/D2317</f>
        <v>1.026</v>
      </c>
      <c r="P2317" s="10">
        <f>IF(E2317=0,0,E2317/L2317)</f>
        <v>40.078125</v>
      </c>
      <c r="Q2317" s="2" t="str">
        <f>LEFT(N2317,SEARCH("/",N2317,1)-1)</f>
        <v>music</v>
      </c>
      <c r="R2317" s="2" t="str">
        <f>RIGHT(N2317,LEN(N2317)-SEARCH("/",N2317))</f>
        <v>indie rock</v>
      </c>
      <c r="S2317" s="21">
        <f>(((J2317/60)/60)/24)+DATE(1970,1,1)+(-5/24)</f>
        <v>41004.517858796295</v>
      </c>
      <c r="T2317" s="21">
        <f>(((I2317/60)/60)/24)+DATE(1970,1,1)+(-5/24)</f>
        <v>41034.517858796295</v>
      </c>
    </row>
    <row r="2318" spans="1:20" ht="105" hidden="1" x14ac:dyDescent="0.25">
      <c r="A2318" s="13">
        <v>2316</v>
      </c>
      <c r="B2318" s="3" t="s">
        <v>2317</v>
      </c>
      <c r="C2318" s="3" t="s">
        <v>6426</v>
      </c>
      <c r="D2318" s="2">
        <v>15000</v>
      </c>
      <c r="E2318" s="11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8278</v>
      </c>
      <c r="O2318" s="9">
        <f>E2318/D2318</f>
        <v>1.0404266666666666</v>
      </c>
      <c r="P2318" s="10">
        <f>IF(E2318=0,0,E2318/L2318)</f>
        <v>78.031999999999996</v>
      </c>
      <c r="Q2318" s="2" t="str">
        <f>LEFT(N2318,SEARCH("/",N2318,1)-1)</f>
        <v>music</v>
      </c>
      <c r="R2318" s="2" t="str">
        <f>RIGHT(N2318,LEN(N2318)-SEARCH("/",N2318))</f>
        <v>indie rock</v>
      </c>
      <c r="S2318" s="21">
        <f>(((J2318/60)/60)/24)+DATE(1970,1,1)+(-5/24)</f>
        <v>40079.516782407409</v>
      </c>
      <c r="T2318" s="21">
        <f>(((I2318/60)/60)/24)+DATE(1970,1,1)+(-5/24)</f>
        <v>40156.558333333334</v>
      </c>
    </row>
    <row r="2319" spans="1:20" ht="90" hidden="1" x14ac:dyDescent="0.25">
      <c r="A2319" s="13">
        <v>2317</v>
      </c>
      <c r="B2319" s="3" t="s">
        <v>2318</v>
      </c>
      <c r="C2319" s="3" t="s">
        <v>6427</v>
      </c>
      <c r="D2319" s="2">
        <v>400</v>
      </c>
      <c r="E2319" s="11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8278</v>
      </c>
      <c r="O2319" s="9">
        <f>E2319/D2319</f>
        <v>1.04</v>
      </c>
      <c r="P2319" s="10">
        <f>IF(E2319=0,0,E2319/L2319)</f>
        <v>18.90909090909091</v>
      </c>
      <c r="Q2319" s="2" t="str">
        <f>LEFT(N2319,SEARCH("/",N2319,1)-1)</f>
        <v>music</v>
      </c>
      <c r="R2319" s="2" t="str">
        <f>RIGHT(N2319,LEN(N2319)-SEARCH("/",N2319))</f>
        <v>indie rock</v>
      </c>
      <c r="S2319" s="21">
        <f>(((J2319/60)/60)/24)+DATE(1970,1,1)+(-5/24)</f>
        <v>40192.33390046296</v>
      </c>
      <c r="T2319" s="21">
        <f>(((I2319/60)/60)/24)+DATE(1970,1,1)+(-5/24)</f>
        <v>40224</v>
      </c>
    </row>
    <row r="2320" spans="1:20" ht="105" hidden="1" x14ac:dyDescent="0.25">
      <c r="A2320" s="13">
        <v>2318</v>
      </c>
      <c r="B2320" s="3" t="s">
        <v>2319</v>
      </c>
      <c r="C2320" s="3" t="s">
        <v>6428</v>
      </c>
      <c r="D2320" s="2">
        <v>5000</v>
      </c>
      <c r="E2320" s="11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8278</v>
      </c>
      <c r="O2320" s="9">
        <f>E2320/D2320</f>
        <v>1.2105999999999999</v>
      </c>
      <c r="P2320" s="10">
        <f>IF(E2320=0,0,E2320/L2320)</f>
        <v>37.134969325153371</v>
      </c>
      <c r="Q2320" s="2" t="str">
        <f>LEFT(N2320,SEARCH("/",N2320,1)-1)</f>
        <v>music</v>
      </c>
      <c r="R2320" s="2" t="str">
        <f>RIGHT(N2320,LEN(N2320)-SEARCH("/",N2320))</f>
        <v>indie rock</v>
      </c>
      <c r="S2320" s="21">
        <f>(((J2320/60)/60)/24)+DATE(1970,1,1)+(-5/24)</f>
        <v>40050.435347222221</v>
      </c>
      <c r="T2320" s="21">
        <f>(((I2320/60)/60)/24)+DATE(1970,1,1)+(-5/24)</f>
        <v>40081.957638888889</v>
      </c>
    </row>
    <row r="2321" spans="1:20" ht="90" hidden="1" x14ac:dyDescent="0.25">
      <c r="A2321" s="13">
        <v>2319</v>
      </c>
      <c r="B2321" s="3" t="s">
        <v>2320</v>
      </c>
      <c r="C2321" s="3" t="s">
        <v>6429</v>
      </c>
      <c r="D2321" s="2">
        <v>3000</v>
      </c>
      <c r="E2321" s="11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8278</v>
      </c>
      <c r="O2321" s="9">
        <f>E2321/D2321</f>
        <v>1.077</v>
      </c>
      <c r="P2321" s="10">
        <f>IF(E2321=0,0,E2321/L2321)</f>
        <v>41.961038961038959</v>
      </c>
      <c r="Q2321" s="2" t="str">
        <f>LEFT(N2321,SEARCH("/",N2321,1)-1)</f>
        <v>music</v>
      </c>
      <c r="R2321" s="2" t="str">
        <f>RIGHT(N2321,LEN(N2321)-SEARCH("/",N2321))</f>
        <v>indie rock</v>
      </c>
      <c r="S2321" s="21">
        <f>(((J2321/60)/60)/24)+DATE(1970,1,1)+(-5/24)</f>
        <v>41592.873668981476</v>
      </c>
      <c r="T2321" s="21">
        <f>(((I2321/60)/60)/24)+DATE(1970,1,1)+(-5/24)</f>
        <v>41622.873668981476</v>
      </c>
    </row>
    <row r="2322" spans="1:20" ht="90" hidden="1" x14ac:dyDescent="0.25">
      <c r="A2322" s="13">
        <v>2320</v>
      </c>
      <c r="B2322" s="3" t="s">
        <v>2321</v>
      </c>
      <c r="C2322" s="3" t="s">
        <v>6430</v>
      </c>
      <c r="D2322" s="2">
        <v>5000</v>
      </c>
      <c r="E2322" s="11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8278</v>
      </c>
      <c r="O2322" s="9">
        <f>E2322/D2322</f>
        <v>1.0866</v>
      </c>
      <c r="P2322" s="10">
        <f>IF(E2322=0,0,E2322/L2322)</f>
        <v>61.044943820224717</v>
      </c>
      <c r="Q2322" s="2" t="str">
        <f>LEFT(N2322,SEARCH("/",N2322,1)-1)</f>
        <v>music</v>
      </c>
      <c r="R2322" s="2" t="str">
        <f>RIGHT(N2322,LEN(N2322)-SEARCH("/",N2322))</f>
        <v>indie rock</v>
      </c>
      <c r="S2322" s="21">
        <f>(((J2322/60)/60)/24)+DATE(1970,1,1)+(-5/24)</f>
        <v>41696.608796296292</v>
      </c>
      <c r="T2322" s="21">
        <f>(((I2322/60)/60)/24)+DATE(1970,1,1)+(-5/24)</f>
        <v>41731.567129629628</v>
      </c>
    </row>
    <row r="2323" spans="1:20" ht="90" hidden="1" x14ac:dyDescent="0.25">
      <c r="A2323" s="13">
        <v>2401</v>
      </c>
      <c r="B2323" s="3" t="s">
        <v>2402</v>
      </c>
      <c r="C2323" s="3" t="s">
        <v>6511</v>
      </c>
      <c r="D2323" s="2">
        <v>28000</v>
      </c>
      <c r="E2323" s="11">
        <v>201</v>
      </c>
      <c r="F2323" s="2" t="s">
        <v>8220</v>
      </c>
      <c r="G2323" s="2" t="s">
        <v>8223</v>
      </c>
      <c r="H2323" s="2" t="s">
        <v>8245</v>
      </c>
      <c r="I2323" s="2">
        <v>1457207096</v>
      </c>
      <c r="J2323" s="2">
        <v>1452023096</v>
      </c>
      <c r="K2323" s="2" t="b">
        <v>0</v>
      </c>
      <c r="L2323" s="2">
        <v>9</v>
      </c>
      <c r="M2323" s="2" t="b">
        <v>0</v>
      </c>
      <c r="N2323" s="2" t="s">
        <v>8283</v>
      </c>
      <c r="O2323" s="9">
        <f>E2323/D2323</f>
        <v>7.1785714285714283E-3</v>
      </c>
      <c r="P2323" s="10">
        <f>IF(E2323=0,0,E2323/L2323)</f>
        <v>22.333333333333332</v>
      </c>
      <c r="Q2323" s="2" t="str">
        <f>LEFT(N2323,SEARCH("/",N2323,1)-1)</f>
        <v>food</v>
      </c>
      <c r="R2323" s="2" t="str">
        <f>RIGHT(N2323,LEN(N2323)-SEARCH("/",N2323))</f>
        <v>food trucks</v>
      </c>
      <c r="S2323" s="21">
        <f>(((J2323/60)/60)/24)+DATE(1970,1,1)+(-5/24)</f>
        <v>42374.614537037036</v>
      </c>
      <c r="T2323" s="21">
        <f>(((I2323/60)/60)/24)+DATE(1970,1,1)+(-5/24)</f>
        <v>42434.614537037036</v>
      </c>
    </row>
    <row r="2324" spans="1:20" ht="30" hidden="1" x14ac:dyDescent="0.25">
      <c r="A2324" s="13">
        <v>2402</v>
      </c>
      <c r="B2324" s="3" t="s">
        <v>2403</v>
      </c>
      <c r="C2324" s="3" t="s">
        <v>6512</v>
      </c>
      <c r="D2324" s="2">
        <v>12000</v>
      </c>
      <c r="E2324" s="11">
        <v>52</v>
      </c>
      <c r="F2324" s="2" t="s">
        <v>8220</v>
      </c>
      <c r="G2324" s="2" t="s">
        <v>8223</v>
      </c>
      <c r="H2324" s="2" t="s">
        <v>8245</v>
      </c>
      <c r="I2324" s="2">
        <v>1431533931</v>
      </c>
      <c r="J2324" s="2">
        <v>1428941931</v>
      </c>
      <c r="K2324" s="2" t="b">
        <v>0</v>
      </c>
      <c r="L2324" s="2">
        <v>1</v>
      </c>
      <c r="M2324" s="2" t="b">
        <v>0</v>
      </c>
      <c r="N2324" s="2" t="s">
        <v>8283</v>
      </c>
      <c r="O2324" s="9">
        <f>E2324/D2324</f>
        <v>4.3333333333333331E-3</v>
      </c>
      <c r="P2324" s="10">
        <f>IF(E2324=0,0,E2324/L2324)</f>
        <v>52</v>
      </c>
      <c r="Q2324" s="2" t="str">
        <f>LEFT(N2324,SEARCH("/",N2324,1)-1)</f>
        <v>food</v>
      </c>
      <c r="R2324" s="2" t="str">
        <f>RIGHT(N2324,LEN(N2324)-SEARCH("/",N2324))</f>
        <v>food trucks</v>
      </c>
      <c r="S2324" s="21">
        <f>(((J2324/60)/60)/24)+DATE(1970,1,1)+(-5/24)</f>
        <v>42107.47142361111</v>
      </c>
      <c r="T2324" s="21">
        <f>(((I2324/60)/60)/24)+DATE(1970,1,1)+(-5/24)</f>
        <v>42137.47142361111</v>
      </c>
    </row>
    <row r="2325" spans="1:20" ht="75" hidden="1" x14ac:dyDescent="0.25">
      <c r="A2325" s="13">
        <v>2403</v>
      </c>
      <c r="B2325" s="3" t="s">
        <v>2404</v>
      </c>
      <c r="C2325" s="3" t="s">
        <v>6513</v>
      </c>
      <c r="D2325" s="2">
        <v>1200</v>
      </c>
      <c r="E2325" s="11">
        <v>202</v>
      </c>
      <c r="F2325" s="2" t="s">
        <v>8220</v>
      </c>
      <c r="G2325" s="2" t="s">
        <v>8224</v>
      </c>
      <c r="H2325" s="2" t="s">
        <v>8246</v>
      </c>
      <c r="I2325" s="2">
        <v>1459368658</v>
      </c>
      <c r="J2325" s="2">
        <v>1454188258</v>
      </c>
      <c r="K2325" s="2" t="b">
        <v>0</v>
      </c>
      <c r="L2325" s="2">
        <v>12</v>
      </c>
      <c r="M2325" s="2" t="b">
        <v>0</v>
      </c>
      <c r="N2325" s="2" t="s">
        <v>8283</v>
      </c>
      <c r="O2325" s="9">
        <f>E2325/D2325</f>
        <v>0.16833333333333333</v>
      </c>
      <c r="P2325" s="10">
        <f>IF(E2325=0,0,E2325/L2325)</f>
        <v>16.833333333333332</v>
      </c>
      <c r="Q2325" s="2" t="str">
        <f>LEFT(N2325,SEARCH("/",N2325,1)-1)</f>
        <v>food</v>
      </c>
      <c r="R2325" s="2" t="str">
        <f>RIGHT(N2325,LEN(N2325)-SEARCH("/",N2325))</f>
        <v>food trucks</v>
      </c>
      <c r="S2325" s="21">
        <f>(((J2325/60)/60)/24)+DATE(1970,1,1)+(-5/24)</f>
        <v>42399.674282407403</v>
      </c>
      <c r="T2325" s="21">
        <f>(((I2325/60)/60)/24)+DATE(1970,1,1)+(-5/24)</f>
        <v>42459.632615740738</v>
      </c>
    </row>
    <row r="2326" spans="1:20" ht="90" hidden="1" x14ac:dyDescent="0.25">
      <c r="A2326" s="13">
        <v>2404</v>
      </c>
      <c r="B2326" s="3" t="s">
        <v>2405</v>
      </c>
      <c r="C2326" s="3" t="s">
        <v>6514</v>
      </c>
      <c r="D2326" s="2">
        <v>15000</v>
      </c>
      <c r="E2326" s="11">
        <v>0</v>
      </c>
      <c r="F2326" s="2" t="s">
        <v>8220</v>
      </c>
      <c r="G2326" s="2" t="s">
        <v>8223</v>
      </c>
      <c r="H2326" s="2" t="s">
        <v>8245</v>
      </c>
      <c r="I2326" s="2">
        <v>1451782607</v>
      </c>
      <c r="J2326" s="2">
        <v>1449190607</v>
      </c>
      <c r="K2326" s="2" t="b">
        <v>0</v>
      </c>
      <c r="L2326" s="2">
        <v>0</v>
      </c>
      <c r="M2326" s="2" t="b">
        <v>0</v>
      </c>
      <c r="N2326" s="2" t="s">
        <v>8283</v>
      </c>
      <c r="O2326" s="9">
        <f>E2326/D2326</f>
        <v>0</v>
      </c>
      <c r="P2326" s="10">
        <f>IF(E2326=0,0,E2326/L2326)</f>
        <v>0</v>
      </c>
      <c r="Q2326" s="2" t="str">
        <f>LEFT(N2326,SEARCH("/",N2326,1)-1)</f>
        <v>food</v>
      </c>
      <c r="R2326" s="2" t="str">
        <f>RIGHT(N2326,LEN(N2326)-SEARCH("/",N2326))</f>
        <v>food trucks</v>
      </c>
      <c r="S2326" s="21">
        <f>(((J2326/60)/60)/24)+DATE(1970,1,1)+(-5/24)</f>
        <v>42341.831099537034</v>
      </c>
      <c r="T2326" s="21">
        <f>(((I2326/60)/60)/24)+DATE(1970,1,1)+(-5/24)</f>
        <v>42371.831099537034</v>
      </c>
    </row>
    <row r="2327" spans="1:20" ht="75" hidden="1" x14ac:dyDescent="0.25">
      <c r="A2327" s="13">
        <v>2405</v>
      </c>
      <c r="B2327" s="3" t="s">
        <v>2406</v>
      </c>
      <c r="C2327" s="3" t="s">
        <v>6515</v>
      </c>
      <c r="D2327" s="2">
        <v>5000</v>
      </c>
      <c r="E2327" s="11">
        <v>1126</v>
      </c>
      <c r="F2327" s="2" t="s">
        <v>8220</v>
      </c>
      <c r="G2327" s="2" t="s">
        <v>8223</v>
      </c>
      <c r="H2327" s="2" t="s">
        <v>8245</v>
      </c>
      <c r="I2327" s="2">
        <v>1472911375</v>
      </c>
      <c r="J2327" s="2">
        <v>1471096975</v>
      </c>
      <c r="K2327" s="2" t="b">
        <v>0</v>
      </c>
      <c r="L2327" s="2">
        <v>20</v>
      </c>
      <c r="M2327" s="2" t="b">
        <v>0</v>
      </c>
      <c r="N2327" s="2" t="s">
        <v>8283</v>
      </c>
      <c r="O2327" s="9">
        <f>E2327/D2327</f>
        <v>0.22520000000000001</v>
      </c>
      <c r="P2327" s="10">
        <f>IF(E2327=0,0,E2327/L2327)</f>
        <v>56.3</v>
      </c>
      <c r="Q2327" s="2" t="str">
        <f>LEFT(N2327,SEARCH("/",N2327,1)-1)</f>
        <v>food</v>
      </c>
      <c r="R2327" s="2" t="str">
        <f>RIGHT(N2327,LEN(N2327)-SEARCH("/",N2327))</f>
        <v>food trucks</v>
      </c>
      <c r="S2327" s="21">
        <f>(((J2327/60)/60)/24)+DATE(1970,1,1)+(-5/24)</f>
        <v>42595.377025462956</v>
      </c>
      <c r="T2327" s="21">
        <f>(((I2327/60)/60)/24)+DATE(1970,1,1)+(-5/24)</f>
        <v>42616.377025462956</v>
      </c>
    </row>
    <row r="2328" spans="1:20" ht="90" hidden="1" x14ac:dyDescent="0.25">
      <c r="A2328" s="13">
        <v>2406</v>
      </c>
      <c r="B2328" s="3" t="s">
        <v>2407</v>
      </c>
      <c r="C2328" s="3" t="s">
        <v>6516</v>
      </c>
      <c r="D2328" s="2">
        <v>3250</v>
      </c>
      <c r="E2328" s="11">
        <v>1345</v>
      </c>
      <c r="F2328" s="2" t="s">
        <v>8220</v>
      </c>
      <c r="G2328" s="2" t="s">
        <v>8223</v>
      </c>
      <c r="H2328" s="2" t="s">
        <v>8245</v>
      </c>
      <c r="I2328" s="2">
        <v>1421635190</v>
      </c>
      <c r="J2328" s="2">
        <v>1418179190</v>
      </c>
      <c r="K2328" s="2" t="b">
        <v>0</v>
      </c>
      <c r="L2328" s="2">
        <v>16</v>
      </c>
      <c r="M2328" s="2" t="b">
        <v>0</v>
      </c>
      <c r="N2328" s="2" t="s">
        <v>8283</v>
      </c>
      <c r="O2328" s="9">
        <f>E2328/D2328</f>
        <v>0.41384615384615386</v>
      </c>
      <c r="P2328" s="10">
        <f>IF(E2328=0,0,E2328/L2328)</f>
        <v>84.0625</v>
      </c>
      <c r="Q2328" s="2" t="str">
        <f>LEFT(N2328,SEARCH("/",N2328,1)-1)</f>
        <v>food</v>
      </c>
      <c r="R2328" s="2" t="str">
        <f>RIGHT(N2328,LEN(N2328)-SEARCH("/",N2328))</f>
        <v>food trucks</v>
      </c>
      <c r="S2328" s="21">
        <f>(((J2328/60)/60)/24)+DATE(1970,1,1)+(-5/24)</f>
        <v>41982.902662037035</v>
      </c>
      <c r="T2328" s="21">
        <f>(((I2328/60)/60)/24)+DATE(1970,1,1)+(-5/24)</f>
        <v>42022.902662037035</v>
      </c>
    </row>
    <row r="2329" spans="1:20" ht="90" hidden="1" x14ac:dyDescent="0.25">
      <c r="A2329" s="13">
        <v>2407</v>
      </c>
      <c r="B2329" s="3" t="s">
        <v>2408</v>
      </c>
      <c r="C2329" s="3" t="s">
        <v>6517</v>
      </c>
      <c r="D2329" s="2">
        <v>22000</v>
      </c>
      <c r="E2329" s="11">
        <v>5557</v>
      </c>
      <c r="F2329" s="2" t="s">
        <v>8220</v>
      </c>
      <c r="G2329" s="2" t="s">
        <v>8223</v>
      </c>
      <c r="H2329" s="2" t="s">
        <v>8245</v>
      </c>
      <c r="I2329" s="2">
        <v>1428732000</v>
      </c>
      <c r="J2329" s="2">
        <v>1426772928</v>
      </c>
      <c r="K2329" s="2" t="b">
        <v>0</v>
      </c>
      <c r="L2329" s="2">
        <v>33</v>
      </c>
      <c r="M2329" s="2" t="b">
        <v>0</v>
      </c>
      <c r="N2329" s="2" t="s">
        <v>8283</v>
      </c>
      <c r="O2329" s="9">
        <f>E2329/D2329</f>
        <v>0.25259090909090909</v>
      </c>
      <c r="P2329" s="10">
        <f>IF(E2329=0,0,E2329/L2329)</f>
        <v>168.39393939393941</v>
      </c>
      <c r="Q2329" s="2" t="str">
        <f>LEFT(N2329,SEARCH("/",N2329,1)-1)</f>
        <v>food</v>
      </c>
      <c r="R2329" s="2" t="str">
        <f>RIGHT(N2329,LEN(N2329)-SEARCH("/",N2329))</f>
        <v>food trucks</v>
      </c>
      <c r="S2329" s="21">
        <f>(((J2329/60)/60)/24)+DATE(1970,1,1)+(-5/24)</f>
        <v>42082.367222222216</v>
      </c>
      <c r="T2329" s="21">
        <f>(((I2329/60)/60)/24)+DATE(1970,1,1)+(-5/24)</f>
        <v>42105.041666666664</v>
      </c>
    </row>
    <row r="2330" spans="1:20" ht="75" hidden="1" x14ac:dyDescent="0.25">
      <c r="A2330" s="13">
        <v>2408</v>
      </c>
      <c r="B2330" s="3" t="s">
        <v>2409</v>
      </c>
      <c r="C2330" s="3" t="s">
        <v>6518</v>
      </c>
      <c r="D2330" s="2">
        <v>15000</v>
      </c>
      <c r="E2330" s="11">
        <v>30</v>
      </c>
      <c r="F2330" s="2" t="s">
        <v>8220</v>
      </c>
      <c r="G2330" s="2" t="s">
        <v>8223</v>
      </c>
      <c r="H2330" s="2" t="s">
        <v>8245</v>
      </c>
      <c r="I2330" s="2">
        <v>1415247757</v>
      </c>
      <c r="J2330" s="2">
        <v>1412652157</v>
      </c>
      <c r="K2330" s="2" t="b">
        <v>0</v>
      </c>
      <c r="L2330" s="2">
        <v>2</v>
      </c>
      <c r="M2330" s="2" t="b">
        <v>0</v>
      </c>
      <c r="N2330" s="2" t="s">
        <v>8283</v>
      </c>
      <c r="O2330" s="9">
        <f>E2330/D2330</f>
        <v>2E-3</v>
      </c>
      <c r="P2330" s="10">
        <f>IF(E2330=0,0,E2330/L2330)</f>
        <v>15</v>
      </c>
      <c r="Q2330" s="2" t="str">
        <f>LEFT(N2330,SEARCH("/",N2330,1)-1)</f>
        <v>food</v>
      </c>
      <c r="R2330" s="2" t="str">
        <f>RIGHT(N2330,LEN(N2330)-SEARCH("/",N2330))</f>
        <v>food trucks</v>
      </c>
      <c r="S2330" s="21">
        <f>(((J2330/60)/60)/24)+DATE(1970,1,1)+(-5/24)</f>
        <v>41918.93237268518</v>
      </c>
      <c r="T2330" s="21">
        <f>(((I2330/60)/60)/24)+DATE(1970,1,1)+(-5/24)</f>
        <v>41948.974039351851</v>
      </c>
    </row>
    <row r="2331" spans="1:20" ht="75" hidden="1" x14ac:dyDescent="0.25">
      <c r="A2331" s="13">
        <v>2409</v>
      </c>
      <c r="B2331" s="3" t="s">
        <v>2410</v>
      </c>
      <c r="C2331" s="3" t="s">
        <v>6519</v>
      </c>
      <c r="D2331" s="2">
        <v>25000</v>
      </c>
      <c r="E2331" s="11">
        <v>460</v>
      </c>
      <c r="F2331" s="2" t="s">
        <v>8220</v>
      </c>
      <c r="G2331" s="2" t="s">
        <v>8223</v>
      </c>
      <c r="H2331" s="2" t="s">
        <v>8245</v>
      </c>
      <c r="I2331" s="2">
        <v>1439931675</v>
      </c>
      <c r="J2331" s="2">
        <v>1437339675</v>
      </c>
      <c r="K2331" s="2" t="b">
        <v>0</v>
      </c>
      <c r="L2331" s="2">
        <v>6</v>
      </c>
      <c r="M2331" s="2" t="b">
        <v>0</v>
      </c>
      <c r="N2331" s="2" t="s">
        <v>8283</v>
      </c>
      <c r="O2331" s="9">
        <f>E2331/D2331</f>
        <v>1.84E-2</v>
      </c>
      <c r="P2331" s="10">
        <f>IF(E2331=0,0,E2331/L2331)</f>
        <v>76.666666666666671</v>
      </c>
      <c r="Q2331" s="2" t="str">
        <f>LEFT(N2331,SEARCH("/",N2331,1)-1)</f>
        <v>food</v>
      </c>
      <c r="R2331" s="2" t="str">
        <f>RIGHT(N2331,LEN(N2331)-SEARCH("/",N2331))</f>
        <v>food trucks</v>
      </c>
      <c r="S2331" s="21">
        <f>(((J2331/60)/60)/24)+DATE(1970,1,1)+(-5/24)</f>
        <v>42204.667534722219</v>
      </c>
      <c r="T2331" s="21">
        <f>(((I2331/60)/60)/24)+DATE(1970,1,1)+(-5/24)</f>
        <v>42234.667534722219</v>
      </c>
    </row>
    <row r="2332" spans="1:20" ht="90" hidden="1" x14ac:dyDescent="0.25">
      <c r="A2332" s="13">
        <v>2410</v>
      </c>
      <c r="B2332" s="3" t="s">
        <v>2411</v>
      </c>
      <c r="C2332" s="3" t="s">
        <v>6520</v>
      </c>
      <c r="D2332" s="2">
        <v>15000</v>
      </c>
      <c r="E2332" s="11">
        <v>0</v>
      </c>
      <c r="F2332" s="2" t="s">
        <v>8220</v>
      </c>
      <c r="G2332" s="2" t="s">
        <v>8225</v>
      </c>
      <c r="H2332" s="2" t="s">
        <v>8247</v>
      </c>
      <c r="I2332" s="2">
        <v>1441619275</v>
      </c>
      <c r="J2332" s="2">
        <v>1439027275</v>
      </c>
      <c r="K2332" s="2" t="b">
        <v>0</v>
      </c>
      <c r="L2332" s="2">
        <v>0</v>
      </c>
      <c r="M2332" s="2" t="b">
        <v>0</v>
      </c>
      <c r="N2332" s="2" t="s">
        <v>8283</v>
      </c>
      <c r="O2332" s="9">
        <f>E2332/D2332</f>
        <v>0</v>
      </c>
      <c r="P2332" s="10">
        <f>IF(E2332=0,0,E2332/L2332)</f>
        <v>0</v>
      </c>
      <c r="Q2332" s="2" t="str">
        <f>LEFT(N2332,SEARCH("/",N2332,1)-1)</f>
        <v>food</v>
      </c>
      <c r="R2332" s="2" t="str">
        <f>RIGHT(N2332,LEN(N2332)-SEARCH("/",N2332))</f>
        <v>food trucks</v>
      </c>
      <c r="S2332" s="21">
        <f>(((J2332/60)/60)/24)+DATE(1970,1,1)+(-5/24)</f>
        <v>42224.199942129628</v>
      </c>
      <c r="T2332" s="21">
        <f>(((I2332/60)/60)/24)+DATE(1970,1,1)+(-5/24)</f>
        <v>42254.199942129628</v>
      </c>
    </row>
    <row r="2333" spans="1:20" ht="105" hidden="1" x14ac:dyDescent="0.25">
      <c r="A2333" s="13">
        <v>2411</v>
      </c>
      <c r="B2333" s="3" t="s">
        <v>2412</v>
      </c>
      <c r="C2333" s="3" t="s">
        <v>6521</v>
      </c>
      <c r="D2333" s="2">
        <v>25000</v>
      </c>
      <c r="E2333" s="11">
        <v>151</v>
      </c>
      <c r="F2333" s="2" t="s">
        <v>8220</v>
      </c>
      <c r="G2333" s="2" t="s">
        <v>8223</v>
      </c>
      <c r="H2333" s="2" t="s">
        <v>8245</v>
      </c>
      <c r="I2333" s="2">
        <v>1440524082</v>
      </c>
      <c r="J2333" s="2">
        <v>1437932082</v>
      </c>
      <c r="K2333" s="2" t="b">
        <v>0</v>
      </c>
      <c r="L2333" s="2">
        <v>3</v>
      </c>
      <c r="M2333" s="2" t="b">
        <v>0</v>
      </c>
      <c r="N2333" s="2" t="s">
        <v>8283</v>
      </c>
      <c r="O2333" s="9">
        <f>E2333/D2333</f>
        <v>6.0400000000000002E-3</v>
      </c>
      <c r="P2333" s="10">
        <f>IF(E2333=0,0,E2333/L2333)</f>
        <v>50.333333333333336</v>
      </c>
      <c r="Q2333" s="2" t="str">
        <f>LEFT(N2333,SEARCH("/",N2333,1)-1)</f>
        <v>food</v>
      </c>
      <c r="R2333" s="2" t="str">
        <f>RIGHT(N2333,LEN(N2333)-SEARCH("/",N2333))</f>
        <v>food trucks</v>
      </c>
      <c r="S2333" s="21">
        <f>(((J2333/60)/60)/24)+DATE(1970,1,1)+(-5/24)</f>
        <v>42211.524097222216</v>
      </c>
      <c r="T2333" s="21">
        <f>(((I2333/60)/60)/24)+DATE(1970,1,1)+(-5/24)</f>
        <v>42241.524097222216</v>
      </c>
    </row>
    <row r="2334" spans="1:20" ht="90" hidden="1" x14ac:dyDescent="0.25">
      <c r="A2334" s="13">
        <v>2412</v>
      </c>
      <c r="B2334" s="3" t="s">
        <v>2413</v>
      </c>
      <c r="C2334" s="3" t="s">
        <v>6522</v>
      </c>
      <c r="D2334" s="2">
        <v>8000</v>
      </c>
      <c r="E2334" s="11">
        <v>0</v>
      </c>
      <c r="F2334" s="2" t="s">
        <v>8220</v>
      </c>
      <c r="G2334" s="2" t="s">
        <v>8229</v>
      </c>
      <c r="H2334" s="2" t="s">
        <v>8248</v>
      </c>
      <c r="I2334" s="2">
        <v>1480185673</v>
      </c>
      <c r="J2334" s="2">
        <v>1476294073</v>
      </c>
      <c r="K2334" s="2" t="b">
        <v>0</v>
      </c>
      <c r="L2334" s="2">
        <v>0</v>
      </c>
      <c r="M2334" s="2" t="b">
        <v>0</v>
      </c>
      <c r="N2334" s="2" t="s">
        <v>8283</v>
      </c>
      <c r="O2334" s="9">
        <f>E2334/D2334</f>
        <v>0</v>
      </c>
      <c r="P2334" s="10">
        <f>IF(E2334=0,0,E2334/L2334)</f>
        <v>0</v>
      </c>
      <c r="Q2334" s="2" t="str">
        <f>LEFT(N2334,SEARCH("/",N2334,1)-1)</f>
        <v>food</v>
      </c>
      <c r="R2334" s="2" t="str">
        <f>RIGHT(N2334,LEN(N2334)-SEARCH("/",N2334))</f>
        <v>food trucks</v>
      </c>
      <c r="S2334" s="21">
        <f>(((J2334/60)/60)/24)+DATE(1970,1,1)+(-5/24)</f>
        <v>42655.528622685182</v>
      </c>
      <c r="T2334" s="21">
        <f>(((I2334/60)/60)/24)+DATE(1970,1,1)+(-5/24)</f>
        <v>42700.570289351854</v>
      </c>
    </row>
    <row r="2335" spans="1:20" ht="90" hidden="1" x14ac:dyDescent="0.25">
      <c r="A2335" s="13">
        <v>2413</v>
      </c>
      <c r="B2335" s="3" t="s">
        <v>2414</v>
      </c>
      <c r="C2335" s="3" t="s">
        <v>6523</v>
      </c>
      <c r="D2335" s="2">
        <v>3000</v>
      </c>
      <c r="E2335" s="11">
        <v>25</v>
      </c>
      <c r="F2335" s="2" t="s">
        <v>8220</v>
      </c>
      <c r="G2335" s="2" t="s">
        <v>8223</v>
      </c>
      <c r="H2335" s="2" t="s">
        <v>8245</v>
      </c>
      <c r="I2335" s="2">
        <v>1401579000</v>
      </c>
      <c r="J2335" s="2">
        <v>1398911882</v>
      </c>
      <c r="K2335" s="2" t="b">
        <v>0</v>
      </c>
      <c r="L2335" s="2">
        <v>3</v>
      </c>
      <c r="M2335" s="2" t="b">
        <v>0</v>
      </c>
      <c r="N2335" s="2" t="s">
        <v>8283</v>
      </c>
      <c r="O2335" s="9">
        <f>E2335/D2335</f>
        <v>8.3333333333333332E-3</v>
      </c>
      <c r="P2335" s="10">
        <f>IF(E2335=0,0,E2335/L2335)</f>
        <v>8.3333333333333339</v>
      </c>
      <c r="Q2335" s="2" t="str">
        <f>LEFT(N2335,SEARCH("/",N2335,1)-1)</f>
        <v>food</v>
      </c>
      <c r="R2335" s="2" t="str">
        <f>RIGHT(N2335,LEN(N2335)-SEARCH("/",N2335))</f>
        <v>food trucks</v>
      </c>
      <c r="S2335" s="21">
        <f>(((J2335/60)/60)/24)+DATE(1970,1,1)+(-5/24)</f>
        <v>41759.901412037034</v>
      </c>
      <c r="T2335" s="21">
        <f>(((I2335/60)/60)/24)+DATE(1970,1,1)+(-5/24)</f>
        <v>41790.770833333328</v>
      </c>
    </row>
    <row r="2336" spans="1:20" ht="90" hidden="1" x14ac:dyDescent="0.25">
      <c r="A2336" s="13">
        <v>2414</v>
      </c>
      <c r="B2336" s="3" t="s">
        <v>2415</v>
      </c>
      <c r="C2336" s="3" t="s">
        <v>6524</v>
      </c>
      <c r="D2336" s="2">
        <v>15000</v>
      </c>
      <c r="E2336" s="11">
        <v>460</v>
      </c>
      <c r="F2336" s="2" t="s">
        <v>8220</v>
      </c>
      <c r="G2336" s="2" t="s">
        <v>8223</v>
      </c>
      <c r="H2336" s="2" t="s">
        <v>8245</v>
      </c>
      <c r="I2336" s="2">
        <v>1440215940</v>
      </c>
      <c r="J2336" s="2">
        <v>1436805660</v>
      </c>
      <c r="K2336" s="2" t="b">
        <v>0</v>
      </c>
      <c r="L2336" s="2">
        <v>13</v>
      </c>
      <c r="M2336" s="2" t="b">
        <v>0</v>
      </c>
      <c r="N2336" s="2" t="s">
        <v>8283</v>
      </c>
      <c r="O2336" s="9">
        <f>E2336/D2336</f>
        <v>3.0666666666666665E-2</v>
      </c>
      <c r="P2336" s="10">
        <f>IF(E2336=0,0,E2336/L2336)</f>
        <v>35.384615384615387</v>
      </c>
      <c r="Q2336" s="2" t="str">
        <f>LEFT(N2336,SEARCH("/",N2336,1)-1)</f>
        <v>food</v>
      </c>
      <c r="R2336" s="2" t="str">
        <f>RIGHT(N2336,LEN(N2336)-SEARCH("/",N2336))</f>
        <v>food trucks</v>
      </c>
      <c r="S2336" s="21">
        <f>(((J2336/60)/60)/24)+DATE(1970,1,1)+(-5/24)</f>
        <v>42198.486805555549</v>
      </c>
      <c r="T2336" s="21">
        <f>(((I2336/60)/60)/24)+DATE(1970,1,1)+(-5/24)</f>
        <v>42237.957638888889</v>
      </c>
    </row>
    <row r="2337" spans="1:20" ht="75" hidden="1" x14ac:dyDescent="0.25">
      <c r="A2337" s="13">
        <v>2415</v>
      </c>
      <c r="B2337" s="3" t="s">
        <v>2416</v>
      </c>
      <c r="C2337" s="3" t="s">
        <v>6525</v>
      </c>
      <c r="D2337" s="2">
        <v>60000</v>
      </c>
      <c r="E2337" s="11">
        <v>335</v>
      </c>
      <c r="F2337" s="2" t="s">
        <v>8220</v>
      </c>
      <c r="G2337" s="2" t="s">
        <v>8223</v>
      </c>
      <c r="H2337" s="2" t="s">
        <v>8245</v>
      </c>
      <c r="I2337" s="2">
        <v>1468615346</v>
      </c>
      <c r="J2337" s="2">
        <v>1466023346</v>
      </c>
      <c r="K2337" s="2" t="b">
        <v>0</v>
      </c>
      <c r="L2337" s="2">
        <v>6</v>
      </c>
      <c r="M2337" s="2" t="b">
        <v>0</v>
      </c>
      <c r="N2337" s="2" t="s">
        <v>8283</v>
      </c>
      <c r="O2337" s="9">
        <f>E2337/D2337</f>
        <v>5.5833333333333334E-3</v>
      </c>
      <c r="P2337" s="10">
        <f>IF(E2337=0,0,E2337/L2337)</f>
        <v>55.833333333333336</v>
      </c>
      <c r="Q2337" s="2" t="str">
        <f>LEFT(N2337,SEARCH("/",N2337,1)-1)</f>
        <v>food</v>
      </c>
      <c r="R2337" s="2" t="str">
        <f>RIGHT(N2337,LEN(N2337)-SEARCH("/",N2337))</f>
        <v>food trucks</v>
      </c>
      <c r="S2337" s="21">
        <f>(((J2337/60)/60)/24)+DATE(1970,1,1)+(-5/24)</f>
        <v>42536.654467592591</v>
      </c>
      <c r="T2337" s="21">
        <f>(((I2337/60)/60)/24)+DATE(1970,1,1)+(-5/24)</f>
        <v>42566.654467592591</v>
      </c>
    </row>
    <row r="2338" spans="1:20" ht="90" hidden="1" x14ac:dyDescent="0.25">
      <c r="A2338" s="13">
        <v>2416</v>
      </c>
      <c r="B2338" s="3" t="s">
        <v>2417</v>
      </c>
      <c r="C2338" s="3" t="s">
        <v>6526</v>
      </c>
      <c r="D2338" s="2">
        <v>20000</v>
      </c>
      <c r="E2338" s="11">
        <v>5</v>
      </c>
      <c r="F2338" s="2" t="s">
        <v>8220</v>
      </c>
      <c r="G2338" s="2" t="s">
        <v>8223</v>
      </c>
      <c r="H2338" s="2" t="s">
        <v>8245</v>
      </c>
      <c r="I2338" s="2">
        <v>1426345200</v>
      </c>
      <c r="J2338" s="2">
        <v>1421343743</v>
      </c>
      <c r="K2338" s="2" t="b">
        <v>0</v>
      </c>
      <c r="L2338" s="2">
        <v>1</v>
      </c>
      <c r="M2338" s="2" t="b">
        <v>0</v>
      </c>
      <c r="N2338" s="2" t="s">
        <v>8283</v>
      </c>
      <c r="O2338" s="9">
        <f>E2338/D2338</f>
        <v>2.5000000000000001E-4</v>
      </c>
      <c r="P2338" s="10">
        <f>IF(E2338=0,0,E2338/L2338)</f>
        <v>5</v>
      </c>
      <c r="Q2338" s="2" t="str">
        <f>LEFT(N2338,SEARCH("/",N2338,1)-1)</f>
        <v>food</v>
      </c>
      <c r="R2338" s="2" t="str">
        <f>RIGHT(N2338,LEN(N2338)-SEARCH("/",N2338))</f>
        <v>food trucks</v>
      </c>
      <c r="S2338" s="21">
        <f>(((J2338/60)/60)/24)+DATE(1970,1,1)+(-5/24)</f>
        <v>42019.529432870368</v>
      </c>
      <c r="T2338" s="21">
        <f>(((I2338/60)/60)/24)+DATE(1970,1,1)+(-5/24)</f>
        <v>42077.416666666664</v>
      </c>
    </row>
    <row r="2339" spans="1:20" ht="90" hidden="1" x14ac:dyDescent="0.25">
      <c r="A2339" s="13">
        <v>2417</v>
      </c>
      <c r="B2339" s="3" t="s">
        <v>2418</v>
      </c>
      <c r="C2339" s="3" t="s">
        <v>6527</v>
      </c>
      <c r="D2339" s="2">
        <v>1000</v>
      </c>
      <c r="E2339" s="11">
        <v>0</v>
      </c>
      <c r="F2339" s="2" t="s">
        <v>8220</v>
      </c>
      <c r="G2339" s="2" t="s">
        <v>8223</v>
      </c>
      <c r="H2339" s="2" t="s">
        <v>8245</v>
      </c>
      <c r="I2339" s="2">
        <v>1407705187</v>
      </c>
      <c r="J2339" s="2">
        <v>1405113187</v>
      </c>
      <c r="K2339" s="2" t="b">
        <v>0</v>
      </c>
      <c r="L2339" s="2">
        <v>0</v>
      </c>
      <c r="M2339" s="2" t="b">
        <v>0</v>
      </c>
      <c r="N2339" s="2" t="s">
        <v>8283</v>
      </c>
      <c r="O2339" s="9">
        <f>E2339/D2339</f>
        <v>0</v>
      </c>
      <c r="P2339" s="10">
        <f>IF(E2339=0,0,E2339/L2339)</f>
        <v>0</v>
      </c>
      <c r="Q2339" s="2" t="str">
        <f>LEFT(N2339,SEARCH("/",N2339,1)-1)</f>
        <v>food</v>
      </c>
      <c r="R2339" s="2" t="str">
        <f>RIGHT(N2339,LEN(N2339)-SEARCH("/",N2339))</f>
        <v>food trucks</v>
      </c>
      <c r="S2339" s="21">
        <f>(((J2339/60)/60)/24)+DATE(1970,1,1)+(-5/24)</f>
        <v>41831.675775462958</v>
      </c>
      <c r="T2339" s="21">
        <f>(((I2339/60)/60)/24)+DATE(1970,1,1)+(-5/24)</f>
        <v>41861.675775462958</v>
      </c>
    </row>
    <row r="2340" spans="1:20" ht="30" hidden="1" x14ac:dyDescent="0.25">
      <c r="A2340" s="13">
        <v>2418</v>
      </c>
      <c r="B2340" s="3" t="s">
        <v>2419</v>
      </c>
      <c r="C2340" s="3" t="s">
        <v>6528</v>
      </c>
      <c r="D2340" s="2">
        <v>25000</v>
      </c>
      <c r="E2340" s="11">
        <v>5</v>
      </c>
      <c r="F2340" s="2" t="s">
        <v>8220</v>
      </c>
      <c r="G2340" s="2" t="s">
        <v>8223</v>
      </c>
      <c r="H2340" s="2" t="s">
        <v>8245</v>
      </c>
      <c r="I2340" s="2">
        <v>1427225644</v>
      </c>
      <c r="J2340" s="2">
        <v>1422045244</v>
      </c>
      <c r="K2340" s="2" t="b">
        <v>0</v>
      </c>
      <c r="L2340" s="2">
        <v>5</v>
      </c>
      <c r="M2340" s="2" t="b">
        <v>0</v>
      </c>
      <c r="N2340" s="2" t="s">
        <v>8283</v>
      </c>
      <c r="O2340" s="9">
        <f>E2340/D2340</f>
        <v>2.0000000000000001E-4</v>
      </c>
      <c r="P2340" s="10">
        <f>IF(E2340=0,0,E2340/L2340)</f>
        <v>1</v>
      </c>
      <c r="Q2340" s="2" t="str">
        <f>LEFT(N2340,SEARCH("/",N2340,1)-1)</f>
        <v>food</v>
      </c>
      <c r="R2340" s="2" t="str">
        <f>RIGHT(N2340,LEN(N2340)-SEARCH("/",N2340))</f>
        <v>food trucks</v>
      </c>
      <c r="S2340" s="21">
        <f>(((J2340/60)/60)/24)+DATE(1970,1,1)+(-5/24)</f>
        <v>42027.648657407401</v>
      </c>
      <c r="T2340" s="21">
        <f>(((I2340/60)/60)/24)+DATE(1970,1,1)+(-5/24)</f>
        <v>42087.606990740744</v>
      </c>
    </row>
    <row r="2341" spans="1:20" ht="105" hidden="1" x14ac:dyDescent="0.25">
      <c r="A2341" s="13">
        <v>2419</v>
      </c>
      <c r="B2341" s="3" t="s">
        <v>2420</v>
      </c>
      <c r="C2341" s="3" t="s">
        <v>6529</v>
      </c>
      <c r="D2341" s="2">
        <v>3000</v>
      </c>
      <c r="E2341" s="11">
        <v>0</v>
      </c>
      <c r="F2341" s="2" t="s">
        <v>8220</v>
      </c>
      <c r="G2341" s="2" t="s">
        <v>8223</v>
      </c>
      <c r="H2341" s="2" t="s">
        <v>8245</v>
      </c>
      <c r="I2341" s="2">
        <v>1424281389</v>
      </c>
      <c r="J2341" s="2">
        <v>1419097389</v>
      </c>
      <c r="K2341" s="2" t="b">
        <v>0</v>
      </c>
      <c r="L2341" s="2">
        <v>0</v>
      </c>
      <c r="M2341" s="2" t="b">
        <v>0</v>
      </c>
      <c r="N2341" s="2" t="s">
        <v>8283</v>
      </c>
      <c r="O2341" s="9">
        <f>E2341/D2341</f>
        <v>0</v>
      </c>
      <c r="P2341" s="10">
        <f>IF(E2341=0,0,E2341/L2341)</f>
        <v>0</v>
      </c>
      <c r="Q2341" s="2" t="str">
        <f>LEFT(N2341,SEARCH("/",N2341,1)-1)</f>
        <v>food</v>
      </c>
      <c r="R2341" s="2" t="str">
        <f>RIGHT(N2341,LEN(N2341)-SEARCH("/",N2341))</f>
        <v>food trucks</v>
      </c>
      <c r="S2341" s="21">
        <f>(((J2341/60)/60)/24)+DATE(1970,1,1)+(-5/24)</f>
        <v>41993.529965277768</v>
      </c>
      <c r="T2341" s="21">
        <f>(((I2341/60)/60)/24)+DATE(1970,1,1)+(-5/24)</f>
        <v>42053.529965277768</v>
      </c>
    </row>
    <row r="2342" spans="1:20" ht="75" hidden="1" x14ac:dyDescent="0.25">
      <c r="A2342" s="13">
        <v>2420</v>
      </c>
      <c r="B2342" s="3" t="s">
        <v>2421</v>
      </c>
      <c r="C2342" s="3" t="s">
        <v>6530</v>
      </c>
      <c r="D2342" s="2">
        <v>16870</v>
      </c>
      <c r="E2342" s="11">
        <v>2501</v>
      </c>
      <c r="F2342" s="2" t="s">
        <v>8220</v>
      </c>
      <c r="G2342" s="2" t="s">
        <v>8223</v>
      </c>
      <c r="H2342" s="2" t="s">
        <v>8245</v>
      </c>
      <c r="I2342" s="2">
        <v>1415583695</v>
      </c>
      <c r="J2342" s="2">
        <v>1410396095</v>
      </c>
      <c r="K2342" s="2" t="b">
        <v>0</v>
      </c>
      <c r="L2342" s="2">
        <v>36</v>
      </c>
      <c r="M2342" s="2" t="b">
        <v>0</v>
      </c>
      <c r="N2342" s="2" t="s">
        <v>8283</v>
      </c>
      <c r="O2342" s="9">
        <f>E2342/D2342</f>
        <v>0.14825133372851215</v>
      </c>
      <c r="P2342" s="10">
        <f>IF(E2342=0,0,E2342/L2342)</f>
        <v>69.472222222222229</v>
      </c>
      <c r="Q2342" s="2" t="str">
        <f>LEFT(N2342,SEARCH("/",N2342,1)-1)</f>
        <v>food</v>
      </c>
      <c r="R2342" s="2" t="str">
        <f>RIGHT(N2342,LEN(N2342)-SEARCH("/",N2342))</f>
        <v>food trucks</v>
      </c>
      <c r="S2342" s="21">
        <f>(((J2342/60)/60)/24)+DATE(1970,1,1)+(-5/24)</f>
        <v>41892.820543981477</v>
      </c>
      <c r="T2342" s="21">
        <f>(((I2342/60)/60)/24)+DATE(1970,1,1)+(-5/24)</f>
        <v>41952.862210648142</v>
      </c>
    </row>
    <row r="2343" spans="1:20" ht="75" hidden="1" x14ac:dyDescent="0.25">
      <c r="A2343" s="13">
        <v>2341</v>
      </c>
      <c r="B2343" s="3" t="s">
        <v>2342</v>
      </c>
      <c r="C2343" s="3" t="s">
        <v>6451</v>
      </c>
      <c r="D2343" s="2">
        <v>5000</v>
      </c>
      <c r="E2343" s="11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8271</v>
      </c>
      <c r="O2343" s="9">
        <f>E2343/D2343</f>
        <v>0</v>
      </c>
      <c r="P2343" s="10">
        <f>IF(E2343=0,0,E2343/L2343)</f>
        <v>0</v>
      </c>
      <c r="Q2343" s="2" t="str">
        <f>LEFT(N2343,SEARCH("/",N2343,1)-1)</f>
        <v>technology</v>
      </c>
      <c r="R2343" s="2" t="str">
        <f>RIGHT(N2343,LEN(N2343)-SEARCH("/",N2343))</f>
        <v>web</v>
      </c>
      <c r="S2343" s="21">
        <f>(((J2343/60)/60)/24)+DATE(1970,1,1)+(-5/24)</f>
        <v>42167.605370370373</v>
      </c>
      <c r="T2343" s="21">
        <f>(((I2343/60)/60)/24)+DATE(1970,1,1)+(-5/24)</f>
        <v>42197.605370370373</v>
      </c>
    </row>
    <row r="2344" spans="1:20" ht="90" hidden="1" x14ac:dyDescent="0.25">
      <c r="A2344" s="13">
        <v>2342</v>
      </c>
      <c r="B2344" s="3" t="s">
        <v>2343</v>
      </c>
      <c r="C2344" s="3" t="s">
        <v>6452</v>
      </c>
      <c r="D2344" s="2">
        <v>5500</v>
      </c>
      <c r="E2344" s="11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8271</v>
      </c>
      <c r="O2344" s="9">
        <f>E2344/D2344</f>
        <v>0</v>
      </c>
      <c r="P2344" s="10">
        <f>IF(E2344=0,0,E2344/L2344)</f>
        <v>0</v>
      </c>
      <c r="Q2344" s="2" t="str">
        <f>LEFT(N2344,SEARCH("/",N2344,1)-1)</f>
        <v>technology</v>
      </c>
      <c r="R2344" s="2" t="str">
        <f>RIGHT(N2344,LEN(N2344)-SEARCH("/",N2344))</f>
        <v>web</v>
      </c>
      <c r="S2344" s="21">
        <f>(((J2344/60)/60)/24)+DATE(1970,1,1)+(-5/24)</f>
        <v>41897.49386574074</v>
      </c>
      <c r="T2344" s="21">
        <f>(((I2344/60)/60)/24)+DATE(1970,1,1)+(-5/24)</f>
        <v>41918</v>
      </c>
    </row>
    <row r="2345" spans="1:20" ht="105" hidden="1" x14ac:dyDescent="0.25">
      <c r="A2345" s="13">
        <v>2343</v>
      </c>
      <c r="B2345" s="3" t="s">
        <v>2344</v>
      </c>
      <c r="C2345" s="3" t="s">
        <v>6453</v>
      </c>
      <c r="D2345" s="2">
        <v>10000</v>
      </c>
      <c r="E2345" s="11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8271</v>
      </c>
      <c r="O2345" s="9">
        <f>E2345/D2345</f>
        <v>0.03</v>
      </c>
      <c r="P2345" s="10">
        <f>IF(E2345=0,0,E2345/L2345)</f>
        <v>300</v>
      </c>
      <c r="Q2345" s="2" t="str">
        <f>LEFT(N2345,SEARCH("/",N2345,1)-1)</f>
        <v>technology</v>
      </c>
      <c r="R2345" s="2" t="str">
        <f>RIGHT(N2345,LEN(N2345)-SEARCH("/",N2345))</f>
        <v>web</v>
      </c>
      <c r="S2345" s="21">
        <f>(((J2345/60)/60)/24)+DATE(1970,1,1)+(-5/24)</f>
        <v>42327.616956018515</v>
      </c>
      <c r="T2345" s="21">
        <f>(((I2345/60)/60)/24)+DATE(1970,1,1)+(-5/24)</f>
        <v>42377.615972222215</v>
      </c>
    </row>
    <row r="2346" spans="1:20" ht="90" hidden="1" x14ac:dyDescent="0.25">
      <c r="A2346" s="13">
        <v>2344</v>
      </c>
      <c r="B2346" s="3" t="s">
        <v>2345</v>
      </c>
      <c r="C2346" s="3" t="s">
        <v>6454</v>
      </c>
      <c r="D2346" s="2">
        <v>1000</v>
      </c>
      <c r="E2346" s="11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8271</v>
      </c>
      <c r="O2346" s="9">
        <f>E2346/D2346</f>
        <v>1E-3</v>
      </c>
      <c r="P2346" s="10">
        <f>IF(E2346=0,0,E2346/L2346)</f>
        <v>1</v>
      </c>
      <c r="Q2346" s="2" t="str">
        <f>LEFT(N2346,SEARCH("/",N2346,1)-1)</f>
        <v>technology</v>
      </c>
      <c r="R2346" s="2" t="str">
        <f>RIGHT(N2346,LEN(N2346)-SEARCH("/",N2346))</f>
        <v>web</v>
      </c>
      <c r="S2346" s="21">
        <f>(((J2346/60)/60)/24)+DATE(1970,1,1)+(-5/24)</f>
        <v>42515.519317129627</v>
      </c>
      <c r="T2346" s="21">
        <f>(((I2346/60)/60)/24)+DATE(1970,1,1)+(-5/24)</f>
        <v>42545.519317129627</v>
      </c>
    </row>
    <row r="2347" spans="1:20" ht="90" hidden="1" x14ac:dyDescent="0.25">
      <c r="A2347" s="13">
        <v>2345</v>
      </c>
      <c r="B2347" s="3" t="s">
        <v>2346</v>
      </c>
      <c r="C2347" s="3" t="s">
        <v>6455</v>
      </c>
      <c r="D2347" s="2">
        <v>3000</v>
      </c>
      <c r="E2347" s="11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8271</v>
      </c>
      <c r="O2347" s="9">
        <f>E2347/D2347</f>
        <v>0</v>
      </c>
      <c r="P2347" s="10">
        <f>IF(E2347=0,0,E2347/L2347)</f>
        <v>0</v>
      </c>
      <c r="Q2347" s="2" t="str">
        <f>LEFT(N2347,SEARCH("/",N2347,1)-1)</f>
        <v>technology</v>
      </c>
      <c r="R2347" s="2" t="str">
        <f>RIGHT(N2347,LEN(N2347)-SEARCH("/",N2347))</f>
        <v>web</v>
      </c>
      <c r="S2347" s="21">
        <f>(((J2347/60)/60)/24)+DATE(1970,1,1)+(-5/24)</f>
        <v>42059.79347222222</v>
      </c>
      <c r="T2347" s="21">
        <f>(((I2347/60)/60)/24)+DATE(1970,1,1)+(-5/24)</f>
        <v>42094.777083333327</v>
      </c>
    </row>
    <row r="2348" spans="1:20" ht="75" hidden="1" x14ac:dyDescent="0.25">
      <c r="A2348" s="13">
        <v>2346</v>
      </c>
      <c r="B2348" s="3" t="s">
        <v>2347</v>
      </c>
      <c r="C2348" s="3" t="s">
        <v>6456</v>
      </c>
      <c r="D2348" s="2">
        <v>60000</v>
      </c>
      <c r="E2348" s="11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8271</v>
      </c>
      <c r="O2348" s="9">
        <f>E2348/D2348</f>
        <v>6.4999999999999997E-4</v>
      </c>
      <c r="P2348" s="10">
        <f>IF(E2348=0,0,E2348/L2348)</f>
        <v>13</v>
      </c>
      <c r="Q2348" s="2" t="str">
        <f>LEFT(N2348,SEARCH("/",N2348,1)-1)</f>
        <v>technology</v>
      </c>
      <c r="R2348" s="2" t="str">
        <f>RIGHT(N2348,LEN(N2348)-SEARCH("/",N2348))</f>
        <v>web</v>
      </c>
      <c r="S2348" s="21">
        <f>(((J2348/60)/60)/24)+DATE(1970,1,1)+(-5/24)</f>
        <v>42615.590636574074</v>
      </c>
      <c r="T2348" s="21">
        <f>(((I2348/60)/60)/24)+DATE(1970,1,1)+(-5/24)</f>
        <v>42660.590636574074</v>
      </c>
    </row>
    <row r="2349" spans="1:20" ht="75" hidden="1" x14ac:dyDescent="0.25">
      <c r="A2349" s="13">
        <v>2347</v>
      </c>
      <c r="B2349" s="3" t="s">
        <v>2348</v>
      </c>
      <c r="C2349" s="3" t="s">
        <v>6457</v>
      </c>
      <c r="D2349" s="2">
        <v>1000</v>
      </c>
      <c r="E2349" s="11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8271</v>
      </c>
      <c r="O2349" s="9">
        <f>E2349/D2349</f>
        <v>1.4999999999999999E-2</v>
      </c>
      <c r="P2349" s="10">
        <f>IF(E2349=0,0,E2349/L2349)</f>
        <v>15</v>
      </c>
      <c r="Q2349" s="2" t="str">
        <f>LEFT(N2349,SEARCH("/",N2349,1)-1)</f>
        <v>technology</v>
      </c>
      <c r="R2349" s="2" t="str">
        <f>RIGHT(N2349,LEN(N2349)-SEARCH("/",N2349))</f>
        <v>web</v>
      </c>
      <c r="S2349" s="21">
        <f>(((J2349/60)/60)/24)+DATE(1970,1,1)+(-5/24)</f>
        <v>42577.399027777778</v>
      </c>
      <c r="T2349" s="21">
        <f>(((I2349/60)/60)/24)+DATE(1970,1,1)+(-5/24)</f>
        <v>42607.399027777778</v>
      </c>
    </row>
    <row r="2350" spans="1:20" ht="90" hidden="1" x14ac:dyDescent="0.25">
      <c r="A2350" s="13">
        <v>2348</v>
      </c>
      <c r="B2350" s="3" t="s">
        <v>2349</v>
      </c>
      <c r="C2350" s="3" t="s">
        <v>6458</v>
      </c>
      <c r="D2350" s="2">
        <v>70000</v>
      </c>
      <c r="E2350" s="11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8271</v>
      </c>
      <c r="O2350" s="9">
        <f>E2350/D2350</f>
        <v>3.8571428571428572E-3</v>
      </c>
      <c r="P2350" s="10">
        <f>IF(E2350=0,0,E2350/L2350)</f>
        <v>54</v>
      </c>
      <c r="Q2350" s="2" t="str">
        <f>LEFT(N2350,SEARCH("/",N2350,1)-1)</f>
        <v>technology</v>
      </c>
      <c r="R2350" s="2" t="str">
        <f>RIGHT(N2350,LEN(N2350)-SEARCH("/",N2350))</f>
        <v>web</v>
      </c>
      <c r="S2350" s="21">
        <f>(((J2350/60)/60)/24)+DATE(1970,1,1)+(-5/24)</f>
        <v>42360.723819444444</v>
      </c>
      <c r="T2350" s="21">
        <f>(((I2350/60)/60)/24)+DATE(1970,1,1)+(-5/24)</f>
        <v>42420.723819444444</v>
      </c>
    </row>
    <row r="2351" spans="1:20" ht="90" hidden="1" x14ac:dyDescent="0.25">
      <c r="A2351" s="13">
        <v>2349</v>
      </c>
      <c r="B2351" s="3" t="s">
        <v>2350</v>
      </c>
      <c r="C2351" s="3" t="s">
        <v>6459</v>
      </c>
      <c r="D2351" s="2">
        <v>474900</v>
      </c>
      <c r="E2351" s="11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8271</v>
      </c>
      <c r="O2351" s="9">
        <f>E2351/D2351</f>
        <v>0</v>
      </c>
      <c r="P2351" s="10">
        <f>IF(E2351=0,0,E2351/L2351)</f>
        <v>0</v>
      </c>
      <c r="Q2351" s="2" t="str">
        <f>LEFT(N2351,SEARCH("/",N2351,1)-1)</f>
        <v>technology</v>
      </c>
      <c r="R2351" s="2" t="str">
        <f>RIGHT(N2351,LEN(N2351)-SEARCH("/",N2351))</f>
        <v>web</v>
      </c>
      <c r="S2351" s="21">
        <f>(((J2351/60)/60)/24)+DATE(1970,1,1)+(-5/24)</f>
        <v>42198.567453703705</v>
      </c>
      <c r="T2351" s="21">
        <f>(((I2351/60)/60)/24)+DATE(1970,1,1)+(-5/24)</f>
        <v>42227.567453703705</v>
      </c>
    </row>
    <row r="2352" spans="1:20" ht="75" hidden="1" x14ac:dyDescent="0.25">
      <c r="A2352" s="13">
        <v>2350</v>
      </c>
      <c r="B2352" s="3" t="s">
        <v>2351</v>
      </c>
      <c r="C2352" s="3" t="s">
        <v>6460</v>
      </c>
      <c r="D2352" s="2">
        <v>50000</v>
      </c>
      <c r="E2352" s="11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8271</v>
      </c>
      <c r="O2352" s="9">
        <f>E2352/D2352</f>
        <v>0</v>
      </c>
      <c r="P2352" s="10">
        <f>IF(E2352=0,0,E2352/L2352)</f>
        <v>0</v>
      </c>
      <c r="Q2352" s="2" t="str">
        <f>LEFT(N2352,SEARCH("/",N2352,1)-1)</f>
        <v>technology</v>
      </c>
      <c r="R2352" s="2" t="str">
        <f>RIGHT(N2352,LEN(N2352)-SEARCH("/",N2352))</f>
        <v>web</v>
      </c>
      <c r="S2352" s="21">
        <f>(((J2352/60)/60)/24)+DATE(1970,1,1)+(-5/24)</f>
        <v>42708.633912037032</v>
      </c>
      <c r="T2352" s="21">
        <f>(((I2352/60)/60)/24)+DATE(1970,1,1)+(-5/24)</f>
        <v>42738.633912037032</v>
      </c>
    </row>
    <row r="2353" spans="1:20" ht="45" hidden="1" x14ac:dyDescent="0.25">
      <c r="A2353" s="13">
        <v>2351</v>
      </c>
      <c r="B2353" s="3" t="s">
        <v>2352</v>
      </c>
      <c r="C2353" s="3" t="s">
        <v>6461</v>
      </c>
      <c r="D2353" s="2">
        <v>18900</v>
      </c>
      <c r="E2353" s="11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8271</v>
      </c>
      <c r="O2353" s="9">
        <f>E2353/D2353</f>
        <v>5.7142857142857143E-3</v>
      </c>
      <c r="P2353" s="10">
        <f>IF(E2353=0,0,E2353/L2353)</f>
        <v>15.428571428571429</v>
      </c>
      <c r="Q2353" s="2" t="str">
        <f>LEFT(N2353,SEARCH("/",N2353,1)-1)</f>
        <v>technology</v>
      </c>
      <c r="R2353" s="2" t="str">
        <f>RIGHT(N2353,LEN(N2353)-SEARCH("/",N2353))</f>
        <v>web</v>
      </c>
      <c r="S2353" s="21">
        <f>(((J2353/60)/60)/24)+DATE(1970,1,1)+(-5/24)</f>
        <v>42093.892812500002</v>
      </c>
      <c r="T2353" s="21">
        <f>(((I2353/60)/60)/24)+DATE(1970,1,1)+(-5/24)</f>
        <v>42123.892812500002</v>
      </c>
    </row>
    <row r="2354" spans="1:20" ht="90" hidden="1" x14ac:dyDescent="0.25">
      <c r="A2354" s="13">
        <v>2352</v>
      </c>
      <c r="B2354" s="3" t="s">
        <v>2353</v>
      </c>
      <c r="C2354" s="3" t="s">
        <v>6462</v>
      </c>
      <c r="D2354" s="2">
        <v>2000</v>
      </c>
      <c r="E2354" s="11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8271</v>
      </c>
      <c r="O2354" s="9">
        <f>E2354/D2354</f>
        <v>0</v>
      </c>
      <c r="P2354" s="10">
        <f>IF(E2354=0,0,E2354/L2354)</f>
        <v>0</v>
      </c>
      <c r="Q2354" s="2" t="str">
        <f>LEFT(N2354,SEARCH("/",N2354,1)-1)</f>
        <v>technology</v>
      </c>
      <c r="R2354" s="2" t="str">
        <f>RIGHT(N2354,LEN(N2354)-SEARCH("/",N2354))</f>
        <v>web</v>
      </c>
      <c r="S2354" s="21">
        <f>(((J2354/60)/60)/24)+DATE(1970,1,1)+(-5/24)</f>
        <v>42101.425370370365</v>
      </c>
      <c r="T2354" s="21">
        <f>(((I2354/60)/60)/24)+DATE(1970,1,1)+(-5/24)</f>
        <v>42161.425370370365</v>
      </c>
    </row>
    <row r="2355" spans="1:20" ht="90" hidden="1" x14ac:dyDescent="0.25">
      <c r="A2355" s="13">
        <v>2353</v>
      </c>
      <c r="B2355" s="3" t="s">
        <v>2354</v>
      </c>
      <c r="C2355" s="3" t="s">
        <v>6463</v>
      </c>
      <c r="D2355" s="2">
        <v>1000</v>
      </c>
      <c r="E2355" s="11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8271</v>
      </c>
      <c r="O2355" s="9">
        <f>E2355/D2355</f>
        <v>0</v>
      </c>
      <c r="P2355" s="10">
        <f>IF(E2355=0,0,E2355/L2355)</f>
        <v>0</v>
      </c>
      <c r="Q2355" s="2" t="str">
        <f>LEFT(N2355,SEARCH("/",N2355,1)-1)</f>
        <v>technology</v>
      </c>
      <c r="R2355" s="2" t="str">
        <f>RIGHT(N2355,LEN(N2355)-SEARCH("/",N2355))</f>
        <v>web</v>
      </c>
      <c r="S2355" s="21">
        <f>(((J2355/60)/60)/24)+DATE(1970,1,1)+(-5/24)</f>
        <v>42103.467847222222</v>
      </c>
      <c r="T2355" s="21">
        <f>(((I2355/60)/60)/24)+DATE(1970,1,1)+(-5/24)</f>
        <v>42115.467847222222</v>
      </c>
    </row>
    <row r="2356" spans="1:20" ht="75" hidden="1" x14ac:dyDescent="0.25">
      <c r="A2356" s="13">
        <v>2354</v>
      </c>
      <c r="B2356" s="3" t="s">
        <v>2355</v>
      </c>
      <c r="C2356" s="3" t="s">
        <v>6464</v>
      </c>
      <c r="D2356" s="2">
        <v>35000</v>
      </c>
      <c r="E2356" s="11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8271</v>
      </c>
      <c r="O2356" s="9">
        <f>E2356/D2356</f>
        <v>7.1428571428571429E-4</v>
      </c>
      <c r="P2356" s="10">
        <f>IF(E2356=0,0,E2356/L2356)</f>
        <v>25</v>
      </c>
      <c r="Q2356" s="2" t="str">
        <f>LEFT(N2356,SEARCH("/",N2356,1)-1)</f>
        <v>technology</v>
      </c>
      <c r="R2356" s="2" t="str">
        <f>RIGHT(N2356,LEN(N2356)-SEARCH("/",N2356))</f>
        <v>web</v>
      </c>
      <c r="S2356" s="21">
        <f>(((J2356/60)/60)/24)+DATE(1970,1,1)+(-5/24)</f>
        <v>41954.51458333333</v>
      </c>
      <c r="T2356" s="21">
        <f>(((I2356/60)/60)/24)+DATE(1970,1,1)+(-5/24)</f>
        <v>42014.51458333333</v>
      </c>
    </row>
    <row r="2357" spans="1:20" ht="90" hidden="1" x14ac:dyDescent="0.25">
      <c r="A2357" s="13">
        <v>2355</v>
      </c>
      <c r="B2357" s="3" t="s">
        <v>2356</v>
      </c>
      <c r="C2357" s="3" t="s">
        <v>6465</v>
      </c>
      <c r="D2357" s="2">
        <v>8000</v>
      </c>
      <c r="E2357" s="11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8271</v>
      </c>
      <c r="O2357" s="9">
        <f>E2357/D2357</f>
        <v>6.875E-3</v>
      </c>
      <c r="P2357" s="10">
        <f>IF(E2357=0,0,E2357/L2357)</f>
        <v>27.5</v>
      </c>
      <c r="Q2357" s="2" t="str">
        <f>LEFT(N2357,SEARCH("/",N2357,1)-1)</f>
        <v>technology</v>
      </c>
      <c r="R2357" s="2" t="str">
        <f>RIGHT(N2357,LEN(N2357)-SEARCH("/",N2357))</f>
        <v>web</v>
      </c>
      <c r="S2357" s="21">
        <f>(((J2357/60)/60)/24)+DATE(1970,1,1)+(-5/24)</f>
        <v>42096.709907407399</v>
      </c>
      <c r="T2357" s="21">
        <f>(((I2357/60)/60)/24)+DATE(1970,1,1)+(-5/24)</f>
        <v>42126.709907407399</v>
      </c>
    </row>
    <row r="2358" spans="1:20" ht="60" hidden="1" x14ac:dyDescent="0.25">
      <c r="A2358" s="13">
        <v>2356</v>
      </c>
      <c r="B2358" s="3" t="s">
        <v>2357</v>
      </c>
      <c r="C2358" s="3" t="s">
        <v>6466</v>
      </c>
      <c r="D2358" s="2">
        <v>10000</v>
      </c>
      <c r="E2358" s="11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8271</v>
      </c>
      <c r="O2358" s="9">
        <f>E2358/D2358</f>
        <v>0</v>
      </c>
      <c r="P2358" s="10">
        <f>IF(E2358=0,0,E2358/L2358)</f>
        <v>0</v>
      </c>
      <c r="Q2358" s="2" t="str">
        <f>LEFT(N2358,SEARCH("/",N2358,1)-1)</f>
        <v>technology</v>
      </c>
      <c r="R2358" s="2" t="str">
        <f>RIGHT(N2358,LEN(N2358)-SEARCH("/",N2358))</f>
        <v>web</v>
      </c>
      <c r="S2358" s="21">
        <f>(((J2358/60)/60)/24)+DATE(1970,1,1)+(-5/24)</f>
        <v>42130.575277777774</v>
      </c>
      <c r="T2358" s="21">
        <f>(((I2358/60)/60)/24)+DATE(1970,1,1)+(-5/24)</f>
        <v>42160.575277777774</v>
      </c>
    </row>
    <row r="2359" spans="1:20" ht="75" hidden="1" x14ac:dyDescent="0.25">
      <c r="A2359" s="13">
        <v>2357</v>
      </c>
      <c r="B2359" s="3" t="s">
        <v>2358</v>
      </c>
      <c r="C2359" s="3" t="s">
        <v>6467</v>
      </c>
      <c r="D2359" s="2">
        <v>27000</v>
      </c>
      <c r="E2359" s="11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8271</v>
      </c>
      <c r="O2359" s="9">
        <f>E2359/D2359</f>
        <v>0</v>
      </c>
      <c r="P2359" s="10">
        <f>IF(E2359=0,0,E2359/L2359)</f>
        <v>0</v>
      </c>
      <c r="Q2359" s="2" t="str">
        <f>LEFT(N2359,SEARCH("/",N2359,1)-1)</f>
        <v>technology</v>
      </c>
      <c r="R2359" s="2" t="str">
        <f>RIGHT(N2359,LEN(N2359)-SEARCH("/",N2359))</f>
        <v>web</v>
      </c>
      <c r="S2359" s="21">
        <f>(((J2359/60)/60)/24)+DATE(1970,1,1)+(-5/24)</f>
        <v>42264.411782407398</v>
      </c>
      <c r="T2359" s="21">
        <f>(((I2359/60)/60)/24)+DATE(1970,1,1)+(-5/24)</f>
        <v>42294.411782407398</v>
      </c>
    </row>
    <row r="2360" spans="1:20" ht="75" hidden="1" x14ac:dyDescent="0.25">
      <c r="A2360" s="13">
        <v>2358</v>
      </c>
      <c r="B2360" s="3" t="s">
        <v>2359</v>
      </c>
      <c r="C2360" s="3" t="s">
        <v>6468</v>
      </c>
      <c r="D2360" s="2">
        <v>1500</v>
      </c>
      <c r="E2360" s="11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8271</v>
      </c>
      <c r="O2360" s="9">
        <f>E2360/D2360</f>
        <v>0</v>
      </c>
      <c r="P2360" s="10">
        <f>IF(E2360=0,0,E2360/L2360)</f>
        <v>0</v>
      </c>
      <c r="Q2360" s="2" t="str">
        <f>LEFT(N2360,SEARCH("/",N2360,1)-1)</f>
        <v>technology</v>
      </c>
      <c r="R2360" s="2" t="str">
        <f>RIGHT(N2360,LEN(N2360)-SEARCH("/",N2360))</f>
        <v>web</v>
      </c>
      <c r="S2360" s="21">
        <f>(((J2360/60)/60)/24)+DATE(1970,1,1)+(-5/24)</f>
        <v>41978.722638888888</v>
      </c>
      <c r="T2360" s="21">
        <f>(((I2360/60)/60)/24)+DATE(1970,1,1)+(-5/24)</f>
        <v>42034.818749999999</v>
      </c>
    </row>
    <row r="2361" spans="1:20" ht="90" hidden="1" x14ac:dyDescent="0.25">
      <c r="A2361" s="13">
        <v>2359</v>
      </c>
      <c r="B2361" s="3" t="s">
        <v>2360</v>
      </c>
      <c r="C2361" s="3" t="s">
        <v>6469</v>
      </c>
      <c r="D2361" s="2">
        <v>7500</v>
      </c>
      <c r="E2361" s="11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8271</v>
      </c>
      <c r="O2361" s="9">
        <f>E2361/D2361</f>
        <v>0.14680000000000001</v>
      </c>
      <c r="P2361" s="10">
        <f>IF(E2361=0,0,E2361/L2361)</f>
        <v>367</v>
      </c>
      <c r="Q2361" s="2" t="str">
        <f>LEFT(N2361,SEARCH("/",N2361,1)-1)</f>
        <v>technology</v>
      </c>
      <c r="R2361" s="2" t="str">
        <f>RIGHT(N2361,LEN(N2361)-SEARCH("/",N2361))</f>
        <v>web</v>
      </c>
      <c r="S2361" s="21">
        <f>(((J2361/60)/60)/24)+DATE(1970,1,1)+(-5/24)</f>
        <v>42159.441249999996</v>
      </c>
      <c r="T2361" s="21">
        <f>(((I2361/60)/60)/24)+DATE(1970,1,1)+(-5/24)</f>
        <v>42219.441249999996</v>
      </c>
    </row>
    <row r="2362" spans="1:20" ht="75" hidden="1" x14ac:dyDescent="0.25">
      <c r="A2362" s="13">
        <v>2360</v>
      </c>
      <c r="B2362" s="3" t="s">
        <v>2361</v>
      </c>
      <c r="C2362" s="3" t="s">
        <v>6470</v>
      </c>
      <c r="D2362" s="2">
        <v>5000</v>
      </c>
      <c r="E2362" s="11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8271</v>
      </c>
      <c r="O2362" s="9">
        <f>E2362/D2362</f>
        <v>4.0000000000000002E-4</v>
      </c>
      <c r="P2362" s="10">
        <f>IF(E2362=0,0,E2362/L2362)</f>
        <v>2</v>
      </c>
      <c r="Q2362" s="2" t="str">
        <f>LEFT(N2362,SEARCH("/",N2362,1)-1)</f>
        <v>technology</v>
      </c>
      <c r="R2362" s="2" t="str">
        <f>RIGHT(N2362,LEN(N2362)-SEARCH("/",N2362))</f>
        <v>web</v>
      </c>
      <c r="S2362" s="21">
        <f>(((J2362/60)/60)/24)+DATE(1970,1,1)+(-5/24)</f>
        <v>42377.498611111114</v>
      </c>
      <c r="T2362" s="21">
        <f>(((I2362/60)/60)/24)+DATE(1970,1,1)+(-5/24)</f>
        <v>42407.498611111114</v>
      </c>
    </row>
    <row r="2363" spans="1:20" ht="90" hidden="1" x14ac:dyDescent="0.25">
      <c r="A2363" s="13">
        <v>2361</v>
      </c>
      <c r="B2363" s="3" t="s">
        <v>2362</v>
      </c>
      <c r="C2363" s="3" t="s">
        <v>6471</v>
      </c>
      <c r="D2363" s="2">
        <v>200</v>
      </c>
      <c r="E2363" s="11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8271</v>
      </c>
      <c r="O2363" s="9">
        <f>E2363/D2363</f>
        <v>0</v>
      </c>
      <c r="P2363" s="10">
        <f>IF(E2363=0,0,E2363/L2363)</f>
        <v>0</v>
      </c>
      <c r="Q2363" s="2" t="str">
        <f>LEFT(N2363,SEARCH("/",N2363,1)-1)</f>
        <v>technology</v>
      </c>
      <c r="R2363" s="2" t="str">
        <f>RIGHT(N2363,LEN(N2363)-SEARCH("/",N2363))</f>
        <v>web</v>
      </c>
      <c r="S2363" s="21">
        <f>(((J2363/60)/60)/24)+DATE(1970,1,1)+(-5/24)</f>
        <v>42466.650555555556</v>
      </c>
      <c r="T2363" s="21">
        <f>(((I2363/60)/60)/24)+DATE(1970,1,1)+(-5/24)</f>
        <v>42490.708333333336</v>
      </c>
    </row>
    <row r="2364" spans="1:20" ht="75" hidden="1" x14ac:dyDescent="0.25">
      <c r="A2364" s="13">
        <v>2362</v>
      </c>
      <c r="B2364" s="3" t="s">
        <v>2363</v>
      </c>
      <c r="C2364" s="3" t="s">
        <v>6472</v>
      </c>
      <c r="D2364" s="2">
        <v>420</v>
      </c>
      <c r="E2364" s="11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8271</v>
      </c>
      <c r="O2364" s="9">
        <f>E2364/D2364</f>
        <v>0.2857142857142857</v>
      </c>
      <c r="P2364" s="10">
        <f>IF(E2364=0,0,E2364/L2364)</f>
        <v>60</v>
      </c>
      <c r="Q2364" s="2" t="str">
        <f>LEFT(N2364,SEARCH("/",N2364,1)-1)</f>
        <v>technology</v>
      </c>
      <c r="R2364" s="2" t="str">
        <f>RIGHT(N2364,LEN(N2364)-SEARCH("/",N2364))</f>
        <v>web</v>
      </c>
      <c r="S2364" s="21">
        <f>(((J2364/60)/60)/24)+DATE(1970,1,1)+(-5/24)</f>
        <v>41954.47997685185</v>
      </c>
      <c r="T2364" s="21">
        <f>(((I2364/60)/60)/24)+DATE(1970,1,1)+(-5/24)</f>
        <v>41984.47997685185</v>
      </c>
    </row>
    <row r="2365" spans="1:20" ht="90" hidden="1" x14ac:dyDescent="0.25">
      <c r="A2365" s="13">
        <v>2363</v>
      </c>
      <c r="B2365" s="3" t="s">
        <v>2364</v>
      </c>
      <c r="C2365" s="3" t="s">
        <v>6473</v>
      </c>
      <c r="D2365" s="2">
        <v>175000</v>
      </c>
      <c r="E2365" s="11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8271</v>
      </c>
      <c r="O2365" s="9">
        <f>E2365/D2365</f>
        <v>0</v>
      </c>
      <c r="P2365" s="10">
        <f>IF(E2365=0,0,E2365/L2365)</f>
        <v>0</v>
      </c>
      <c r="Q2365" s="2" t="str">
        <f>LEFT(N2365,SEARCH("/",N2365,1)-1)</f>
        <v>technology</v>
      </c>
      <c r="R2365" s="2" t="str">
        <f>RIGHT(N2365,LEN(N2365)-SEARCH("/",N2365))</f>
        <v>web</v>
      </c>
      <c r="S2365" s="21">
        <f>(((J2365/60)/60)/24)+DATE(1970,1,1)+(-5/24)</f>
        <v>42321.803240740737</v>
      </c>
      <c r="T2365" s="21">
        <f>(((I2365/60)/60)/24)+DATE(1970,1,1)+(-5/24)</f>
        <v>42366.803240740737</v>
      </c>
    </row>
    <row r="2366" spans="1:20" ht="60" hidden="1" x14ac:dyDescent="0.25">
      <c r="A2366" s="13">
        <v>2364</v>
      </c>
      <c r="B2366" s="3" t="s">
        <v>2365</v>
      </c>
      <c r="C2366" s="3" t="s">
        <v>6474</v>
      </c>
      <c r="D2366" s="2">
        <v>128</v>
      </c>
      <c r="E2366" s="11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8271</v>
      </c>
      <c r="O2366" s="9">
        <f>E2366/D2366</f>
        <v>0</v>
      </c>
      <c r="P2366" s="10">
        <f>IF(E2366=0,0,E2366/L2366)</f>
        <v>0</v>
      </c>
      <c r="Q2366" s="2" t="str">
        <f>LEFT(N2366,SEARCH("/",N2366,1)-1)</f>
        <v>technology</v>
      </c>
      <c r="R2366" s="2" t="str">
        <f>RIGHT(N2366,LEN(N2366)-SEARCH("/",N2366))</f>
        <v>web</v>
      </c>
      <c r="S2366" s="21">
        <f>(((J2366/60)/60)/24)+DATE(1970,1,1)+(-5/24)</f>
        <v>42248.726342592585</v>
      </c>
      <c r="T2366" s="21">
        <f>(((I2366/60)/60)/24)+DATE(1970,1,1)+(-5/24)</f>
        <v>42303.726342592585</v>
      </c>
    </row>
    <row r="2367" spans="1:20" ht="90" hidden="1" x14ac:dyDescent="0.25">
      <c r="A2367" s="13">
        <v>2365</v>
      </c>
      <c r="B2367" s="3" t="s">
        <v>2366</v>
      </c>
      <c r="C2367" s="3" t="s">
        <v>6475</v>
      </c>
      <c r="D2367" s="2">
        <v>1000</v>
      </c>
      <c r="E2367" s="11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8271</v>
      </c>
      <c r="O2367" s="9">
        <f>E2367/D2367</f>
        <v>0</v>
      </c>
      <c r="P2367" s="10">
        <f>IF(E2367=0,0,E2367/L2367)</f>
        <v>0</v>
      </c>
      <c r="Q2367" s="2" t="str">
        <f>LEFT(N2367,SEARCH("/",N2367,1)-1)</f>
        <v>technology</v>
      </c>
      <c r="R2367" s="2" t="str">
        <f>RIGHT(N2367,LEN(N2367)-SEARCH("/",N2367))</f>
        <v>web</v>
      </c>
      <c r="S2367" s="21">
        <f>(((J2367/60)/60)/24)+DATE(1970,1,1)+(-5/24)</f>
        <v>42346.528067129628</v>
      </c>
      <c r="T2367" s="21">
        <f>(((I2367/60)/60)/24)+DATE(1970,1,1)+(-5/24)</f>
        <v>42386.749999999993</v>
      </c>
    </row>
    <row r="2368" spans="1:20" ht="90" hidden="1" x14ac:dyDescent="0.25">
      <c r="A2368" s="13">
        <v>2366</v>
      </c>
      <c r="B2368" s="3" t="s">
        <v>2367</v>
      </c>
      <c r="C2368" s="3" t="s">
        <v>6476</v>
      </c>
      <c r="D2368" s="2">
        <v>25000</v>
      </c>
      <c r="E2368" s="11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8271</v>
      </c>
      <c r="O2368" s="9">
        <f>E2368/D2368</f>
        <v>0.1052</v>
      </c>
      <c r="P2368" s="10">
        <f>IF(E2368=0,0,E2368/L2368)</f>
        <v>97.407407407407405</v>
      </c>
      <c r="Q2368" s="2" t="str">
        <f>LEFT(N2368,SEARCH("/",N2368,1)-1)</f>
        <v>technology</v>
      </c>
      <c r="R2368" s="2" t="str">
        <f>RIGHT(N2368,LEN(N2368)-SEARCH("/",N2368))</f>
        <v>web</v>
      </c>
      <c r="S2368" s="21">
        <f>(((J2368/60)/60)/24)+DATE(1970,1,1)+(-5/24)</f>
        <v>42268.323298611103</v>
      </c>
      <c r="T2368" s="21">
        <f>(((I2368/60)/60)/24)+DATE(1970,1,1)+(-5/24)</f>
        <v>42298.323298611103</v>
      </c>
    </row>
    <row r="2369" spans="1:20" ht="90" hidden="1" x14ac:dyDescent="0.25">
      <c r="A2369" s="13">
        <v>2367</v>
      </c>
      <c r="B2369" s="3" t="s">
        <v>2368</v>
      </c>
      <c r="C2369" s="3" t="s">
        <v>6477</v>
      </c>
      <c r="D2369" s="2">
        <v>50000</v>
      </c>
      <c r="E2369" s="11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8271</v>
      </c>
      <c r="O2369" s="9">
        <f>E2369/D2369</f>
        <v>1.34E-2</v>
      </c>
      <c r="P2369" s="10">
        <f>IF(E2369=0,0,E2369/L2369)</f>
        <v>47.857142857142854</v>
      </c>
      <c r="Q2369" s="2" t="str">
        <f>LEFT(N2369,SEARCH("/",N2369,1)-1)</f>
        <v>technology</v>
      </c>
      <c r="R2369" s="2" t="str">
        <f>RIGHT(N2369,LEN(N2369)-SEARCH("/",N2369))</f>
        <v>web</v>
      </c>
      <c r="S2369" s="21">
        <f>(((J2369/60)/60)/24)+DATE(1970,1,1)+(-5/24)</f>
        <v>42425.761759259258</v>
      </c>
      <c r="T2369" s="21">
        <f>(((I2369/60)/60)/24)+DATE(1970,1,1)+(-5/24)</f>
        <v>42485.720092592594</v>
      </c>
    </row>
    <row r="2370" spans="1:20" ht="90" hidden="1" x14ac:dyDescent="0.25">
      <c r="A2370" s="13">
        <v>2368</v>
      </c>
      <c r="B2370" s="3" t="s">
        <v>2369</v>
      </c>
      <c r="C2370" s="3" t="s">
        <v>6478</v>
      </c>
      <c r="D2370" s="2">
        <v>40000</v>
      </c>
      <c r="E2370" s="11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8271</v>
      </c>
      <c r="O2370" s="9">
        <f>E2370/D2370</f>
        <v>2.5000000000000001E-3</v>
      </c>
      <c r="P2370" s="10">
        <f>IF(E2370=0,0,E2370/L2370)</f>
        <v>50</v>
      </c>
      <c r="Q2370" s="2" t="str">
        <f>LEFT(N2370,SEARCH("/",N2370,1)-1)</f>
        <v>technology</v>
      </c>
      <c r="R2370" s="2" t="str">
        <f>RIGHT(N2370,LEN(N2370)-SEARCH("/",N2370))</f>
        <v>web</v>
      </c>
      <c r="S2370" s="21">
        <f>(((J2370/60)/60)/24)+DATE(1970,1,1)+(-5/24)</f>
        <v>42063.513483796291</v>
      </c>
      <c r="T2370" s="21">
        <f>(((I2370/60)/60)/24)+DATE(1970,1,1)+(-5/24)</f>
        <v>42108.471817129634</v>
      </c>
    </row>
    <row r="2371" spans="1:20" ht="90" hidden="1" x14ac:dyDescent="0.25">
      <c r="A2371" s="13">
        <v>2369</v>
      </c>
      <c r="B2371" s="3" t="s">
        <v>2370</v>
      </c>
      <c r="C2371" s="3" t="s">
        <v>6479</v>
      </c>
      <c r="D2371" s="2">
        <v>25000</v>
      </c>
      <c r="E2371" s="11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8271</v>
      </c>
      <c r="O2371" s="9">
        <f>E2371/D2371</f>
        <v>0</v>
      </c>
      <c r="P2371" s="10">
        <f>IF(E2371=0,0,E2371/L2371)</f>
        <v>0</v>
      </c>
      <c r="Q2371" s="2" t="str">
        <f>LEFT(N2371,SEARCH("/",N2371,1)-1)</f>
        <v>technology</v>
      </c>
      <c r="R2371" s="2" t="str">
        <f>RIGHT(N2371,LEN(N2371)-SEARCH("/",N2371))</f>
        <v>web</v>
      </c>
      <c r="S2371" s="21">
        <f>(((J2371/60)/60)/24)+DATE(1970,1,1)+(-5/24)</f>
        <v>42380.60429398148</v>
      </c>
      <c r="T2371" s="21">
        <f>(((I2371/60)/60)/24)+DATE(1970,1,1)+(-5/24)</f>
        <v>42410.60429398148</v>
      </c>
    </row>
    <row r="2372" spans="1:20" ht="90" hidden="1" x14ac:dyDescent="0.25">
      <c r="A2372" s="13">
        <v>2370</v>
      </c>
      <c r="B2372" s="3" t="s">
        <v>2371</v>
      </c>
      <c r="C2372" s="3" t="s">
        <v>6480</v>
      </c>
      <c r="D2372" s="2">
        <v>25000</v>
      </c>
      <c r="E2372" s="11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8271</v>
      </c>
      <c r="O2372" s="9">
        <f>E2372/D2372</f>
        <v>3.2799999999999999E-3</v>
      </c>
      <c r="P2372" s="10">
        <f>IF(E2372=0,0,E2372/L2372)</f>
        <v>20.5</v>
      </c>
      <c r="Q2372" s="2" t="str">
        <f>LEFT(N2372,SEARCH("/",N2372,1)-1)</f>
        <v>technology</v>
      </c>
      <c r="R2372" s="2" t="str">
        <f>RIGHT(N2372,LEN(N2372)-SEARCH("/",N2372))</f>
        <v>web</v>
      </c>
      <c r="S2372" s="21">
        <f>(((J2372/60)/60)/24)+DATE(1970,1,1)+(-5/24)</f>
        <v>41960.980798611105</v>
      </c>
      <c r="T2372" s="21">
        <f>(((I2372/60)/60)/24)+DATE(1970,1,1)+(-5/24)</f>
        <v>41990.980798611105</v>
      </c>
    </row>
    <row r="2373" spans="1:20" ht="90" hidden="1" x14ac:dyDescent="0.25">
      <c r="A2373" s="13">
        <v>2371</v>
      </c>
      <c r="B2373" s="3" t="s">
        <v>2372</v>
      </c>
      <c r="C2373" s="3" t="s">
        <v>6481</v>
      </c>
      <c r="D2373" s="2">
        <v>2000</v>
      </c>
      <c r="E2373" s="11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8271</v>
      </c>
      <c r="O2373" s="9">
        <f>E2373/D2373</f>
        <v>0</v>
      </c>
      <c r="P2373" s="10">
        <f>IF(E2373=0,0,E2373/L2373)</f>
        <v>0</v>
      </c>
      <c r="Q2373" s="2" t="str">
        <f>LEFT(N2373,SEARCH("/",N2373,1)-1)</f>
        <v>technology</v>
      </c>
      <c r="R2373" s="2" t="str">
        <f>RIGHT(N2373,LEN(N2373)-SEARCH("/",N2373))</f>
        <v>web</v>
      </c>
      <c r="S2373" s="21">
        <f>(((J2373/60)/60)/24)+DATE(1970,1,1)+(-5/24)</f>
        <v>42150.569398148145</v>
      </c>
      <c r="T2373" s="21">
        <f>(((I2373/60)/60)/24)+DATE(1970,1,1)+(-5/24)</f>
        <v>42180.569398148145</v>
      </c>
    </row>
    <row r="2374" spans="1:20" ht="90" hidden="1" x14ac:dyDescent="0.25">
      <c r="A2374" s="13">
        <v>2372</v>
      </c>
      <c r="B2374" s="3" t="s">
        <v>2373</v>
      </c>
      <c r="C2374" s="3" t="s">
        <v>6482</v>
      </c>
      <c r="D2374" s="2">
        <v>5500</v>
      </c>
      <c r="E2374" s="11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8271</v>
      </c>
      <c r="O2374" s="9">
        <f>E2374/D2374</f>
        <v>3.272727272727273E-2</v>
      </c>
      <c r="P2374" s="10">
        <f>IF(E2374=0,0,E2374/L2374)</f>
        <v>30</v>
      </c>
      <c r="Q2374" s="2" t="str">
        <f>LEFT(N2374,SEARCH("/",N2374,1)-1)</f>
        <v>technology</v>
      </c>
      <c r="R2374" s="2" t="str">
        <f>RIGHT(N2374,LEN(N2374)-SEARCH("/",N2374))</f>
        <v>web</v>
      </c>
      <c r="S2374" s="21">
        <f>(((J2374/60)/60)/24)+DATE(1970,1,1)+(-5/24)</f>
        <v>42087.860775462956</v>
      </c>
      <c r="T2374" s="21">
        <f>(((I2374/60)/60)/24)+DATE(1970,1,1)+(-5/24)</f>
        <v>42117.860775462956</v>
      </c>
    </row>
    <row r="2375" spans="1:20" ht="45" hidden="1" x14ac:dyDescent="0.25">
      <c r="A2375" s="13">
        <v>2373</v>
      </c>
      <c r="B2375" s="3" t="s">
        <v>2374</v>
      </c>
      <c r="C2375" s="3" t="s">
        <v>6483</v>
      </c>
      <c r="D2375" s="2">
        <v>850000</v>
      </c>
      <c r="E2375" s="11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8271</v>
      </c>
      <c r="O2375" s="9">
        <f>E2375/D2375</f>
        <v>5.8823529411764708E-5</v>
      </c>
      <c r="P2375" s="10">
        <f>IF(E2375=0,0,E2375/L2375)</f>
        <v>50</v>
      </c>
      <c r="Q2375" s="2" t="str">
        <f>LEFT(N2375,SEARCH("/",N2375,1)-1)</f>
        <v>technology</v>
      </c>
      <c r="R2375" s="2" t="str">
        <f>RIGHT(N2375,LEN(N2375)-SEARCH("/",N2375))</f>
        <v>web</v>
      </c>
      <c r="S2375" s="21">
        <f>(((J2375/60)/60)/24)+DATE(1970,1,1)+(-5/24)</f>
        <v>42215.453981481485</v>
      </c>
      <c r="T2375" s="21">
        <f>(((I2375/60)/60)/24)+DATE(1970,1,1)+(-5/24)</f>
        <v>42245.453981481485</v>
      </c>
    </row>
    <row r="2376" spans="1:20" ht="90" hidden="1" x14ac:dyDescent="0.25">
      <c r="A2376" s="13">
        <v>2374</v>
      </c>
      <c r="B2376" s="3" t="s">
        <v>2375</v>
      </c>
      <c r="C2376" s="3" t="s">
        <v>6484</v>
      </c>
      <c r="D2376" s="2">
        <v>22000</v>
      </c>
      <c r="E2376" s="11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8271</v>
      </c>
      <c r="O2376" s="9">
        <f>E2376/D2376</f>
        <v>4.5454545454545455E-4</v>
      </c>
      <c r="P2376" s="10">
        <f>IF(E2376=0,0,E2376/L2376)</f>
        <v>10</v>
      </c>
      <c r="Q2376" s="2" t="str">
        <f>LEFT(N2376,SEARCH("/",N2376,1)-1)</f>
        <v>technology</v>
      </c>
      <c r="R2376" s="2" t="str">
        <f>RIGHT(N2376,LEN(N2376)-SEARCH("/",N2376))</f>
        <v>web</v>
      </c>
      <c r="S2376" s="21">
        <f>(((J2376/60)/60)/24)+DATE(1970,1,1)+(-5/24)</f>
        <v>42017.634953703695</v>
      </c>
      <c r="T2376" s="21">
        <f>(((I2376/60)/60)/24)+DATE(1970,1,1)+(-5/24)</f>
        <v>42047.634953703695</v>
      </c>
    </row>
    <row r="2377" spans="1:20" ht="90" hidden="1" x14ac:dyDescent="0.25">
      <c r="A2377" s="13">
        <v>2375</v>
      </c>
      <c r="B2377" s="3" t="s">
        <v>2376</v>
      </c>
      <c r="C2377" s="3" t="s">
        <v>6485</v>
      </c>
      <c r="D2377" s="2">
        <v>10000</v>
      </c>
      <c r="E2377" s="11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8271</v>
      </c>
      <c r="O2377" s="9">
        <f>E2377/D2377</f>
        <v>0</v>
      </c>
      <c r="P2377" s="10">
        <f>IF(E2377=0,0,E2377/L2377)</f>
        <v>0</v>
      </c>
      <c r="Q2377" s="2" t="str">
        <f>LEFT(N2377,SEARCH("/",N2377,1)-1)</f>
        <v>technology</v>
      </c>
      <c r="R2377" s="2" t="str">
        <f>RIGHT(N2377,LEN(N2377)-SEARCH("/",N2377))</f>
        <v>web</v>
      </c>
      <c r="S2377" s="21">
        <f>(((J2377/60)/60)/24)+DATE(1970,1,1)+(-5/24)</f>
        <v>42592.627743055556</v>
      </c>
      <c r="T2377" s="21">
        <f>(((I2377/60)/60)/24)+DATE(1970,1,1)+(-5/24)</f>
        <v>42622.627743055556</v>
      </c>
    </row>
    <row r="2378" spans="1:20" ht="90" hidden="1" x14ac:dyDescent="0.25">
      <c r="A2378" s="13">
        <v>2376</v>
      </c>
      <c r="B2378" s="3" t="s">
        <v>2377</v>
      </c>
      <c r="C2378" s="3" t="s">
        <v>6486</v>
      </c>
      <c r="D2378" s="2">
        <v>3000</v>
      </c>
      <c r="E2378" s="11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8271</v>
      </c>
      <c r="O2378" s="9">
        <f>E2378/D2378</f>
        <v>0.10877666666666666</v>
      </c>
      <c r="P2378" s="10">
        <f>IF(E2378=0,0,E2378/L2378)</f>
        <v>81.582499999999996</v>
      </c>
      <c r="Q2378" s="2" t="str">
        <f>LEFT(N2378,SEARCH("/",N2378,1)-1)</f>
        <v>technology</v>
      </c>
      <c r="R2378" s="2" t="str">
        <f>RIGHT(N2378,LEN(N2378)-SEARCH("/",N2378))</f>
        <v>web</v>
      </c>
      <c r="S2378" s="21">
        <f>(((J2378/60)/60)/24)+DATE(1970,1,1)+(-5/24)</f>
        <v>42318.717199074068</v>
      </c>
      <c r="T2378" s="21">
        <f>(((I2378/60)/60)/24)+DATE(1970,1,1)+(-5/24)</f>
        <v>42348.717199074068</v>
      </c>
    </row>
    <row r="2379" spans="1:20" ht="75" hidden="1" x14ac:dyDescent="0.25">
      <c r="A2379" s="13">
        <v>2377</v>
      </c>
      <c r="B2379" s="3" t="s">
        <v>2378</v>
      </c>
      <c r="C2379" s="3" t="s">
        <v>6487</v>
      </c>
      <c r="D2379" s="2">
        <v>2500</v>
      </c>
      <c r="E2379" s="11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8271</v>
      </c>
      <c r="O2379" s="9">
        <f>E2379/D2379</f>
        <v>0</v>
      </c>
      <c r="P2379" s="10">
        <f>IF(E2379=0,0,E2379/L2379)</f>
        <v>0</v>
      </c>
      <c r="Q2379" s="2" t="str">
        <f>LEFT(N2379,SEARCH("/",N2379,1)-1)</f>
        <v>technology</v>
      </c>
      <c r="R2379" s="2" t="str">
        <f>RIGHT(N2379,LEN(N2379)-SEARCH("/",N2379))</f>
        <v>web</v>
      </c>
      <c r="S2379" s="21">
        <f>(((J2379/60)/60)/24)+DATE(1970,1,1)+(-5/24)</f>
        <v>42669.661840277775</v>
      </c>
      <c r="T2379" s="21">
        <f>(((I2379/60)/60)/24)+DATE(1970,1,1)+(-5/24)</f>
        <v>42699.703506944446</v>
      </c>
    </row>
    <row r="2380" spans="1:20" ht="75" hidden="1" x14ac:dyDescent="0.25">
      <c r="A2380" s="13">
        <v>2378</v>
      </c>
      <c r="B2380" s="3" t="s">
        <v>2379</v>
      </c>
      <c r="C2380" s="3" t="s">
        <v>6488</v>
      </c>
      <c r="D2380" s="2">
        <v>110000</v>
      </c>
      <c r="E2380" s="11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8271</v>
      </c>
      <c r="O2380" s="9">
        <f>E2380/D2380</f>
        <v>0</v>
      </c>
      <c r="P2380" s="10">
        <f>IF(E2380=0,0,E2380/L2380)</f>
        <v>0</v>
      </c>
      <c r="Q2380" s="2" t="str">
        <f>LEFT(N2380,SEARCH("/",N2380,1)-1)</f>
        <v>technology</v>
      </c>
      <c r="R2380" s="2" t="str">
        <f>RIGHT(N2380,LEN(N2380)-SEARCH("/",N2380))</f>
        <v>web</v>
      </c>
      <c r="S2380" s="21">
        <f>(((J2380/60)/60)/24)+DATE(1970,1,1)+(-5/24)</f>
        <v>42212.804745370369</v>
      </c>
      <c r="T2380" s="21">
        <f>(((I2380/60)/60)/24)+DATE(1970,1,1)+(-5/24)</f>
        <v>42241.804745370369</v>
      </c>
    </row>
    <row r="2381" spans="1:20" ht="60" hidden="1" x14ac:dyDescent="0.25">
      <c r="A2381" s="13">
        <v>2379</v>
      </c>
      <c r="B2381" s="3" t="s">
        <v>2380</v>
      </c>
      <c r="C2381" s="3" t="s">
        <v>6489</v>
      </c>
      <c r="D2381" s="2">
        <v>30000</v>
      </c>
      <c r="E2381" s="11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8271</v>
      </c>
      <c r="O2381" s="9">
        <f>E2381/D2381</f>
        <v>0</v>
      </c>
      <c r="P2381" s="10">
        <f>IF(E2381=0,0,E2381/L2381)</f>
        <v>0</v>
      </c>
      <c r="Q2381" s="2" t="str">
        <f>LEFT(N2381,SEARCH("/",N2381,1)-1)</f>
        <v>technology</v>
      </c>
      <c r="R2381" s="2" t="str">
        <f>RIGHT(N2381,LEN(N2381)-SEARCH("/",N2381))</f>
        <v>web</v>
      </c>
      <c r="S2381" s="21">
        <f>(((J2381/60)/60)/24)+DATE(1970,1,1)+(-5/24)</f>
        <v>42236.808055555557</v>
      </c>
      <c r="T2381" s="21">
        <f>(((I2381/60)/60)/24)+DATE(1970,1,1)+(-5/24)</f>
        <v>42281.808055555557</v>
      </c>
    </row>
    <row r="2382" spans="1:20" ht="90" hidden="1" x14ac:dyDescent="0.25">
      <c r="A2382" s="13">
        <v>2380</v>
      </c>
      <c r="B2382" s="3" t="s">
        <v>2381</v>
      </c>
      <c r="C2382" s="3" t="s">
        <v>6490</v>
      </c>
      <c r="D2382" s="2">
        <v>15000</v>
      </c>
      <c r="E2382" s="11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8271</v>
      </c>
      <c r="O2382" s="9">
        <f>E2382/D2382</f>
        <v>3.6666666666666666E-3</v>
      </c>
      <c r="P2382" s="10">
        <f>IF(E2382=0,0,E2382/L2382)</f>
        <v>18.333333333333332</v>
      </c>
      <c r="Q2382" s="2" t="str">
        <f>LEFT(N2382,SEARCH("/",N2382,1)-1)</f>
        <v>technology</v>
      </c>
      <c r="R2382" s="2" t="str">
        <f>RIGHT(N2382,LEN(N2382)-SEARCH("/",N2382))</f>
        <v>web</v>
      </c>
      <c r="S2382" s="21">
        <f>(((J2382/60)/60)/24)+DATE(1970,1,1)+(-5/24)</f>
        <v>42248.584976851846</v>
      </c>
      <c r="T2382" s="21">
        <f>(((I2382/60)/60)/24)+DATE(1970,1,1)+(-5/24)</f>
        <v>42278.584976851846</v>
      </c>
    </row>
    <row r="2383" spans="1:20" ht="75" hidden="1" x14ac:dyDescent="0.25">
      <c r="A2383" s="13">
        <v>2381</v>
      </c>
      <c r="B2383" s="3" t="s">
        <v>2382</v>
      </c>
      <c r="C2383" s="3" t="s">
        <v>6491</v>
      </c>
      <c r="D2383" s="2">
        <v>86350</v>
      </c>
      <c r="E2383" s="11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8271</v>
      </c>
      <c r="O2383" s="9">
        <f>E2383/D2383</f>
        <v>1.8193398957730169E-2</v>
      </c>
      <c r="P2383" s="10">
        <f>IF(E2383=0,0,E2383/L2383)</f>
        <v>224.42857142857142</v>
      </c>
      <c r="Q2383" s="2" t="str">
        <f>LEFT(N2383,SEARCH("/",N2383,1)-1)</f>
        <v>technology</v>
      </c>
      <c r="R2383" s="2" t="str">
        <f>RIGHT(N2383,LEN(N2383)-SEARCH("/",N2383))</f>
        <v>web</v>
      </c>
      <c r="S2383" s="21">
        <f>(((J2383/60)/60)/24)+DATE(1970,1,1)+(-5/24)</f>
        <v>42074.727407407401</v>
      </c>
      <c r="T2383" s="21">
        <f>(((I2383/60)/60)/24)+DATE(1970,1,1)+(-5/24)</f>
        <v>42104.727407407401</v>
      </c>
    </row>
    <row r="2384" spans="1:20" ht="105" hidden="1" x14ac:dyDescent="0.25">
      <c r="A2384" s="13">
        <v>2382</v>
      </c>
      <c r="B2384" s="3" t="s">
        <v>2383</v>
      </c>
      <c r="C2384" s="3" t="s">
        <v>6492</v>
      </c>
      <c r="D2384" s="2">
        <v>3000</v>
      </c>
      <c r="E2384" s="11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8271</v>
      </c>
      <c r="O2384" s="9">
        <f>E2384/D2384</f>
        <v>2.5000000000000001E-2</v>
      </c>
      <c r="P2384" s="10">
        <f>IF(E2384=0,0,E2384/L2384)</f>
        <v>37.5</v>
      </c>
      <c r="Q2384" s="2" t="str">
        <f>LEFT(N2384,SEARCH("/",N2384,1)-1)</f>
        <v>technology</v>
      </c>
      <c r="R2384" s="2" t="str">
        <f>RIGHT(N2384,LEN(N2384)-SEARCH("/",N2384))</f>
        <v>web</v>
      </c>
      <c r="S2384" s="21">
        <f>(((J2384/60)/60)/24)+DATE(1970,1,1)+(-5/24)</f>
        <v>42194.979201388887</v>
      </c>
      <c r="T2384" s="21">
        <f>(((I2384/60)/60)/24)+DATE(1970,1,1)+(-5/24)</f>
        <v>42219.979201388887</v>
      </c>
    </row>
    <row r="2385" spans="1:20" ht="90" hidden="1" x14ac:dyDescent="0.25">
      <c r="A2385" s="13">
        <v>2383</v>
      </c>
      <c r="B2385" s="3" t="s">
        <v>2384</v>
      </c>
      <c r="C2385" s="3" t="s">
        <v>6493</v>
      </c>
      <c r="D2385" s="2">
        <v>10000</v>
      </c>
      <c r="E2385" s="11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8271</v>
      </c>
      <c r="O2385" s="9">
        <f>E2385/D2385</f>
        <v>4.3499999999999997E-2</v>
      </c>
      <c r="P2385" s="10">
        <f>IF(E2385=0,0,E2385/L2385)</f>
        <v>145</v>
      </c>
      <c r="Q2385" s="2" t="str">
        <f>LEFT(N2385,SEARCH("/",N2385,1)-1)</f>
        <v>technology</v>
      </c>
      <c r="R2385" s="2" t="str">
        <f>RIGHT(N2385,LEN(N2385)-SEARCH("/",N2385))</f>
        <v>web</v>
      </c>
      <c r="S2385" s="21">
        <f>(((J2385/60)/60)/24)+DATE(1970,1,1)+(-5/24)</f>
        <v>42026.848460648143</v>
      </c>
      <c r="T2385" s="21">
        <f>(((I2385/60)/60)/24)+DATE(1970,1,1)+(-5/24)</f>
        <v>42056.848460648143</v>
      </c>
    </row>
    <row r="2386" spans="1:20" ht="105" hidden="1" x14ac:dyDescent="0.25">
      <c r="A2386" s="13">
        <v>2384</v>
      </c>
      <c r="B2386" s="3" t="s">
        <v>2385</v>
      </c>
      <c r="C2386" s="3" t="s">
        <v>6494</v>
      </c>
      <c r="D2386" s="2">
        <v>1000</v>
      </c>
      <c r="E2386" s="11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8271</v>
      </c>
      <c r="O2386" s="9">
        <f>E2386/D2386</f>
        <v>8.0000000000000002E-3</v>
      </c>
      <c r="P2386" s="10">
        <f>IF(E2386=0,0,E2386/L2386)</f>
        <v>1</v>
      </c>
      <c r="Q2386" s="2" t="str">
        <f>LEFT(N2386,SEARCH("/",N2386,1)-1)</f>
        <v>technology</v>
      </c>
      <c r="R2386" s="2" t="str">
        <f>RIGHT(N2386,LEN(N2386)-SEARCH("/",N2386))</f>
        <v>web</v>
      </c>
      <c r="S2386" s="21">
        <f>(((J2386/60)/60)/24)+DATE(1970,1,1)+(-5/24)</f>
        <v>41926.859293981477</v>
      </c>
      <c r="T2386" s="21">
        <f>(((I2386/60)/60)/24)+DATE(1970,1,1)+(-5/24)</f>
        <v>41956.900960648149</v>
      </c>
    </row>
    <row r="2387" spans="1:20" ht="90" hidden="1" x14ac:dyDescent="0.25">
      <c r="A2387" s="13">
        <v>2385</v>
      </c>
      <c r="B2387" s="3" t="s">
        <v>2386</v>
      </c>
      <c r="C2387" s="3" t="s">
        <v>6495</v>
      </c>
      <c r="D2387" s="2">
        <v>65000</v>
      </c>
      <c r="E2387" s="11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8271</v>
      </c>
      <c r="O2387" s="9">
        <f>E2387/D2387</f>
        <v>1.2123076923076924E-2</v>
      </c>
      <c r="P2387" s="10">
        <f>IF(E2387=0,0,E2387/L2387)</f>
        <v>112.57142857142857</v>
      </c>
      <c r="Q2387" s="2" t="str">
        <f>LEFT(N2387,SEARCH("/",N2387,1)-1)</f>
        <v>technology</v>
      </c>
      <c r="R2387" s="2" t="str">
        <f>RIGHT(N2387,LEN(N2387)-SEARCH("/",N2387))</f>
        <v>web</v>
      </c>
      <c r="S2387" s="21">
        <f>(((J2387/60)/60)/24)+DATE(1970,1,1)+(-5/24)</f>
        <v>42191.493425925924</v>
      </c>
      <c r="T2387" s="21">
        <f>(((I2387/60)/60)/24)+DATE(1970,1,1)+(-5/24)</f>
        <v>42221.493425925924</v>
      </c>
    </row>
    <row r="2388" spans="1:20" ht="75" hidden="1" x14ac:dyDescent="0.25">
      <c r="A2388" s="13">
        <v>2386</v>
      </c>
      <c r="B2388" s="3" t="s">
        <v>2387</v>
      </c>
      <c r="C2388" s="3" t="s">
        <v>6496</v>
      </c>
      <c r="D2388" s="2">
        <v>30000</v>
      </c>
      <c r="E2388" s="11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8271</v>
      </c>
      <c r="O2388" s="9">
        <f>E2388/D2388</f>
        <v>0</v>
      </c>
      <c r="P2388" s="10">
        <f>IF(E2388=0,0,E2388/L2388)</f>
        <v>0</v>
      </c>
      <c r="Q2388" s="2" t="str">
        <f>LEFT(N2388,SEARCH("/",N2388,1)-1)</f>
        <v>technology</v>
      </c>
      <c r="R2388" s="2" t="str">
        <f>RIGHT(N2388,LEN(N2388)-SEARCH("/",N2388))</f>
        <v>web</v>
      </c>
      <c r="S2388" s="21">
        <f>(((J2388/60)/60)/24)+DATE(1970,1,1)+(-5/24)</f>
        <v>41954.629907407405</v>
      </c>
      <c r="T2388" s="21">
        <f>(((I2388/60)/60)/24)+DATE(1970,1,1)+(-5/24)</f>
        <v>42014.629907407405</v>
      </c>
    </row>
    <row r="2389" spans="1:20" ht="90" hidden="1" x14ac:dyDescent="0.25">
      <c r="A2389" s="13">
        <v>2387</v>
      </c>
      <c r="B2389" s="3" t="s">
        <v>2388</v>
      </c>
      <c r="C2389" s="3" t="s">
        <v>6497</v>
      </c>
      <c r="D2389" s="2">
        <v>150000</v>
      </c>
      <c r="E2389" s="11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8271</v>
      </c>
      <c r="O2389" s="9">
        <f>E2389/D2389</f>
        <v>6.8399999999999997E-3</v>
      </c>
      <c r="P2389" s="10">
        <f>IF(E2389=0,0,E2389/L2389)</f>
        <v>342</v>
      </c>
      <c r="Q2389" s="2" t="str">
        <f>LEFT(N2389,SEARCH("/",N2389,1)-1)</f>
        <v>technology</v>
      </c>
      <c r="R2389" s="2" t="str">
        <f>RIGHT(N2389,LEN(N2389)-SEARCH("/",N2389))</f>
        <v>web</v>
      </c>
      <c r="S2389" s="21">
        <f>(((J2389/60)/60)/24)+DATE(1970,1,1)+(-5/24)</f>
        <v>42528.418287037035</v>
      </c>
      <c r="T2389" s="21">
        <f>(((I2389/60)/60)/24)+DATE(1970,1,1)+(-5/24)</f>
        <v>42573.418287037035</v>
      </c>
    </row>
    <row r="2390" spans="1:20" ht="90" hidden="1" x14ac:dyDescent="0.25">
      <c r="A2390" s="13">
        <v>2388</v>
      </c>
      <c r="B2390" s="3" t="s">
        <v>2389</v>
      </c>
      <c r="C2390" s="3" t="s">
        <v>6498</v>
      </c>
      <c r="D2390" s="2">
        <v>37000</v>
      </c>
      <c r="E2390" s="11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8271</v>
      </c>
      <c r="O2390" s="9">
        <f>E2390/D2390</f>
        <v>1.2513513513513513E-2</v>
      </c>
      <c r="P2390" s="10">
        <f>IF(E2390=0,0,E2390/L2390)</f>
        <v>57.875</v>
      </c>
      <c r="Q2390" s="2" t="str">
        <f>LEFT(N2390,SEARCH("/",N2390,1)-1)</f>
        <v>technology</v>
      </c>
      <c r="R2390" s="2" t="str">
        <f>RIGHT(N2390,LEN(N2390)-SEARCH("/",N2390))</f>
        <v>web</v>
      </c>
      <c r="S2390" s="21">
        <f>(((J2390/60)/60)/24)+DATE(1970,1,1)+(-5/24)</f>
        <v>41989.645358796297</v>
      </c>
      <c r="T2390" s="21">
        <f>(((I2390/60)/60)/24)+DATE(1970,1,1)+(-5/24)</f>
        <v>42019.603472222218</v>
      </c>
    </row>
    <row r="2391" spans="1:20" ht="120" hidden="1" x14ac:dyDescent="0.25">
      <c r="A2391" s="13">
        <v>2389</v>
      </c>
      <c r="B2391" s="3" t="s">
        <v>2390</v>
      </c>
      <c r="C2391" s="3" t="s">
        <v>6499</v>
      </c>
      <c r="D2391" s="2">
        <v>16000</v>
      </c>
      <c r="E2391" s="11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8271</v>
      </c>
      <c r="O2391" s="9">
        <f>E2391/D2391</f>
        <v>1.8749999999999999E-3</v>
      </c>
      <c r="P2391" s="10">
        <f>IF(E2391=0,0,E2391/L2391)</f>
        <v>30</v>
      </c>
      <c r="Q2391" s="2" t="str">
        <f>LEFT(N2391,SEARCH("/",N2391,1)-1)</f>
        <v>technology</v>
      </c>
      <c r="R2391" s="2" t="str">
        <f>RIGHT(N2391,LEN(N2391)-SEARCH("/",N2391))</f>
        <v>web</v>
      </c>
      <c r="S2391" s="21">
        <f>(((J2391/60)/60)/24)+DATE(1970,1,1)+(-5/24)</f>
        <v>42179.445046296292</v>
      </c>
      <c r="T2391" s="21">
        <f>(((I2391/60)/60)/24)+DATE(1970,1,1)+(-5/24)</f>
        <v>42210.707638888889</v>
      </c>
    </row>
    <row r="2392" spans="1:20" ht="90" hidden="1" x14ac:dyDescent="0.25">
      <c r="A2392" s="13">
        <v>2390</v>
      </c>
      <c r="B2392" s="3" t="s">
        <v>2391</v>
      </c>
      <c r="C2392" s="3" t="s">
        <v>6500</v>
      </c>
      <c r="D2392" s="2">
        <v>510000</v>
      </c>
      <c r="E2392" s="11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8271</v>
      </c>
      <c r="O2392" s="9">
        <f>E2392/D2392</f>
        <v>0</v>
      </c>
      <c r="P2392" s="10">
        <f>IF(E2392=0,0,E2392/L2392)</f>
        <v>0</v>
      </c>
      <c r="Q2392" s="2" t="str">
        <f>LEFT(N2392,SEARCH("/",N2392,1)-1)</f>
        <v>technology</v>
      </c>
      <c r="R2392" s="2" t="str">
        <f>RIGHT(N2392,LEN(N2392)-SEARCH("/",N2392))</f>
        <v>web</v>
      </c>
      <c r="S2392" s="21">
        <f>(((J2392/60)/60)/24)+DATE(1970,1,1)+(-5/24)</f>
        <v>41968.053981481477</v>
      </c>
      <c r="T2392" s="21">
        <f>(((I2392/60)/60)/24)+DATE(1970,1,1)+(-5/24)</f>
        <v>42008.053981481477</v>
      </c>
    </row>
    <row r="2393" spans="1:20" ht="60" hidden="1" x14ac:dyDescent="0.25">
      <c r="A2393" s="13">
        <v>2391</v>
      </c>
      <c r="B2393" s="3" t="s">
        <v>2392</v>
      </c>
      <c r="C2393" s="3" t="s">
        <v>6501</v>
      </c>
      <c r="D2393" s="2">
        <v>20000</v>
      </c>
      <c r="E2393" s="11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8271</v>
      </c>
      <c r="O2393" s="9">
        <f>E2393/D2393</f>
        <v>1.25E-3</v>
      </c>
      <c r="P2393" s="10">
        <f>IF(E2393=0,0,E2393/L2393)</f>
        <v>25</v>
      </c>
      <c r="Q2393" s="2" t="str">
        <f>LEFT(N2393,SEARCH("/",N2393,1)-1)</f>
        <v>technology</v>
      </c>
      <c r="R2393" s="2" t="str">
        <f>RIGHT(N2393,LEN(N2393)-SEARCH("/",N2393))</f>
        <v>web</v>
      </c>
      <c r="S2393" s="21">
        <f>(((J2393/60)/60)/24)+DATE(1970,1,1)+(-5/24)</f>
        <v>42064.586157407401</v>
      </c>
      <c r="T2393" s="21">
        <f>(((I2393/60)/60)/24)+DATE(1970,1,1)+(-5/24)</f>
        <v>42094.544490740744</v>
      </c>
    </row>
    <row r="2394" spans="1:20" ht="90" hidden="1" x14ac:dyDescent="0.25">
      <c r="A2394" s="13">
        <v>2392</v>
      </c>
      <c r="B2394" s="3" t="s">
        <v>2393</v>
      </c>
      <c r="C2394" s="3" t="s">
        <v>6502</v>
      </c>
      <c r="D2394" s="2">
        <v>4200</v>
      </c>
      <c r="E2394" s="11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8271</v>
      </c>
      <c r="O2394" s="9">
        <f>E2394/D2394</f>
        <v>0</v>
      </c>
      <c r="P2394" s="10">
        <f>IF(E2394=0,0,E2394/L2394)</f>
        <v>0</v>
      </c>
      <c r="Q2394" s="2" t="str">
        <f>LEFT(N2394,SEARCH("/",N2394,1)-1)</f>
        <v>technology</v>
      </c>
      <c r="R2394" s="2" t="str">
        <f>RIGHT(N2394,LEN(N2394)-SEARCH("/",N2394))</f>
        <v>web</v>
      </c>
      <c r="S2394" s="21">
        <f>(((J2394/60)/60)/24)+DATE(1970,1,1)+(-5/24)</f>
        <v>42275.912303240737</v>
      </c>
      <c r="T2394" s="21">
        <f>(((I2394/60)/60)/24)+DATE(1970,1,1)+(-5/24)</f>
        <v>42305.912303240737</v>
      </c>
    </row>
    <row r="2395" spans="1:20" ht="90" hidden="1" x14ac:dyDescent="0.25">
      <c r="A2395" s="13">
        <v>2393</v>
      </c>
      <c r="B2395" s="3" t="s">
        <v>2394</v>
      </c>
      <c r="C2395" s="3" t="s">
        <v>6503</v>
      </c>
      <c r="D2395" s="2">
        <v>100000</v>
      </c>
      <c r="E2395" s="11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8271</v>
      </c>
      <c r="O2395" s="9">
        <f>E2395/D2395</f>
        <v>5.0000000000000001E-4</v>
      </c>
      <c r="P2395" s="10">
        <f>IF(E2395=0,0,E2395/L2395)</f>
        <v>50</v>
      </c>
      <c r="Q2395" s="2" t="str">
        <f>LEFT(N2395,SEARCH("/",N2395,1)-1)</f>
        <v>technology</v>
      </c>
      <c r="R2395" s="2" t="str">
        <f>RIGHT(N2395,LEN(N2395)-SEARCH("/",N2395))</f>
        <v>web</v>
      </c>
      <c r="S2395" s="21">
        <f>(((J2395/60)/60)/24)+DATE(1970,1,1)+(-5/24)</f>
        <v>42194.440011574072</v>
      </c>
      <c r="T2395" s="21">
        <f>(((I2395/60)/60)/24)+DATE(1970,1,1)+(-5/24)</f>
        <v>42224.440011574072</v>
      </c>
    </row>
    <row r="2396" spans="1:20" ht="90" hidden="1" x14ac:dyDescent="0.25">
      <c r="A2396" s="13">
        <v>2394</v>
      </c>
      <c r="B2396" s="3" t="s">
        <v>2395</v>
      </c>
      <c r="C2396" s="3" t="s">
        <v>6504</v>
      </c>
      <c r="D2396" s="2">
        <v>5000</v>
      </c>
      <c r="E2396" s="11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8271</v>
      </c>
      <c r="O2396" s="9">
        <f>E2396/D2396</f>
        <v>5.9999999999999995E-4</v>
      </c>
      <c r="P2396" s="10">
        <f>IF(E2396=0,0,E2396/L2396)</f>
        <v>1.5</v>
      </c>
      <c r="Q2396" s="2" t="str">
        <f>LEFT(N2396,SEARCH("/",N2396,1)-1)</f>
        <v>technology</v>
      </c>
      <c r="R2396" s="2" t="str">
        <f>RIGHT(N2396,LEN(N2396)-SEARCH("/",N2396))</f>
        <v>web</v>
      </c>
      <c r="S2396" s="21">
        <f>(((J2396/60)/60)/24)+DATE(1970,1,1)+(-5/24)</f>
        <v>42031.15385416666</v>
      </c>
      <c r="T2396" s="21">
        <f>(((I2396/60)/60)/24)+DATE(1970,1,1)+(-5/24)</f>
        <v>42061.15385416666</v>
      </c>
    </row>
    <row r="2397" spans="1:20" ht="75" hidden="1" x14ac:dyDescent="0.25">
      <c r="A2397" s="13">
        <v>2395</v>
      </c>
      <c r="B2397" s="3" t="s">
        <v>2396</v>
      </c>
      <c r="C2397" s="3" t="s">
        <v>6505</v>
      </c>
      <c r="D2397" s="2">
        <v>33000</v>
      </c>
      <c r="E2397" s="11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8271</v>
      </c>
      <c r="O2397" s="9">
        <f>E2397/D2397</f>
        <v>0</v>
      </c>
      <c r="P2397" s="10">
        <f>IF(E2397=0,0,E2397/L2397)</f>
        <v>0</v>
      </c>
      <c r="Q2397" s="2" t="str">
        <f>LEFT(N2397,SEARCH("/",N2397,1)-1)</f>
        <v>technology</v>
      </c>
      <c r="R2397" s="2" t="str">
        <f>RIGHT(N2397,LEN(N2397)-SEARCH("/",N2397))</f>
        <v>web</v>
      </c>
      <c r="S2397" s="21">
        <f>(((J2397/60)/60)/24)+DATE(1970,1,1)+(-5/24)</f>
        <v>42716.913043981483</v>
      </c>
      <c r="T2397" s="21">
        <f>(((I2397/60)/60)/24)+DATE(1970,1,1)+(-5/24)</f>
        <v>42745.164583333331</v>
      </c>
    </row>
    <row r="2398" spans="1:20" ht="90" hidden="1" x14ac:dyDescent="0.25">
      <c r="A2398" s="13">
        <v>2396</v>
      </c>
      <c r="B2398" s="3" t="s">
        <v>2397</v>
      </c>
      <c r="C2398" s="3" t="s">
        <v>6506</v>
      </c>
      <c r="D2398" s="2">
        <v>5000</v>
      </c>
      <c r="E2398" s="11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8271</v>
      </c>
      <c r="O2398" s="9">
        <f>E2398/D2398</f>
        <v>2E-3</v>
      </c>
      <c r="P2398" s="10">
        <f>IF(E2398=0,0,E2398/L2398)</f>
        <v>10</v>
      </c>
      <c r="Q2398" s="2" t="str">
        <f>LEFT(N2398,SEARCH("/",N2398,1)-1)</f>
        <v>technology</v>
      </c>
      <c r="R2398" s="2" t="str">
        <f>RIGHT(N2398,LEN(N2398)-SEARCH("/",N2398))</f>
        <v>web</v>
      </c>
      <c r="S2398" s="21">
        <f>(((J2398/60)/60)/24)+DATE(1970,1,1)+(-5/24)</f>
        <v>42262.640717592592</v>
      </c>
      <c r="T2398" s="21">
        <f>(((I2398/60)/60)/24)+DATE(1970,1,1)+(-5/24)</f>
        <v>42292.640717592592</v>
      </c>
    </row>
    <row r="2399" spans="1:20" ht="90" hidden="1" x14ac:dyDescent="0.25">
      <c r="A2399" s="13">
        <v>2397</v>
      </c>
      <c r="B2399" s="3" t="s">
        <v>2398</v>
      </c>
      <c r="C2399" s="3" t="s">
        <v>6507</v>
      </c>
      <c r="D2399" s="2">
        <v>124000</v>
      </c>
      <c r="E2399" s="11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8271</v>
      </c>
      <c r="O2399" s="9">
        <f>E2399/D2399</f>
        <v>0</v>
      </c>
      <c r="P2399" s="10">
        <f>IF(E2399=0,0,E2399/L2399)</f>
        <v>0</v>
      </c>
      <c r="Q2399" s="2" t="str">
        <f>LEFT(N2399,SEARCH("/",N2399,1)-1)</f>
        <v>technology</v>
      </c>
      <c r="R2399" s="2" t="str">
        <f>RIGHT(N2399,LEN(N2399)-SEARCH("/",N2399))</f>
        <v>web</v>
      </c>
      <c r="S2399" s="21">
        <f>(((J2399/60)/60)/24)+DATE(1970,1,1)+(-5/24)</f>
        <v>41976.676574074074</v>
      </c>
      <c r="T2399" s="21">
        <f>(((I2399/60)/60)/24)+DATE(1970,1,1)+(-5/24)</f>
        <v>42006.676574074074</v>
      </c>
    </row>
    <row r="2400" spans="1:20" ht="90" hidden="1" x14ac:dyDescent="0.25">
      <c r="A2400" s="13">
        <v>2398</v>
      </c>
      <c r="B2400" s="3" t="s">
        <v>2399</v>
      </c>
      <c r="C2400" s="3" t="s">
        <v>6508</v>
      </c>
      <c r="D2400" s="2">
        <v>4000</v>
      </c>
      <c r="E2400" s="11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8271</v>
      </c>
      <c r="O2400" s="9">
        <f>E2400/D2400</f>
        <v>0</v>
      </c>
      <c r="P2400" s="10">
        <f>IF(E2400=0,0,E2400/L2400)</f>
        <v>0</v>
      </c>
      <c r="Q2400" s="2" t="str">
        <f>LEFT(N2400,SEARCH("/",N2400,1)-1)</f>
        <v>technology</v>
      </c>
      <c r="R2400" s="2" t="str">
        <f>RIGHT(N2400,LEN(N2400)-SEARCH("/",N2400))</f>
        <v>web</v>
      </c>
      <c r="S2400" s="21">
        <f>(((J2400/60)/60)/24)+DATE(1970,1,1)+(-5/24)</f>
        <v>42157.708148148151</v>
      </c>
      <c r="T2400" s="21">
        <f>(((I2400/60)/60)/24)+DATE(1970,1,1)+(-5/24)</f>
        <v>42187.708148148151</v>
      </c>
    </row>
    <row r="2401" spans="1:20" ht="90" hidden="1" x14ac:dyDescent="0.25">
      <c r="A2401" s="13">
        <v>2399</v>
      </c>
      <c r="B2401" s="3" t="s">
        <v>2400</v>
      </c>
      <c r="C2401" s="3" t="s">
        <v>6509</v>
      </c>
      <c r="D2401" s="2">
        <v>13000</v>
      </c>
      <c r="E2401" s="11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8271</v>
      </c>
      <c r="O2401" s="9">
        <f>E2401/D2401</f>
        <v>0</v>
      </c>
      <c r="P2401" s="10">
        <f>IF(E2401=0,0,E2401/L2401)</f>
        <v>0</v>
      </c>
      <c r="Q2401" s="2" t="str">
        <f>LEFT(N2401,SEARCH("/",N2401,1)-1)</f>
        <v>technology</v>
      </c>
      <c r="R2401" s="2" t="str">
        <f>RIGHT(N2401,LEN(N2401)-SEARCH("/",N2401))</f>
        <v>web</v>
      </c>
      <c r="S2401" s="21">
        <f>(((J2401/60)/60)/24)+DATE(1970,1,1)+(-5/24)</f>
        <v>41956.644745370366</v>
      </c>
      <c r="T2401" s="21">
        <f>(((I2401/60)/60)/24)+DATE(1970,1,1)+(-5/24)</f>
        <v>41991.644745370366</v>
      </c>
    </row>
    <row r="2402" spans="1:20" ht="105" hidden="1" x14ac:dyDescent="0.25">
      <c r="A2402" s="13">
        <v>2400</v>
      </c>
      <c r="B2402" s="3" t="s">
        <v>2401</v>
      </c>
      <c r="C2402" s="3" t="s">
        <v>6510</v>
      </c>
      <c r="D2402" s="2">
        <v>50000</v>
      </c>
      <c r="E2402" s="11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8271</v>
      </c>
      <c r="O2402" s="9">
        <f>E2402/D2402</f>
        <v>0</v>
      </c>
      <c r="P2402" s="10">
        <f>IF(E2402=0,0,E2402/L2402)</f>
        <v>0</v>
      </c>
      <c r="Q2402" s="2" t="str">
        <f>LEFT(N2402,SEARCH("/",N2402,1)-1)</f>
        <v>technology</v>
      </c>
      <c r="R2402" s="2" t="str">
        <f>RIGHT(N2402,LEN(N2402)-SEARCH("/",N2402))</f>
        <v>web</v>
      </c>
      <c r="S2402" s="21">
        <f>(((J2402/60)/60)/24)+DATE(1970,1,1)+(-5/24)</f>
        <v>42444.059768518513</v>
      </c>
      <c r="T2402" s="21">
        <f>(((I2402/60)/60)/24)+DATE(1970,1,1)+(-5/24)</f>
        <v>42474.059768518513</v>
      </c>
    </row>
    <row r="2403" spans="1:20" ht="45" hidden="1" x14ac:dyDescent="0.25">
      <c r="A2403" s="13">
        <v>2421</v>
      </c>
      <c r="B2403" s="3" t="s">
        <v>2422</v>
      </c>
      <c r="C2403" s="3" t="s">
        <v>6531</v>
      </c>
      <c r="D2403" s="2">
        <v>6000</v>
      </c>
      <c r="E2403" s="11">
        <v>1</v>
      </c>
      <c r="F2403" s="2" t="s">
        <v>8220</v>
      </c>
      <c r="G2403" s="2" t="s">
        <v>8223</v>
      </c>
      <c r="H2403" s="2" t="s">
        <v>8245</v>
      </c>
      <c r="I2403" s="2">
        <v>1424536196</v>
      </c>
      <c r="J2403" s="2">
        <v>1421944196</v>
      </c>
      <c r="K2403" s="2" t="b">
        <v>0</v>
      </c>
      <c r="L2403" s="2">
        <v>1</v>
      </c>
      <c r="M2403" s="2" t="b">
        <v>0</v>
      </c>
      <c r="N2403" s="2" t="s">
        <v>8283</v>
      </c>
      <c r="O2403" s="9">
        <f>E2403/D2403</f>
        <v>1.6666666666666666E-4</v>
      </c>
      <c r="P2403" s="10">
        <f>IF(E2403=0,0,E2403/L2403)</f>
        <v>1</v>
      </c>
      <c r="Q2403" s="2" t="str">
        <f>LEFT(N2403,SEARCH("/",N2403,1)-1)</f>
        <v>food</v>
      </c>
      <c r="R2403" s="2" t="str">
        <f>RIGHT(N2403,LEN(N2403)-SEARCH("/",N2403))</f>
        <v>food trucks</v>
      </c>
      <c r="S2403" s="21">
        <f>(((J2403/60)/60)/24)+DATE(1970,1,1)+(-5/24)</f>
        <v>42026.479120370372</v>
      </c>
      <c r="T2403" s="21">
        <f>(((I2403/60)/60)/24)+DATE(1970,1,1)+(-5/24)</f>
        <v>42056.479120370372</v>
      </c>
    </row>
    <row r="2404" spans="1:20" ht="45" hidden="1" x14ac:dyDescent="0.25">
      <c r="A2404" s="13">
        <v>2422</v>
      </c>
      <c r="B2404" s="3" t="s">
        <v>2423</v>
      </c>
      <c r="C2404" s="3" t="s">
        <v>6532</v>
      </c>
      <c r="D2404" s="2">
        <v>500</v>
      </c>
      <c r="E2404" s="11">
        <v>1</v>
      </c>
      <c r="F2404" s="2" t="s">
        <v>8220</v>
      </c>
      <c r="G2404" s="2" t="s">
        <v>8223</v>
      </c>
      <c r="H2404" s="2" t="s">
        <v>8245</v>
      </c>
      <c r="I2404" s="2">
        <v>1426091036</v>
      </c>
      <c r="J2404" s="2">
        <v>1423502636</v>
      </c>
      <c r="K2404" s="2" t="b">
        <v>0</v>
      </c>
      <c r="L2404" s="2">
        <v>1</v>
      </c>
      <c r="M2404" s="2" t="b">
        <v>0</v>
      </c>
      <c r="N2404" s="2" t="s">
        <v>8283</v>
      </c>
      <c r="O2404" s="9">
        <f>E2404/D2404</f>
        <v>2E-3</v>
      </c>
      <c r="P2404" s="10">
        <f>IF(E2404=0,0,E2404/L2404)</f>
        <v>1</v>
      </c>
      <c r="Q2404" s="2" t="str">
        <f>LEFT(N2404,SEARCH("/",N2404,1)-1)</f>
        <v>food</v>
      </c>
      <c r="R2404" s="2" t="str">
        <f>RIGHT(N2404,LEN(N2404)-SEARCH("/",N2404))</f>
        <v>food trucks</v>
      </c>
      <c r="S2404" s="21">
        <f>(((J2404/60)/60)/24)+DATE(1970,1,1)+(-5/24)</f>
        <v>42044.516620370363</v>
      </c>
      <c r="T2404" s="21">
        <f>(((I2404/60)/60)/24)+DATE(1970,1,1)+(-5/24)</f>
        <v>42074.474953703706</v>
      </c>
    </row>
    <row r="2405" spans="1:20" ht="90" hidden="1" x14ac:dyDescent="0.25">
      <c r="A2405" s="13">
        <v>2423</v>
      </c>
      <c r="B2405" s="3" t="s">
        <v>2424</v>
      </c>
      <c r="C2405" s="3" t="s">
        <v>6533</v>
      </c>
      <c r="D2405" s="2">
        <v>60000</v>
      </c>
      <c r="E2405" s="11">
        <v>8</v>
      </c>
      <c r="F2405" s="2" t="s">
        <v>8220</v>
      </c>
      <c r="G2405" s="2" t="s">
        <v>8223</v>
      </c>
      <c r="H2405" s="2" t="s">
        <v>8245</v>
      </c>
      <c r="I2405" s="2">
        <v>1420044890</v>
      </c>
      <c r="J2405" s="2">
        <v>1417452890</v>
      </c>
      <c r="K2405" s="2" t="b">
        <v>0</v>
      </c>
      <c r="L2405" s="2">
        <v>1</v>
      </c>
      <c r="M2405" s="2" t="b">
        <v>0</v>
      </c>
      <c r="N2405" s="2" t="s">
        <v>8283</v>
      </c>
      <c r="O2405" s="9">
        <f>E2405/D2405</f>
        <v>1.3333333333333334E-4</v>
      </c>
      <c r="P2405" s="10">
        <f>IF(E2405=0,0,E2405/L2405)</f>
        <v>8</v>
      </c>
      <c r="Q2405" s="2" t="str">
        <f>LEFT(N2405,SEARCH("/",N2405,1)-1)</f>
        <v>food</v>
      </c>
      <c r="R2405" s="2" t="str">
        <f>RIGHT(N2405,LEN(N2405)-SEARCH("/",N2405))</f>
        <v>food trucks</v>
      </c>
      <c r="S2405" s="21">
        <f>(((J2405/60)/60)/24)+DATE(1970,1,1)+(-5/24)</f>
        <v>41974.496412037035</v>
      </c>
      <c r="T2405" s="21">
        <f>(((I2405/60)/60)/24)+DATE(1970,1,1)+(-5/24)</f>
        <v>42004.496412037035</v>
      </c>
    </row>
    <row r="2406" spans="1:20" ht="60" hidden="1" x14ac:dyDescent="0.25">
      <c r="A2406" s="13">
        <v>2424</v>
      </c>
      <c r="B2406" s="3" t="s">
        <v>2425</v>
      </c>
      <c r="C2406" s="3" t="s">
        <v>6534</v>
      </c>
      <c r="D2406" s="2">
        <v>25000</v>
      </c>
      <c r="E2406" s="11">
        <v>310</v>
      </c>
      <c r="F2406" s="2" t="s">
        <v>8220</v>
      </c>
      <c r="G2406" s="2" t="s">
        <v>8223</v>
      </c>
      <c r="H2406" s="2" t="s">
        <v>8245</v>
      </c>
      <c r="I2406" s="2">
        <v>1414445108</v>
      </c>
      <c r="J2406" s="2">
        <v>1411853108</v>
      </c>
      <c r="K2406" s="2" t="b">
        <v>0</v>
      </c>
      <c r="L2406" s="2">
        <v>9</v>
      </c>
      <c r="M2406" s="2" t="b">
        <v>0</v>
      </c>
      <c r="N2406" s="2" t="s">
        <v>8283</v>
      </c>
      <c r="O2406" s="9">
        <f>E2406/D2406</f>
        <v>1.24E-2</v>
      </c>
      <c r="P2406" s="10">
        <f>IF(E2406=0,0,E2406/L2406)</f>
        <v>34.444444444444443</v>
      </c>
      <c r="Q2406" s="2" t="str">
        <f>LEFT(N2406,SEARCH("/",N2406,1)-1)</f>
        <v>food</v>
      </c>
      <c r="R2406" s="2" t="str">
        <f>RIGHT(N2406,LEN(N2406)-SEARCH("/",N2406))</f>
        <v>food trucks</v>
      </c>
      <c r="S2406" s="21">
        <f>(((J2406/60)/60)/24)+DATE(1970,1,1)+(-5/24)</f>
        <v>41909.684120370366</v>
      </c>
      <c r="T2406" s="21">
        <f>(((I2406/60)/60)/24)+DATE(1970,1,1)+(-5/24)</f>
        <v>41939.684120370366</v>
      </c>
    </row>
    <row r="2407" spans="1:20" ht="90" hidden="1" x14ac:dyDescent="0.25">
      <c r="A2407" s="13">
        <v>2425</v>
      </c>
      <c r="B2407" s="3" t="s">
        <v>2426</v>
      </c>
      <c r="C2407" s="3" t="s">
        <v>6535</v>
      </c>
      <c r="D2407" s="2">
        <v>3500</v>
      </c>
      <c r="E2407" s="11">
        <v>1</v>
      </c>
      <c r="F2407" s="2" t="s">
        <v>8220</v>
      </c>
      <c r="G2407" s="2" t="s">
        <v>8223</v>
      </c>
      <c r="H2407" s="2" t="s">
        <v>8245</v>
      </c>
      <c r="I2407" s="2">
        <v>1464386640</v>
      </c>
      <c r="J2407" s="2">
        <v>1463090149</v>
      </c>
      <c r="K2407" s="2" t="b">
        <v>0</v>
      </c>
      <c r="L2407" s="2">
        <v>1</v>
      </c>
      <c r="M2407" s="2" t="b">
        <v>0</v>
      </c>
      <c r="N2407" s="2" t="s">
        <v>8283</v>
      </c>
      <c r="O2407" s="9">
        <f>E2407/D2407</f>
        <v>2.8571428571428574E-4</v>
      </c>
      <c r="P2407" s="10">
        <f>IF(E2407=0,0,E2407/L2407)</f>
        <v>1</v>
      </c>
      <c r="Q2407" s="2" t="str">
        <f>LEFT(N2407,SEARCH("/",N2407,1)-1)</f>
        <v>food</v>
      </c>
      <c r="R2407" s="2" t="str">
        <f>RIGHT(N2407,LEN(N2407)-SEARCH("/",N2407))</f>
        <v>food trucks</v>
      </c>
      <c r="S2407" s="21">
        <f>(((J2407/60)/60)/24)+DATE(1970,1,1)+(-5/24)</f>
        <v>42502.705428240741</v>
      </c>
      <c r="T2407" s="21">
        <f>(((I2407/60)/60)/24)+DATE(1970,1,1)+(-5/24)</f>
        <v>42517.711111111108</v>
      </c>
    </row>
    <row r="2408" spans="1:20" ht="90" hidden="1" x14ac:dyDescent="0.25">
      <c r="A2408" s="13">
        <v>2426</v>
      </c>
      <c r="B2408" s="3" t="s">
        <v>2427</v>
      </c>
      <c r="C2408" s="3" t="s">
        <v>6536</v>
      </c>
      <c r="D2408" s="2">
        <v>20000</v>
      </c>
      <c r="E2408" s="11">
        <v>0</v>
      </c>
      <c r="F2408" s="2" t="s">
        <v>8220</v>
      </c>
      <c r="G2408" s="2" t="s">
        <v>8223</v>
      </c>
      <c r="H2408" s="2" t="s">
        <v>8245</v>
      </c>
      <c r="I2408" s="2">
        <v>1439006692</v>
      </c>
      <c r="J2408" s="2">
        <v>1433822692</v>
      </c>
      <c r="K2408" s="2" t="b">
        <v>0</v>
      </c>
      <c r="L2408" s="2">
        <v>0</v>
      </c>
      <c r="M2408" s="2" t="b">
        <v>0</v>
      </c>
      <c r="N2408" s="2" t="s">
        <v>8283</v>
      </c>
      <c r="O2408" s="9">
        <f>E2408/D2408</f>
        <v>0</v>
      </c>
      <c r="P2408" s="10">
        <f>IF(E2408=0,0,E2408/L2408)</f>
        <v>0</v>
      </c>
      <c r="Q2408" s="2" t="str">
        <f>LEFT(N2408,SEARCH("/",N2408,1)-1)</f>
        <v>food</v>
      </c>
      <c r="R2408" s="2" t="str">
        <f>RIGHT(N2408,LEN(N2408)-SEARCH("/",N2408))</f>
        <v>food trucks</v>
      </c>
      <c r="S2408" s="21">
        <f>(((J2408/60)/60)/24)+DATE(1970,1,1)+(-5/24)</f>
        <v>42163.961712962955</v>
      </c>
      <c r="T2408" s="21">
        <f>(((I2408/60)/60)/24)+DATE(1970,1,1)+(-5/24)</f>
        <v>42223.961712962955</v>
      </c>
    </row>
    <row r="2409" spans="1:20" ht="45" hidden="1" x14ac:dyDescent="0.25">
      <c r="A2409" s="13">
        <v>2427</v>
      </c>
      <c r="B2409" s="3" t="s">
        <v>2428</v>
      </c>
      <c r="C2409" s="3" t="s">
        <v>6537</v>
      </c>
      <c r="D2409" s="2">
        <v>50000</v>
      </c>
      <c r="E2409" s="11">
        <v>1</v>
      </c>
      <c r="F2409" s="2" t="s">
        <v>8220</v>
      </c>
      <c r="G2409" s="2" t="s">
        <v>8223</v>
      </c>
      <c r="H2409" s="2" t="s">
        <v>8245</v>
      </c>
      <c r="I2409" s="2">
        <v>1458715133</v>
      </c>
      <c r="J2409" s="2">
        <v>1455262733</v>
      </c>
      <c r="K2409" s="2" t="b">
        <v>0</v>
      </c>
      <c r="L2409" s="2">
        <v>1</v>
      </c>
      <c r="M2409" s="2" t="b">
        <v>0</v>
      </c>
      <c r="N2409" s="2" t="s">
        <v>8283</v>
      </c>
      <c r="O2409" s="9">
        <f>E2409/D2409</f>
        <v>2.0000000000000002E-5</v>
      </c>
      <c r="P2409" s="10">
        <f>IF(E2409=0,0,E2409/L2409)</f>
        <v>1</v>
      </c>
      <c r="Q2409" s="2" t="str">
        <f>LEFT(N2409,SEARCH("/",N2409,1)-1)</f>
        <v>food</v>
      </c>
      <c r="R2409" s="2" t="str">
        <f>RIGHT(N2409,LEN(N2409)-SEARCH("/",N2409))</f>
        <v>food trucks</v>
      </c>
      <c r="S2409" s="21">
        <f>(((J2409/60)/60)/24)+DATE(1970,1,1)+(-5/24)</f>
        <v>42412.11033564814</v>
      </c>
      <c r="T2409" s="21">
        <f>(((I2409/60)/60)/24)+DATE(1970,1,1)+(-5/24)</f>
        <v>42452.068668981483</v>
      </c>
    </row>
    <row r="2410" spans="1:20" ht="60" hidden="1" x14ac:dyDescent="0.25">
      <c r="A2410" s="13">
        <v>2428</v>
      </c>
      <c r="B2410" s="3" t="s">
        <v>2429</v>
      </c>
      <c r="C2410" s="3" t="s">
        <v>6538</v>
      </c>
      <c r="D2410" s="2">
        <v>35000</v>
      </c>
      <c r="E2410" s="11">
        <v>1</v>
      </c>
      <c r="F2410" s="2" t="s">
        <v>8220</v>
      </c>
      <c r="G2410" s="2" t="s">
        <v>8223</v>
      </c>
      <c r="H2410" s="2" t="s">
        <v>8245</v>
      </c>
      <c r="I2410" s="2">
        <v>1426182551</v>
      </c>
      <c r="J2410" s="2">
        <v>1423594151</v>
      </c>
      <c r="K2410" s="2" t="b">
        <v>0</v>
      </c>
      <c r="L2410" s="2">
        <v>1</v>
      </c>
      <c r="M2410" s="2" t="b">
        <v>0</v>
      </c>
      <c r="N2410" s="2" t="s">
        <v>8283</v>
      </c>
      <c r="O2410" s="9">
        <f>E2410/D2410</f>
        <v>2.8571428571428571E-5</v>
      </c>
      <c r="P2410" s="10">
        <f>IF(E2410=0,0,E2410/L2410)</f>
        <v>1</v>
      </c>
      <c r="Q2410" s="2" t="str">
        <f>LEFT(N2410,SEARCH("/",N2410,1)-1)</f>
        <v>food</v>
      </c>
      <c r="R2410" s="2" t="str">
        <f>RIGHT(N2410,LEN(N2410)-SEARCH("/",N2410))</f>
        <v>food trucks</v>
      </c>
      <c r="S2410" s="21">
        <f>(((J2410/60)/60)/24)+DATE(1970,1,1)+(-5/24)</f>
        <v>42045.575821759259</v>
      </c>
      <c r="T2410" s="21">
        <f>(((I2410/60)/60)/24)+DATE(1970,1,1)+(-5/24)</f>
        <v>42075.534155092588</v>
      </c>
    </row>
    <row r="2411" spans="1:20" ht="105" hidden="1" x14ac:dyDescent="0.25">
      <c r="A2411" s="13">
        <v>2429</v>
      </c>
      <c r="B2411" s="3" t="s">
        <v>2430</v>
      </c>
      <c r="C2411" s="3" t="s">
        <v>6539</v>
      </c>
      <c r="D2411" s="2">
        <v>140000</v>
      </c>
      <c r="E2411" s="11">
        <v>2005</v>
      </c>
      <c r="F2411" s="2" t="s">
        <v>8220</v>
      </c>
      <c r="G2411" s="2" t="s">
        <v>8233</v>
      </c>
      <c r="H2411" s="2" t="s">
        <v>8253</v>
      </c>
      <c r="I2411" s="2">
        <v>1486313040</v>
      </c>
      <c r="J2411" s="2">
        <v>1483131966</v>
      </c>
      <c r="K2411" s="2" t="b">
        <v>0</v>
      </c>
      <c r="L2411" s="2">
        <v>4</v>
      </c>
      <c r="M2411" s="2" t="b">
        <v>0</v>
      </c>
      <c r="N2411" s="2" t="s">
        <v>8283</v>
      </c>
      <c r="O2411" s="9">
        <f>E2411/D2411</f>
        <v>1.4321428571428572E-2</v>
      </c>
      <c r="P2411" s="10">
        <f>IF(E2411=0,0,E2411/L2411)</f>
        <v>501.25</v>
      </c>
      <c r="Q2411" s="2" t="str">
        <f>LEFT(N2411,SEARCH("/",N2411,1)-1)</f>
        <v>food</v>
      </c>
      <c r="R2411" s="2" t="str">
        <f>RIGHT(N2411,LEN(N2411)-SEARCH("/",N2411))</f>
        <v>food trucks</v>
      </c>
      <c r="S2411" s="21">
        <f>(((J2411/60)/60)/24)+DATE(1970,1,1)+(-5/24)</f>
        <v>42734.670902777776</v>
      </c>
      <c r="T2411" s="21">
        <f>(((I2411/60)/60)/24)+DATE(1970,1,1)+(-5/24)</f>
        <v>42771.488888888889</v>
      </c>
    </row>
    <row r="2412" spans="1:20" ht="105" hidden="1" x14ac:dyDescent="0.25">
      <c r="A2412" s="13">
        <v>2430</v>
      </c>
      <c r="B2412" s="3" t="s">
        <v>2431</v>
      </c>
      <c r="C2412" s="3" t="s">
        <v>6540</v>
      </c>
      <c r="D2412" s="2">
        <v>3000</v>
      </c>
      <c r="E2412" s="11">
        <v>21</v>
      </c>
      <c r="F2412" s="2" t="s">
        <v>8220</v>
      </c>
      <c r="G2412" s="2" t="s">
        <v>8223</v>
      </c>
      <c r="H2412" s="2" t="s">
        <v>8245</v>
      </c>
      <c r="I2412" s="2">
        <v>1455246504</v>
      </c>
      <c r="J2412" s="2">
        <v>1452654504</v>
      </c>
      <c r="K2412" s="2" t="b">
        <v>0</v>
      </c>
      <c r="L2412" s="2">
        <v>2</v>
      </c>
      <c r="M2412" s="2" t="b">
        <v>0</v>
      </c>
      <c r="N2412" s="2" t="s">
        <v>8283</v>
      </c>
      <c r="O2412" s="9">
        <f>E2412/D2412</f>
        <v>7.0000000000000001E-3</v>
      </c>
      <c r="P2412" s="10">
        <f>IF(E2412=0,0,E2412/L2412)</f>
        <v>10.5</v>
      </c>
      <c r="Q2412" s="2" t="str">
        <f>LEFT(N2412,SEARCH("/",N2412,1)-1)</f>
        <v>food</v>
      </c>
      <c r="R2412" s="2" t="str">
        <f>RIGHT(N2412,LEN(N2412)-SEARCH("/",N2412))</f>
        <v>food trucks</v>
      </c>
      <c r="S2412" s="21">
        <f>(((J2412/60)/60)/24)+DATE(1970,1,1)+(-5/24)</f>
        <v>42381.922499999993</v>
      </c>
      <c r="T2412" s="21">
        <f>(((I2412/60)/60)/24)+DATE(1970,1,1)+(-5/24)</f>
        <v>42411.922499999993</v>
      </c>
    </row>
    <row r="2413" spans="1:20" ht="60" hidden="1" x14ac:dyDescent="0.25">
      <c r="A2413" s="13">
        <v>2431</v>
      </c>
      <c r="B2413" s="3" t="s">
        <v>2432</v>
      </c>
      <c r="C2413" s="3" t="s">
        <v>6541</v>
      </c>
      <c r="D2413" s="2">
        <v>100000</v>
      </c>
      <c r="E2413" s="11">
        <v>2</v>
      </c>
      <c r="F2413" s="2" t="s">
        <v>8220</v>
      </c>
      <c r="G2413" s="2" t="s">
        <v>8223</v>
      </c>
      <c r="H2413" s="2" t="s">
        <v>8245</v>
      </c>
      <c r="I2413" s="2">
        <v>1467080613</v>
      </c>
      <c r="J2413" s="2">
        <v>1461896613</v>
      </c>
      <c r="K2413" s="2" t="b">
        <v>0</v>
      </c>
      <c r="L2413" s="2">
        <v>2</v>
      </c>
      <c r="M2413" s="2" t="b">
        <v>0</v>
      </c>
      <c r="N2413" s="2" t="s">
        <v>8283</v>
      </c>
      <c r="O2413" s="9">
        <f>E2413/D2413</f>
        <v>2.0000000000000002E-5</v>
      </c>
      <c r="P2413" s="10">
        <f>IF(E2413=0,0,E2413/L2413)</f>
        <v>1</v>
      </c>
      <c r="Q2413" s="2" t="str">
        <f>LEFT(N2413,SEARCH("/",N2413,1)-1)</f>
        <v>food</v>
      </c>
      <c r="R2413" s="2" t="str">
        <f>RIGHT(N2413,LEN(N2413)-SEARCH("/",N2413))</f>
        <v>food trucks</v>
      </c>
      <c r="S2413" s="21">
        <f>(((J2413/60)/60)/24)+DATE(1970,1,1)+(-5/24)</f>
        <v>42488.891354166662</v>
      </c>
      <c r="T2413" s="21">
        <f>(((I2413/60)/60)/24)+DATE(1970,1,1)+(-5/24)</f>
        <v>42548.891354166662</v>
      </c>
    </row>
    <row r="2414" spans="1:20" ht="75" hidden="1" x14ac:dyDescent="0.25">
      <c r="A2414" s="13">
        <v>2432</v>
      </c>
      <c r="B2414" s="3" t="s">
        <v>2433</v>
      </c>
      <c r="C2414" s="3" t="s">
        <v>6542</v>
      </c>
      <c r="D2414" s="2">
        <v>14000</v>
      </c>
      <c r="E2414" s="11">
        <v>2</v>
      </c>
      <c r="F2414" s="2" t="s">
        <v>8220</v>
      </c>
      <c r="G2414" s="2" t="s">
        <v>8223</v>
      </c>
      <c r="H2414" s="2" t="s">
        <v>8245</v>
      </c>
      <c r="I2414" s="2">
        <v>1425791697</v>
      </c>
      <c r="J2414" s="2">
        <v>1423199697</v>
      </c>
      <c r="K2414" s="2" t="b">
        <v>0</v>
      </c>
      <c r="L2414" s="2">
        <v>2</v>
      </c>
      <c r="M2414" s="2" t="b">
        <v>0</v>
      </c>
      <c r="N2414" s="2" t="s">
        <v>8283</v>
      </c>
      <c r="O2414" s="9">
        <f>E2414/D2414</f>
        <v>1.4285714285714287E-4</v>
      </c>
      <c r="P2414" s="10">
        <f>IF(E2414=0,0,E2414/L2414)</f>
        <v>1</v>
      </c>
      <c r="Q2414" s="2" t="str">
        <f>LEFT(N2414,SEARCH("/",N2414,1)-1)</f>
        <v>food</v>
      </c>
      <c r="R2414" s="2" t="str">
        <f>RIGHT(N2414,LEN(N2414)-SEARCH("/",N2414))</f>
        <v>food trucks</v>
      </c>
      <c r="S2414" s="21">
        <f>(((J2414/60)/60)/24)+DATE(1970,1,1)+(-5/24)</f>
        <v>42041.010381944441</v>
      </c>
      <c r="T2414" s="21">
        <f>(((I2414/60)/60)/24)+DATE(1970,1,1)+(-5/24)</f>
        <v>42071.010381944441</v>
      </c>
    </row>
    <row r="2415" spans="1:20" ht="105" hidden="1" x14ac:dyDescent="0.25">
      <c r="A2415" s="13">
        <v>2433</v>
      </c>
      <c r="B2415" s="3" t="s">
        <v>2434</v>
      </c>
      <c r="C2415" s="3" t="s">
        <v>6543</v>
      </c>
      <c r="D2415" s="2">
        <v>10000</v>
      </c>
      <c r="E2415" s="11">
        <v>0</v>
      </c>
      <c r="F2415" s="2" t="s">
        <v>8220</v>
      </c>
      <c r="G2415" s="2" t="s">
        <v>8223</v>
      </c>
      <c r="H2415" s="2" t="s">
        <v>8245</v>
      </c>
      <c r="I2415" s="2">
        <v>1456608943</v>
      </c>
      <c r="J2415" s="2">
        <v>1454016943</v>
      </c>
      <c r="K2415" s="2" t="b">
        <v>0</v>
      </c>
      <c r="L2415" s="2">
        <v>0</v>
      </c>
      <c r="M2415" s="2" t="b">
        <v>0</v>
      </c>
      <c r="N2415" s="2" t="s">
        <v>8283</v>
      </c>
      <c r="O2415" s="9">
        <f>E2415/D2415</f>
        <v>0</v>
      </c>
      <c r="P2415" s="10">
        <f>IF(E2415=0,0,E2415/L2415)</f>
        <v>0</v>
      </c>
      <c r="Q2415" s="2" t="str">
        <f>LEFT(N2415,SEARCH("/",N2415,1)-1)</f>
        <v>food</v>
      </c>
      <c r="R2415" s="2" t="str">
        <f>RIGHT(N2415,LEN(N2415)-SEARCH("/",N2415))</f>
        <v>food trucks</v>
      </c>
      <c r="S2415" s="21">
        <f>(((J2415/60)/60)/24)+DATE(1970,1,1)+(-5/24)</f>
        <v>42397.691469907404</v>
      </c>
      <c r="T2415" s="21">
        <f>(((I2415/60)/60)/24)+DATE(1970,1,1)+(-5/24)</f>
        <v>42427.691469907404</v>
      </c>
    </row>
    <row r="2416" spans="1:20" ht="90" hidden="1" x14ac:dyDescent="0.25">
      <c r="A2416" s="13">
        <v>2434</v>
      </c>
      <c r="B2416" s="3" t="s">
        <v>2435</v>
      </c>
      <c r="C2416" s="3" t="s">
        <v>6544</v>
      </c>
      <c r="D2416" s="2">
        <v>20000</v>
      </c>
      <c r="E2416" s="11">
        <v>26</v>
      </c>
      <c r="F2416" s="2" t="s">
        <v>8220</v>
      </c>
      <c r="G2416" s="2" t="s">
        <v>8223</v>
      </c>
      <c r="H2416" s="2" t="s">
        <v>8245</v>
      </c>
      <c r="I2416" s="2">
        <v>1438662474</v>
      </c>
      <c r="J2416" s="2">
        <v>1435206474</v>
      </c>
      <c r="K2416" s="2" t="b">
        <v>0</v>
      </c>
      <c r="L2416" s="2">
        <v>2</v>
      </c>
      <c r="M2416" s="2" t="b">
        <v>0</v>
      </c>
      <c r="N2416" s="2" t="s">
        <v>8283</v>
      </c>
      <c r="O2416" s="9">
        <f>E2416/D2416</f>
        <v>1.2999999999999999E-3</v>
      </c>
      <c r="P2416" s="10">
        <f>IF(E2416=0,0,E2416/L2416)</f>
        <v>13</v>
      </c>
      <c r="Q2416" s="2" t="str">
        <f>LEFT(N2416,SEARCH("/",N2416,1)-1)</f>
        <v>food</v>
      </c>
      <c r="R2416" s="2" t="str">
        <f>RIGHT(N2416,LEN(N2416)-SEARCH("/",N2416))</f>
        <v>food trucks</v>
      </c>
      <c r="S2416" s="21">
        <f>(((J2416/60)/60)/24)+DATE(1970,1,1)+(-5/24)</f>
        <v>42179.977708333325</v>
      </c>
      <c r="T2416" s="21">
        <f>(((I2416/60)/60)/24)+DATE(1970,1,1)+(-5/24)</f>
        <v>42219.977708333325</v>
      </c>
    </row>
    <row r="2417" spans="1:20" ht="90" hidden="1" x14ac:dyDescent="0.25">
      <c r="A2417" s="13">
        <v>2435</v>
      </c>
      <c r="B2417" s="3" t="s">
        <v>2436</v>
      </c>
      <c r="C2417" s="3" t="s">
        <v>6545</v>
      </c>
      <c r="D2417" s="2">
        <v>250000</v>
      </c>
      <c r="E2417" s="11">
        <v>1224</v>
      </c>
      <c r="F2417" s="2" t="s">
        <v>8220</v>
      </c>
      <c r="G2417" s="2" t="s">
        <v>8234</v>
      </c>
      <c r="H2417" s="2" t="s">
        <v>8254</v>
      </c>
      <c r="I2417" s="2">
        <v>1444027186</v>
      </c>
      <c r="J2417" s="2">
        <v>1441435186</v>
      </c>
      <c r="K2417" s="2" t="b">
        <v>0</v>
      </c>
      <c r="L2417" s="2">
        <v>4</v>
      </c>
      <c r="M2417" s="2" t="b">
        <v>0</v>
      </c>
      <c r="N2417" s="2" t="s">
        <v>8283</v>
      </c>
      <c r="O2417" s="9">
        <f>E2417/D2417</f>
        <v>4.8960000000000002E-3</v>
      </c>
      <c r="P2417" s="10">
        <f>IF(E2417=0,0,E2417/L2417)</f>
        <v>306</v>
      </c>
      <c r="Q2417" s="2" t="str">
        <f>LEFT(N2417,SEARCH("/",N2417,1)-1)</f>
        <v>food</v>
      </c>
      <c r="R2417" s="2" t="str">
        <f>RIGHT(N2417,LEN(N2417)-SEARCH("/",N2417))</f>
        <v>food trucks</v>
      </c>
      <c r="S2417" s="21">
        <f>(((J2417/60)/60)/24)+DATE(1970,1,1)+(-5/24)</f>
        <v>42252.069282407399</v>
      </c>
      <c r="T2417" s="21">
        <f>(((I2417/60)/60)/24)+DATE(1970,1,1)+(-5/24)</f>
        <v>42282.069282407399</v>
      </c>
    </row>
    <row r="2418" spans="1:20" ht="105" hidden="1" x14ac:dyDescent="0.25">
      <c r="A2418" s="13">
        <v>2436</v>
      </c>
      <c r="B2418" s="3" t="s">
        <v>2437</v>
      </c>
      <c r="C2418" s="3" t="s">
        <v>6546</v>
      </c>
      <c r="D2418" s="2">
        <v>117000</v>
      </c>
      <c r="E2418" s="11">
        <v>45</v>
      </c>
      <c r="F2418" s="2" t="s">
        <v>8220</v>
      </c>
      <c r="G2418" s="2" t="s">
        <v>8228</v>
      </c>
      <c r="H2418" s="2" t="s">
        <v>8250</v>
      </c>
      <c r="I2418" s="2">
        <v>1454078770</v>
      </c>
      <c r="J2418" s="2">
        <v>1448894770</v>
      </c>
      <c r="K2418" s="2" t="b">
        <v>0</v>
      </c>
      <c r="L2418" s="2">
        <v>2</v>
      </c>
      <c r="M2418" s="2" t="b">
        <v>0</v>
      </c>
      <c r="N2418" s="2" t="s">
        <v>8283</v>
      </c>
      <c r="O2418" s="9">
        <f>E2418/D2418</f>
        <v>3.8461538461538462E-4</v>
      </c>
      <c r="P2418" s="10">
        <f>IF(E2418=0,0,E2418/L2418)</f>
        <v>22.5</v>
      </c>
      <c r="Q2418" s="2" t="str">
        <f>LEFT(N2418,SEARCH("/",N2418,1)-1)</f>
        <v>food</v>
      </c>
      <c r="R2418" s="2" t="str">
        <f>RIGHT(N2418,LEN(N2418)-SEARCH("/",N2418))</f>
        <v>food trucks</v>
      </c>
      <c r="S2418" s="21">
        <f>(((J2418/60)/60)/24)+DATE(1970,1,1)+(-5/24)</f>
        <v>42338.407060185178</v>
      </c>
      <c r="T2418" s="21">
        <f>(((I2418/60)/60)/24)+DATE(1970,1,1)+(-5/24)</f>
        <v>42398.407060185178</v>
      </c>
    </row>
    <row r="2419" spans="1:20" ht="75" hidden="1" x14ac:dyDescent="0.25">
      <c r="A2419" s="13">
        <v>2437</v>
      </c>
      <c r="B2419" s="3" t="s">
        <v>2438</v>
      </c>
      <c r="C2419" s="3" t="s">
        <v>6547</v>
      </c>
      <c r="D2419" s="2">
        <v>8000</v>
      </c>
      <c r="E2419" s="11">
        <v>0</v>
      </c>
      <c r="F2419" s="2" t="s">
        <v>8220</v>
      </c>
      <c r="G2419" s="2" t="s">
        <v>8223</v>
      </c>
      <c r="H2419" s="2" t="s">
        <v>8245</v>
      </c>
      <c r="I2419" s="2">
        <v>1426615200</v>
      </c>
      <c r="J2419" s="2">
        <v>1422400188</v>
      </c>
      <c r="K2419" s="2" t="b">
        <v>0</v>
      </c>
      <c r="L2419" s="2">
        <v>0</v>
      </c>
      <c r="M2419" s="2" t="b">
        <v>0</v>
      </c>
      <c r="N2419" s="2" t="s">
        <v>8283</v>
      </c>
      <c r="O2419" s="9">
        <f>E2419/D2419</f>
        <v>0</v>
      </c>
      <c r="P2419" s="10">
        <f>IF(E2419=0,0,E2419/L2419)</f>
        <v>0</v>
      </c>
      <c r="Q2419" s="2" t="str">
        <f>LEFT(N2419,SEARCH("/",N2419,1)-1)</f>
        <v>food</v>
      </c>
      <c r="R2419" s="2" t="str">
        <f>RIGHT(N2419,LEN(N2419)-SEARCH("/",N2419))</f>
        <v>food trucks</v>
      </c>
      <c r="S2419" s="21">
        <f>(((J2419/60)/60)/24)+DATE(1970,1,1)+(-5/24)</f>
        <v>42031.756805555553</v>
      </c>
      <c r="T2419" s="21">
        <f>(((I2419/60)/60)/24)+DATE(1970,1,1)+(-5/24)</f>
        <v>42080.541666666664</v>
      </c>
    </row>
    <row r="2420" spans="1:20" ht="75" hidden="1" x14ac:dyDescent="0.25">
      <c r="A2420" s="13">
        <v>2438</v>
      </c>
      <c r="B2420" s="3" t="s">
        <v>2439</v>
      </c>
      <c r="C2420" s="3" t="s">
        <v>6548</v>
      </c>
      <c r="D2420" s="2">
        <v>15000</v>
      </c>
      <c r="E2420" s="11">
        <v>50</v>
      </c>
      <c r="F2420" s="2" t="s">
        <v>8220</v>
      </c>
      <c r="G2420" s="2" t="s">
        <v>8223</v>
      </c>
      <c r="H2420" s="2" t="s">
        <v>8245</v>
      </c>
      <c r="I2420" s="2">
        <v>1449529062</v>
      </c>
      <c r="J2420" s="2">
        <v>1444341462</v>
      </c>
      <c r="K2420" s="2" t="b">
        <v>0</v>
      </c>
      <c r="L2420" s="2">
        <v>1</v>
      </c>
      <c r="M2420" s="2" t="b">
        <v>0</v>
      </c>
      <c r="N2420" s="2" t="s">
        <v>8283</v>
      </c>
      <c r="O2420" s="9">
        <f>E2420/D2420</f>
        <v>3.3333333333333335E-3</v>
      </c>
      <c r="P2420" s="10">
        <f>IF(E2420=0,0,E2420/L2420)</f>
        <v>50</v>
      </c>
      <c r="Q2420" s="2" t="str">
        <f>LEFT(N2420,SEARCH("/",N2420,1)-1)</f>
        <v>food</v>
      </c>
      <c r="R2420" s="2" t="str">
        <f>RIGHT(N2420,LEN(N2420)-SEARCH("/",N2420))</f>
        <v>food trucks</v>
      </c>
      <c r="S2420" s="21">
        <f>(((J2420/60)/60)/24)+DATE(1970,1,1)+(-5/24)</f>
        <v>42285.706736111104</v>
      </c>
      <c r="T2420" s="21">
        <f>(((I2420/60)/60)/24)+DATE(1970,1,1)+(-5/24)</f>
        <v>42345.748402777775</v>
      </c>
    </row>
    <row r="2421" spans="1:20" ht="90" hidden="1" x14ac:dyDescent="0.25">
      <c r="A2421" s="13">
        <v>2439</v>
      </c>
      <c r="B2421" s="3" t="s">
        <v>2440</v>
      </c>
      <c r="C2421" s="3" t="s">
        <v>6549</v>
      </c>
      <c r="D2421" s="2">
        <v>10000</v>
      </c>
      <c r="E2421" s="11">
        <v>0</v>
      </c>
      <c r="F2421" s="2" t="s">
        <v>8220</v>
      </c>
      <c r="G2421" s="2" t="s">
        <v>8223</v>
      </c>
      <c r="H2421" s="2" t="s">
        <v>8245</v>
      </c>
      <c r="I2421" s="2">
        <v>1445197129</v>
      </c>
      <c r="J2421" s="2">
        <v>1442605129</v>
      </c>
      <c r="K2421" s="2" t="b">
        <v>0</v>
      </c>
      <c r="L2421" s="2">
        <v>0</v>
      </c>
      <c r="M2421" s="2" t="b">
        <v>0</v>
      </c>
      <c r="N2421" s="2" t="s">
        <v>8283</v>
      </c>
      <c r="O2421" s="9">
        <f>E2421/D2421</f>
        <v>0</v>
      </c>
      <c r="P2421" s="10">
        <f>IF(E2421=0,0,E2421/L2421)</f>
        <v>0</v>
      </c>
      <c r="Q2421" s="2" t="str">
        <f>LEFT(N2421,SEARCH("/",N2421,1)-1)</f>
        <v>food</v>
      </c>
      <c r="R2421" s="2" t="str">
        <f>RIGHT(N2421,LEN(N2421)-SEARCH("/",N2421))</f>
        <v>food trucks</v>
      </c>
      <c r="S2421" s="21">
        <f>(((J2421/60)/60)/24)+DATE(1970,1,1)+(-5/24)</f>
        <v>42265.610289351847</v>
      </c>
      <c r="T2421" s="21">
        <f>(((I2421/60)/60)/24)+DATE(1970,1,1)+(-5/24)</f>
        <v>42295.610289351847</v>
      </c>
    </row>
    <row r="2422" spans="1:20" ht="60" hidden="1" x14ac:dyDescent="0.25">
      <c r="A2422" s="13">
        <v>2440</v>
      </c>
      <c r="B2422" s="3" t="s">
        <v>2441</v>
      </c>
      <c r="C2422" s="3" t="s">
        <v>6550</v>
      </c>
      <c r="D2422" s="2">
        <v>5000</v>
      </c>
      <c r="E2422" s="11">
        <v>10</v>
      </c>
      <c r="F2422" s="2" t="s">
        <v>8220</v>
      </c>
      <c r="G2422" s="2" t="s">
        <v>8241</v>
      </c>
      <c r="H2422" s="2" t="s">
        <v>8248</v>
      </c>
      <c r="I2422" s="2">
        <v>1455399313</v>
      </c>
      <c r="J2422" s="2">
        <v>1452807313</v>
      </c>
      <c r="K2422" s="2" t="b">
        <v>0</v>
      </c>
      <c r="L2422" s="2">
        <v>2</v>
      </c>
      <c r="M2422" s="2" t="b">
        <v>0</v>
      </c>
      <c r="N2422" s="2" t="s">
        <v>8283</v>
      </c>
      <c r="O2422" s="9">
        <f>E2422/D2422</f>
        <v>2E-3</v>
      </c>
      <c r="P2422" s="10">
        <f>IF(E2422=0,0,E2422/L2422)</f>
        <v>5</v>
      </c>
      <c r="Q2422" s="2" t="str">
        <f>LEFT(N2422,SEARCH("/",N2422,1)-1)</f>
        <v>food</v>
      </c>
      <c r="R2422" s="2" t="str">
        <f>RIGHT(N2422,LEN(N2422)-SEARCH("/",N2422))</f>
        <v>food trucks</v>
      </c>
      <c r="S2422" s="21">
        <f>(((J2422/60)/60)/24)+DATE(1970,1,1)+(-5/24)</f>
        <v>42383.691122685181</v>
      </c>
      <c r="T2422" s="21">
        <f>(((I2422/60)/60)/24)+DATE(1970,1,1)+(-5/24)</f>
        <v>42413.691122685181</v>
      </c>
    </row>
    <row r="2423" spans="1:20" ht="90" hidden="1" x14ac:dyDescent="0.25">
      <c r="A2423" s="13">
        <v>2561</v>
      </c>
      <c r="B2423" s="3" t="s">
        <v>2561</v>
      </c>
      <c r="C2423" s="3" t="s">
        <v>6671</v>
      </c>
      <c r="D2423" s="2">
        <v>100000</v>
      </c>
      <c r="E2423" s="11">
        <v>0</v>
      </c>
      <c r="F2423" s="2" t="s">
        <v>8219</v>
      </c>
      <c r="G2423" s="2" t="s">
        <v>8228</v>
      </c>
      <c r="H2423" s="2" t="s">
        <v>8250</v>
      </c>
      <c r="I2423" s="2">
        <v>1444740089</v>
      </c>
      <c r="J2423" s="2">
        <v>1442148089</v>
      </c>
      <c r="K2423" s="2" t="b">
        <v>0</v>
      </c>
      <c r="L2423" s="2">
        <v>0</v>
      </c>
      <c r="M2423" s="2" t="b">
        <v>0</v>
      </c>
      <c r="N2423" s="2" t="s">
        <v>8283</v>
      </c>
      <c r="O2423" s="9">
        <f>E2423/D2423</f>
        <v>0</v>
      </c>
      <c r="P2423" s="10">
        <f>IF(E2423=0,0,E2423/L2423)</f>
        <v>0</v>
      </c>
      <c r="Q2423" s="2" t="str">
        <f>LEFT(N2423,SEARCH("/",N2423,1)-1)</f>
        <v>food</v>
      </c>
      <c r="R2423" s="2" t="str">
        <f>RIGHT(N2423,LEN(N2423)-SEARCH("/",N2423))</f>
        <v>food trucks</v>
      </c>
      <c r="S2423" s="21">
        <f>(((J2423/60)/60)/24)+DATE(1970,1,1)+(-5/24)</f>
        <v>42260.320474537039</v>
      </c>
      <c r="T2423" s="21">
        <f>(((I2423/60)/60)/24)+DATE(1970,1,1)+(-5/24)</f>
        <v>42290.320474537039</v>
      </c>
    </row>
    <row r="2424" spans="1:20" ht="90" hidden="1" x14ac:dyDescent="0.25">
      <c r="A2424" s="13">
        <v>2562</v>
      </c>
      <c r="B2424" s="3" t="s">
        <v>2562</v>
      </c>
      <c r="C2424" s="3" t="s">
        <v>6672</v>
      </c>
      <c r="D2424" s="2">
        <v>10000</v>
      </c>
      <c r="E2424" s="11">
        <v>75</v>
      </c>
      <c r="F2424" s="2" t="s">
        <v>8219</v>
      </c>
      <c r="G2424" s="2" t="s">
        <v>8235</v>
      </c>
      <c r="H2424" s="2" t="s">
        <v>8248</v>
      </c>
      <c r="I2424" s="2">
        <v>1476189339</v>
      </c>
      <c r="J2424" s="2">
        <v>1471005339</v>
      </c>
      <c r="K2424" s="2" t="b">
        <v>0</v>
      </c>
      <c r="L2424" s="2">
        <v>3</v>
      </c>
      <c r="M2424" s="2" t="b">
        <v>0</v>
      </c>
      <c r="N2424" s="2" t="s">
        <v>8283</v>
      </c>
      <c r="O2424" s="9">
        <f>E2424/D2424</f>
        <v>7.4999999999999997E-3</v>
      </c>
      <c r="P2424" s="10">
        <f>IF(E2424=0,0,E2424/L2424)</f>
        <v>25</v>
      </c>
      <c r="Q2424" s="2" t="str">
        <f>LEFT(N2424,SEARCH("/",N2424,1)-1)</f>
        <v>food</v>
      </c>
      <c r="R2424" s="2" t="str">
        <f>RIGHT(N2424,LEN(N2424)-SEARCH("/",N2424))</f>
        <v>food trucks</v>
      </c>
      <c r="S2424" s="21">
        <f>(((J2424/60)/60)/24)+DATE(1970,1,1)+(-5/24)</f>
        <v>42594.316423611112</v>
      </c>
      <c r="T2424" s="21">
        <f>(((I2424/60)/60)/24)+DATE(1970,1,1)+(-5/24)</f>
        <v>42654.316423611112</v>
      </c>
    </row>
    <row r="2425" spans="1:20" ht="45" hidden="1" x14ac:dyDescent="0.25">
      <c r="A2425" s="13">
        <v>2563</v>
      </c>
      <c r="B2425" s="3" t="s">
        <v>2563</v>
      </c>
      <c r="C2425" s="3" t="s">
        <v>6673</v>
      </c>
      <c r="D2425" s="2">
        <v>20000</v>
      </c>
      <c r="E2425" s="11">
        <v>0</v>
      </c>
      <c r="F2425" s="2" t="s">
        <v>8219</v>
      </c>
      <c r="G2425" s="2" t="s">
        <v>8223</v>
      </c>
      <c r="H2425" s="2" t="s">
        <v>8245</v>
      </c>
      <c r="I2425" s="2">
        <v>1438226451</v>
      </c>
      <c r="J2425" s="2">
        <v>1433042451</v>
      </c>
      <c r="K2425" s="2" t="b">
        <v>0</v>
      </c>
      <c r="L2425" s="2">
        <v>0</v>
      </c>
      <c r="M2425" s="2" t="b">
        <v>0</v>
      </c>
      <c r="N2425" s="2" t="s">
        <v>8283</v>
      </c>
      <c r="O2425" s="9">
        <f>E2425/D2425</f>
        <v>0</v>
      </c>
      <c r="P2425" s="10">
        <f>IF(E2425=0,0,E2425/L2425)</f>
        <v>0</v>
      </c>
      <c r="Q2425" s="2" t="str">
        <f>LEFT(N2425,SEARCH("/",N2425,1)-1)</f>
        <v>food</v>
      </c>
      <c r="R2425" s="2" t="str">
        <f>RIGHT(N2425,LEN(N2425)-SEARCH("/",N2425))</f>
        <v>food trucks</v>
      </c>
      <c r="S2425" s="21">
        <f>(((J2425/60)/60)/24)+DATE(1970,1,1)+(-5/24)</f>
        <v>42154.931145833332</v>
      </c>
      <c r="T2425" s="21">
        <f>(((I2425/60)/60)/24)+DATE(1970,1,1)+(-5/24)</f>
        <v>42214.931145833332</v>
      </c>
    </row>
    <row r="2426" spans="1:20" ht="90" hidden="1" x14ac:dyDescent="0.25">
      <c r="A2426" s="13">
        <v>2564</v>
      </c>
      <c r="B2426" s="3" t="s">
        <v>2564</v>
      </c>
      <c r="C2426" s="3" t="s">
        <v>6674</v>
      </c>
      <c r="D2426" s="2">
        <v>40000</v>
      </c>
      <c r="E2426" s="11">
        <v>0</v>
      </c>
      <c r="F2426" s="2" t="s">
        <v>8219</v>
      </c>
      <c r="G2426" s="2" t="s">
        <v>8228</v>
      </c>
      <c r="H2426" s="2" t="s">
        <v>8250</v>
      </c>
      <c r="I2426" s="2">
        <v>1406854699</v>
      </c>
      <c r="J2426" s="2">
        <v>1404262699</v>
      </c>
      <c r="K2426" s="2" t="b">
        <v>0</v>
      </c>
      <c r="L2426" s="2">
        <v>0</v>
      </c>
      <c r="M2426" s="2" t="b">
        <v>0</v>
      </c>
      <c r="N2426" s="2" t="s">
        <v>8283</v>
      </c>
      <c r="O2426" s="9">
        <f>E2426/D2426</f>
        <v>0</v>
      </c>
      <c r="P2426" s="10">
        <f>IF(E2426=0,0,E2426/L2426)</f>
        <v>0</v>
      </c>
      <c r="Q2426" s="2" t="str">
        <f>LEFT(N2426,SEARCH("/",N2426,1)-1)</f>
        <v>food</v>
      </c>
      <c r="R2426" s="2" t="str">
        <f>RIGHT(N2426,LEN(N2426)-SEARCH("/",N2426))</f>
        <v>food trucks</v>
      </c>
      <c r="S2426" s="21">
        <f>(((J2426/60)/60)/24)+DATE(1970,1,1)+(-5/24)</f>
        <v>41821.83216435185</v>
      </c>
      <c r="T2426" s="21">
        <f>(((I2426/60)/60)/24)+DATE(1970,1,1)+(-5/24)</f>
        <v>41851.83216435185</v>
      </c>
    </row>
    <row r="2427" spans="1:20" ht="75" hidden="1" x14ac:dyDescent="0.25">
      <c r="A2427" s="13">
        <v>2565</v>
      </c>
      <c r="B2427" s="3" t="s">
        <v>2565</v>
      </c>
      <c r="C2427" s="3" t="s">
        <v>6675</v>
      </c>
      <c r="D2427" s="2">
        <v>10000</v>
      </c>
      <c r="E2427" s="11">
        <v>100</v>
      </c>
      <c r="F2427" s="2" t="s">
        <v>8219</v>
      </c>
      <c r="G2427" s="2" t="s">
        <v>8223</v>
      </c>
      <c r="H2427" s="2" t="s">
        <v>8245</v>
      </c>
      <c r="I2427" s="2">
        <v>1462827000</v>
      </c>
      <c r="J2427" s="2">
        <v>1457710589</v>
      </c>
      <c r="K2427" s="2" t="b">
        <v>0</v>
      </c>
      <c r="L2427" s="2">
        <v>1</v>
      </c>
      <c r="M2427" s="2" t="b">
        <v>0</v>
      </c>
      <c r="N2427" s="2" t="s">
        <v>8283</v>
      </c>
      <c r="O2427" s="9">
        <f>E2427/D2427</f>
        <v>0.01</v>
      </c>
      <c r="P2427" s="10">
        <f>IF(E2427=0,0,E2427/L2427)</f>
        <v>100</v>
      </c>
      <c r="Q2427" s="2" t="str">
        <f>LEFT(N2427,SEARCH("/",N2427,1)-1)</f>
        <v>food</v>
      </c>
      <c r="R2427" s="2" t="str">
        <f>RIGHT(N2427,LEN(N2427)-SEARCH("/",N2427))</f>
        <v>food trucks</v>
      </c>
      <c r="S2427" s="21">
        <f>(((J2427/60)/60)/24)+DATE(1970,1,1)+(-5/24)</f>
        <v>42440.442002314812</v>
      </c>
      <c r="T2427" s="21">
        <f>(((I2427/60)/60)/24)+DATE(1970,1,1)+(-5/24)</f>
        <v>42499.659722222219</v>
      </c>
    </row>
    <row r="2428" spans="1:20" ht="90" hidden="1" x14ac:dyDescent="0.25">
      <c r="A2428" s="13">
        <v>2566</v>
      </c>
      <c r="B2428" s="3" t="s">
        <v>2566</v>
      </c>
      <c r="C2428" s="3" t="s">
        <v>6676</v>
      </c>
      <c r="D2428" s="2">
        <v>35000</v>
      </c>
      <c r="E2428" s="11">
        <v>0</v>
      </c>
      <c r="F2428" s="2" t="s">
        <v>8219</v>
      </c>
      <c r="G2428" s="2" t="s">
        <v>8223</v>
      </c>
      <c r="H2428" s="2" t="s">
        <v>8245</v>
      </c>
      <c r="I2428" s="2">
        <v>1408663948</v>
      </c>
      <c r="J2428" s="2">
        <v>1406071948</v>
      </c>
      <c r="K2428" s="2" t="b">
        <v>0</v>
      </c>
      <c r="L2428" s="2">
        <v>0</v>
      </c>
      <c r="M2428" s="2" t="b">
        <v>0</v>
      </c>
      <c r="N2428" s="2" t="s">
        <v>8283</v>
      </c>
      <c r="O2428" s="9">
        <f>E2428/D2428</f>
        <v>0</v>
      </c>
      <c r="P2428" s="10">
        <f>IF(E2428=0,0,E2428/L2428)</f>
        <v>0</v>
      </c>
      <c r="Q2428" s="2" t="str">
        <f>LEFT(N2428,SEARCH("/",N2428,1)-1)</f>
        <v>food</v>
      </c>
      <c r="R2428" s="2" t="str">
        <f>RIGHT(N2428,LEN(N2428)-SEARCH("/",N2428))</f>
        <v>food trucks</v>
      </c>
      <c r="S2428" s="21">
        <f>(((J2428/60)/60)/24)+DATE(1970,1,1)+(-5/24)</f>
        <v>41842.772546296292</v>
      </c>
      <c r="T2428" s="21">
        <f>(((I2428/60)/60)/24)+DATE(1970,1,1)+(-5/24)</f>
        <v>41872.772546296292</v>
      </c>
    </row>
    <row r="2429" spans="1:20" ht="90" hidden="1" x14ac:dyDescent="0.25">
      <c r="A2429" s="13">
        <v>2567</v>
      </c>
      <c r="B2429" s="3" t="s">
        <v>2567</v>
      </c>
      <c r="C2429" s="3" t="s">
        <v>6677</v>
      </c>
      <c r="D2429" s="2">
        <v>45000</v>
      </c>
      <c r="E2429" s="11">
        <v>120</v>
      </c>
      <c r="F2429" s="2" t="s">
        <v>8219</v>
      </c>
      <c r="G2429" s="2" t="s">
        <v>8223</v>
      </c>
      <c r="H2429" s="2" t="s">
        <v>8245</v>
      </c>
      <c r="I2429" s="2">
        <v>1429823138</v>
      </c>
      <c r="J2429" s="2">
        <v>1427231138</v>
      </c>
      <c r="K2429" s="2" t="b">
        <v>0</v>
      </c>
      <c r="L2429" s="2">
        <v>2</v>
      </c>
      <c r="M2429" s="2" t="b">
        <v>0</v>
      </c>
      <c r="N2429" s="2" t="s">
        <v>8283</v>
      </c>
      <c r="O2429" s="9">
        <f>E2429/D2429</f>
        <v>2.6666666666666666E-3</v>
      </c>
      <c r="P2429" s="10">
        <f>IF(E2429=0,0,E2429/L2429)</f>
        <v>60</v>
      </c>
      <c r="Q2429" s="2" t="str">
        <f>LEFT(N2429,SEARCH("/",N2429,1)-1)</f>
        <v>food</v>
      </c>
      <c r="R2429" s="2" t="str">
        <f>RIGHT(N2429,LEN(N2429)-SEARCH("/",N2429))</f>
        <v>food trucks</v>
      </c>
      <c r="S2429" s="21">
        <f>(((J2429/60)/60)/24)+DATE(1970,1,1)+(-5/24)</f>
        <v>42087.670578703699</v>
      </c>
      <c r="T2429" s="21">
        <f>(((I2429/60)/60)/24)+DATE(1970,1,1)+(-5/24)</f>
        <v>42117.670578703699</v>
      </c>
    </row>
    <row r="2430" spans="1:20" ht="90" hidden="1" x14ac:dyDescent="0.25">
      <c r="A2430" s="13">
        <v>2568</v>
      </c>
      <c r="B2430" s="3" t="s">
        <v>2568</v>
      </c>
      <c r="C2430" s="3" t="s">
        <v>6678</v>
      </c>
      <c r="D2430" s="2">
        <v>10000</v>
      </c>
      <c r="E2430" s="11">
        <v>50</v>
      </c>
      <c r="F2430" s="2" t="s">
        <v>8219</v>
      </c>
      <c r="G2430" s="2" t="s">
        <v>8224</v>
      </c>
      <c r="H2430" s="2" t="s">
        <v>8246</v>
      </c>
      <c r="I2430" s="2">
        <v>1472745594</v>
      </c>
      <c r="J2430" s="2">
        <v>1470153594</v>
      </c>
      <c r="K2430" s="2" t="b">
        <v>0</v>
      </c>
      <c r="L2430" s="2">
        <v>1</v>
      </c>
      <c r="M2430" s="2" t="b">
        <v>0</v>
      </c>
      <c r="N2430" s="2" t="s">
        <v>8283</v>
      </c>
      <c r="O2430" s="9">
        <f>E2430/D2430</f>
        <v>5.0000000000000001E-3</v>
      </c>
      <c r="P2430" s="10">
        <f>IF(E2430=0,0,E2430/L2430)</f>
        <v>50</v>
      </c>
      <c r="Q2430" s="2" t="str">
        <f>LEFT(N2430,SEARCH("/",N2430,1)-1)</f>
        <v>food</v>
      </c>
      <c r="R2430" s="2" t="str">
        <f>RIGHT(N2430,LEN(N2430)-SEARCH("/",N2430))</f>
        <v>food trucks</v>
      </c>
      <c r="S2430" s="21">
        <f>(((J2430/60)/60)/24)+DATE(1970,1,1)+(-5/24)</f>
        <v>42584.45826388889</v>
      </c>
      <c r="T2430" s="21">
        <f>(((I2430/60)/60)/24)+DATE(1970,1,1)+(-5/24)</f>
        <v>42614.45826388889</v>
      </c>
    </row>
    <row r="2431" spans="1:20" ht="75" hidden="1" x14ac:dyDescent="0.25">
      <c r="A2431" s="13">
        <v>2569</v>
      </c>
      <c r="B2431" s="3" t="s">
        <v>2569</v>
      </c>
      <c r="C2431" s="3" t="s">
        <v>6679</v>
      </c>
      <c r="D2431" s="2">
        <v>6500</v>
      </c>
      <c r="E2431" s="11">
        <v>145</v>
      </c>
      <c r="F2431" s="2" t="s">
        <v>8219</v>
      </c>
      <c r="G2431" s="2" t="s">
        <v>8223</v>
      </c>
      <c r="H2431" s="2" t="s">
        <v>8245</v>
      </c>
      <c r="I2431" s="2">
        <v>1442457112</v>
      </c>
      <c r="J2431" s="2">
        <v>1439865112</v>
      </c>
      <c r="K2431" s="2" t="b">
        <v>0</v>
      </c>
      <c r="L2431" s="2">
        <v>2</v>
      </c>
      <c r="M2431" s="2" t="b">
        <v>0</v>
      </c>
      <c r="N2431" s="2" t="s">
        <v>8283</v>
      </c>
      <c r="O2431" s="9">
        <f>E2431/D2431</f>
        <v>2.2307692307692306E-2</v>
      </c>
      <c r="P2431" s="10">
        <f>IF(E2431=0,0,E2431/L2431)</f>
        <v>72.5</v>
      </c>
      <c r="Q2431" s="2" t="str">
        <f>LEFT(N2431,SEARCH("/",N2431,1)-1)</f>
        <v>food</v>
      </c>
      <c r="R2431" s="2" t="str">
        <f>RIGHT(N2431,LEN(N2431)-SEARCH("/",N2431))</f>
        <v>food trucks</v>
      </c>
      <c r="S2431" s="21">
        <f>(((J2431/60)/60)/24)+DATE(1970,1,1)+(-5/24)</f>
        <v>42233.897129629629</v>
      </c>
      <c r="T2431" s="21">
        <f>(((I2431/60)/60)/24)+DATE(1970,1,1)+(-5/24)</f>
        <v>42263.897129629629</v>
      </c>
    </row>
    <row r="2432" spans="1:20" ht="90" hidden="1" x14ac:dyDescent="0.25">
      <c r="A2432" s="13">
        <v>2570</v>
      </c>
      <c r="B2432" s="3" t="s">
        <v>2570</v>
      </c>
      <c r="C2432" s="3" t="s">
        <v>6680</v>
      </c>
      <c r="D2432" s="2">
        <v>7000</v>
      </c>
      <c r="E2432" s="11">
        <v>59</v>
      </c>
      <c r="F2432" s="2" t="s">
        <v>8219</v>
      </c>
      <c r="G2432" s="2" t="s">
        <v>8223</v>
      </c>
      <c r="H2432" s="2" t="s">
        <v>8245</v>
      </c>
      <c r="I2432" s="2">
        <v>1486590035</v>
      </c>
      <c r="J2432" s="2">
        <v>1483998035</v>
      </c>
      <c r="K2432" s="2" t="b">
        <v>0</v>
      </c>
      <c r="L2432" s="2">
        <v>2</v>
      </c>
      <c r="M2432" s="2" t="b">
        <v>0</v>
      </c>
      <c r="N2432" s="2" t="s">
        <v>8283</v>
      </c>
      <c r="O2432" s="9">
        <f>E2432/D2432</f>
        <v>8.4285714285714294E-3</v>
      </c>
      <c r="P2432" s="10">
        <f>IF(E2432=0,0,E2432/L2432)</f>
        <v>29.5</v>
      </c>
      <c r="Q2432" s="2" t="str">
        <f>LEFT(N2432,SEARCH("/",N2432,1)-1)</f>
        <v>food</v>
      </c>
      <c r="R2432" s="2" t="str">
        <f>RIGHT(N2432,LEN(N2432)-SEARCH("/",N2432))</f>
        <v>food trucks</v>
      </c>
      <c r="S2432" s="21">
        <f>(((J2432/60)/60)/24)+DATE(1970,1,1)+(-5/24)</f>
        <v>42744.694849537038</v>
      </c>
      <c r="T2432" s="21">
        <f>(((I2432/60)/60)/24)+DATE(1970,1,1)+(-5/24)</f>
        <v>42774.694849537038</v>
      </c>
    </row>
    <row r="2433" spans="1:20" ht="90" hidden="1" x14ac:dyDescent="0.25">
      <c r="A2433" s="13">
        <v>2571</v>
      </c>
      <c r="B2433" s="3" t="s">
        <v>2571</v>
      </c>
      <c r="C2433" s="3" t="s">
        <v>6681</v>
      </c>
      <c r="D2433" s="2">
        <v>100000</v>
      </c>
      <c r="E2433" s="11">
        <v>250</v>
      </c>
      <c r="F2433" s="2" t="s">
        <v>8219</v>
      </c>
      <c r="G2433" s="2" t="s">
        <v>8225</v>
      </c>
      <c r="H2433" s="2" t="s">
        <v>8247</v>
      </c>
      <c r="I2433" s="2">
        <v>1463645521</v>
      </c>
      <c r="J2433" s="2">
        <v>1458461521</v>
      </c>
      <c r="K2433" s="2" t="b">
        <v>0</v>
      </c>
      <c r="L2433" s="2">
        <v>4</v>
      </c>
      <c r="M2433" s="2" t="b">
        <v>0</v>
      </c>
      <c r="N2433" s="2" t="s">
        <v>8283</v>
      </c>
      <c r="O2433" s="9">
        <f>E2433/D2433</f>
        <v>2.5000000000000001E-3</v>
      </c>
      <c r="P2433" s="10">
        <f>IF(E2433=0,0,E2433/L2433)</f>
        <v>62.5</v>
      </c>
      <c r="Q2433" s="2" t="str">
        <f>LEFT(N2433,SEARCH("/",N2433,1)-1)</f>
        <v>food</v>
      </c>
      <c r="R2433" s="2" t="str">
        <f>RIGHT(N2433,LEN(N2433)-SEARCH("/",N2433))</f>
        <v>food trucks</v>
      </c>
      <c r="S2433" s="21">
        <f>(((J2433/60)/60)/24)+DATE(1970,1,1)+(-5/24)</f>
        <v>42449.133344907408</v>
      </c>
      <c r="T2433" s="21">
        <f>(((I2433/60)/60)/24)+DATE(1970,1,1)+(-5/24)</f>
        <v>42509.133344907408</v>
      </c>
    </row>
    <row r="2434" spans="1:20" ht="75" hidden="1" x14ac:dyDescent="0.25">
      <c r="A2434" s="13">
        <v>2572</v>
      </c>
      <c r="B2434" s="3" t="s">
        <v>2572</v>
      </c>
      <c r="C2434" s="3" t="s">
        <v>6682</v>
      </c>
      <c r="D2434" s="2">
        <v>30000</v>
      </c>
      <c r="E2434" s="11">
        <v>0</v>
      </c>
      <c r="F2434" s="2" t="s">
        <v>8219</v>
      </c>
      <c r="G2434" s="2" t="s">
        <v>8223</v>
      </c>
      <c r="H2434" s="2" t="s">
        <v>8245</v>
      </c>
      <c r="I2434" s="2">
        <v>1428893517</v>
      </c>
      <c r="J2434" s="2">
        <v>1426301517</v>
      </c>
      <c r="K2434" s="2" t="b">
        <v>0</v>
      </c>
      <c r="L2434" s="2">
        <v>0</v>
      </c>
      <c r="M2434" s="2" t="b">
        <v>0</v>
      </c>
      <c r="N2434" s="2" t="s">
        <v>8283</v>
      </c>
      <c r="O2434" s="9">
        <f>E2434/D2434</f>
        <v>0</v>
      </c>
      <c r="P2434" s="10">
        <f>IF(E2434=0,0,E2434/L2434)</f>
        <v>0</v>
      </c>
      <c r="Q2434" s="2" t="str">
        <f>LEFT(N2434,SEARCH("/",N2434,1)-1)</f>
        <v>food</v>
      </c>
      <c r="R2434" s="2" t="str">
        <f>RIGHT(N2434,LEN(N2434)-SEARCH("/",N2434))</f>
        <v>food trucks</v>
      </c>
      <c r="S2434" s="21">
        <f>(((J2434/60)/60)/24)+DATE(1970,1,1)+(-5/24)</f>
        <v>42076.911076388882</v>
      </c>
      <c r="T2434" s="21">
        <f>(((I2434/60)/60)/24)+DATE(1970,1,1)+(-5/24)</f>
        <v>42106.911076388882</v>
      </c>
    </row>
    <row r="2435" spans="1:20" ht="90" hidden="1" x14ac:dyDescent="0.25">
      <c r="A2435" s="13">
        <v>2573</v>
      </c>
      <c r="B2435" s="3" t="s">
        <v>2573</v>
      </c>
      <c r="C2435" s="3" t="s">
        <v>6683</v>
      </c>
      <c r="D2435" s="2">
        <v>8000</v>
      </c>
      <c r="E2435" s="11">
        <v>0</v>
      </c>
      <c r="F2435" s="2" t="s">
        <v>8219</v>
      </c>
      <c r="G2435" s="2" t="s">
        <v>8223</v>
      </c>
      <c r="H2435" s="2" t="s">
        <v>8245</v>
      </c>
      <c r="I2435" s="2">
        <v>1408803149</v>
      </c>
      <c r="J2435" s="2">
        <v>1404915149</v>
      </c>
      <c r="K2435" s="2" t="b">
        <v>0</v>
      </c>
      <c r="L2435" s="2">
        <v>0</v>
      </c>
      <c r="M2435" s="2" t="b">
        <v>0</v>
      </c>
      <c r="N2435" s="2" t="s">
        <v>8283</v>
      </c>
      <c r="O2435" s="9">
        <f>E2435/D2435</f>
        <v>0</v>
      </c>
      <c r="P2435" s="10">
        <f>IF(E2435=0,0,E2435/L2435)</f>
        <v>0</v>
      </c>
      <c r="Q2435" s="2" t="str">
        <f>LEFT(N2435,SEARCH("/",N2435,1)-1)</f>
        <v>food</v>
      </c>
      <c r="R2435" s="2" t="str">
        <f>RIGHT(N2435,LEN(N2435)-SEARCH("/",N2435))</f>
        <v>food trucks</v>
      </c>
      <c r="S2435" s="21">
        <f>(((J2435/60)/60)/24)+DATE(1970,1,1)+(-5/24)</f>
        <v>41829.383668981478</v>
      </c>
      <c r="T2435" s="21">
        <f>(((I2435/60)/60)/24)+DATE(1970,1,1)+(-5/24)</f>
        <v>41874.383668981478</v>
      </c>
    </row>
    <row r="2436" spans="1:20" ht="90" hidden="1" x14ac:dyDescent="0.25">
      <c r="A2436" s="13">
        <v>2574</v>
      </c>
      <c r="B2436" s="3" t="s">
        <v>2574</v>
      </c>
      <c r="C2436" s="3" t="s">
        <v>6684</v>
      </c>
      <c r="D2436" s="2">
        <v>10000</v>
      </c>
      <c r="E2436" s="11">
        <v>0</v>
      </c>
      <c r="F2436" s="2" t="s">
        <v>8219</v>
      </c>
      <c r="G2436" s="2" t="s">
        <v>8223</v>
      </c>
      <c r="H2436" s="2" t="s">
        <v>8245</v>
      </c>
      <c r="I2436" s="2">
        <v>1463600945</v>
      </c>
      <c r="J2436" s="2">
        <v>1461786545</v>
      </c>
      <c r="K2436" s="2" t="b">
        <v>0</v>
      </c>
      <c r="L2436" s="2">
        <v>0</v>
      </c>
      <c r="M2436" s="2" t="b">
        <v>0</v>
      </c>
      <c r="N2436" s="2" t="s">
        <v>8283</v>
      </c>
      <c r="O2436" s="9">
        <f>E2436/D2436</f>
        <v>0</v>
      </c>
      <c r="P2436" s="10">
        <f>IF(E2436=0,0,E2436/L2436)</f>
        <v>0</v>
      </c>
      <c r="Q2436" s="2" t="str">
        <f>LEFT(N2436,SEARCH("/",N2436,1)-1)</f>
        <v>food</v>
      </c>
      <c r="R2436" s="2" t="str">
        <f>RIGHT(N2436,LEN(N2436)-SEARCH("/",N2436))</f>
        <v>food trucks</v>
      </c>
      <c r="S2436" s="21">
        <f>(((J2436/60)/60)/24)+DATE(1970,1,1)+(-5/24)</f>
        <v>42487.617418981477</v>
      </c>
      <c r="T2436" s="21">
        <f>(((I2436/60)/60)/24)+DATE(1970,1,1)+(-5/24)</f>
        <v>42508.617418981477</v>
      </c>
    </row>
    <row r="2437" spans="1:20" ht="105" hidden="1" x14ac:dyDescent="0.25">
      <c r="A2437" s="13">
        <v>2575</v>
      </c>
      <c r="B2437" s="3" t="s">
        <v>2575</v>
      </c>
      <c r="C2437" s="3" t="s">
        <v>6685</v>
      </c>
      <c r="D2437" s="2">
        <v>85000</v>
      </c>
      <c r="E2437" s="11">
        <v>0</v>
      </c>
      <c r="F2437" s="2" t="s">
        <v>8219</v>
      </c>
      <c r="G2437" s="2" t="s">
        <v>8223</v>
      </c>
      <c r="H2437" s="2" t="s">
        <v>8245</v>
      </c>
      <c r="I2437" s="2">
        <v>1421030194</v>
      </c>
      <c r="J2437" s="2">
        <v>1418438194</v>
      </c>
      <c r="K2437" s="2" t="b">
        <v>0</v>
      </c>
      <c r="L2437" s="2">
        <v>0</v>
      </c>
      <c r="M2437" s="2" t="b">
        <v>0</v>
      </c>
      <c r="N2437" s="2" t="s">
        <v>8283</v>
      </c>
      <c r="O2437" s="9">
        <f>E2437/D2437</f>
        <v>0</v>
      </c>
      <c r="P2437" s="10">
        <f>IF(E2437=0,0,E2437/L2437)</f>
        <v>0</v>
      </c>
      <c r="Q2437" s="2" t="str">
        <f>LEFT(N2437,SEARCH("/",N2437,1)-1)</f>
        <v>food</v>
      </c>
      <c r="R2437" s="2" t="str">
        <f>RIGHT(N2437,LEN(N2437)-SEARCH("/",N2437))</f>
        <v>food trucks</v>
      </c>
      <c r="S2437" s="21">
        <f>(((J2437/60)/60)/24)+DATE(1970,1,1)+(-5/24)</f>
        <v>41985.90039351851</v>
      </c>
      <c r="T2437" s="21">
        <f>(((I2437/60)/60)/24)+DATE(1970,1,1)+(-5/24)</f>
        <v>42015.90039351851</v>
      </c>
    </row>
    <row r="2438" spans="1:20" ht="45" hidden="1" x14ac:dyDescent="0.25">
      <c r="A2438" s="13">
        <v>2576</v>
      </c>
      <c r="B2438" s="3" t="s">
        <v>2576</v>
      </c>
      <c r="C2438" s="3" t="s">
        <v>6686</v>
      </c>
      <c r="D2438" s="2">
        <v>10000</v>
      </c>
      <c r="E2438" s="11">
        <v>0</v>
      </c>
      <c r="F2438" s="2" t="s">
        <v>8219</v>
      </c>
      <c r="G2438" s="2" t="s">
        <v>8223</v>
      </c>
      <c r="H2438" s="2" t="s">
        <v>8245</v>
      </c>
      <c r="I2438" s="2">
        <v>1428707647</v>
      </c>
      <c r="J2438" s="2">
        <v>1424823247</v>
      </c>
      <c r="K2438" s="2" t="b">
        <v>0</v>
      </c>
      <c r="L2438" s="2">
        <v>0</v>
      </c>
      <c r="M2438" s="2" t="b">
        <v>0</v>
      </c>
      <c r="N2438" s="2" t="s">
        <v>8283</v>
      </c>
      <c r="O2438" s="9">
        <f>E2438/D2438</f>
        <v>0</v>
      </c>
      <c r="P2438" s="10">
        <f>IF(E2438=0,0,E2438/L2438)</f>
        <v>0</v>
      </c>
      <c r="Q2438" s="2" t="str">
        <f>LEFT(N2438,SEARCH("/",N2438,1)-1)</f>
        <v>food</v>
      </c>
      <c r="R2438" s="2" t="str">
        <f>RIGHT(N2438,LEN(N2438)-SEARCH("/",N2438))</f>
        <v>food trucks</v>
      </c>
      <c r="S2438" s="21">
        <f>(((J2438/60)/60)/24)+DATE(1970,1,1)+(-5/24)</f>
        <v>42059.801469907405</v>
      </c>
      <c r="T2438" s="21">
        <f>(((I2438/60)/60)/24)+DATE(1970,1,1)+(-5/24)</f>
        <v>42104.759803240733</v>
      </c>
    </row>
    <row r="2439" spans="1:20" ht="90" hidden="1" x14ac:dyDescent="0.25">
      <c r="A2439" s="13">
        <v>2577</v>
      </c>
      <c r="B2439" s="3" t="s">
        <v>2577</v>
      </c>
      <c r="C2439" s="3" t="s">
        <v>6687</v>
      </c>
      <c r="D2439" s="2">
        <v>15000</v>
      </c>
      <c r="E2439" s="11">
        <v>0</v>
      </c>
      <c r="F2439" s="2" t="s">
        <v>8219</v>
      </c>
      <c r="G2439" s="2" t="s">
        <v>8223</v>
      </c>
      <c r="H2439" s="2" t="s">
        <v>8245</v>
      </c>
      <c r="I2439" s="2">
        <v>1407181297</v>
      </c>
      <c r="J2439" s="2">
        <v>1405021297</v>
      </c>
      <c r="K2439" s="2" t="b">
        <v>0</v>
      </c>
      <c r="L2439" s="2">
        <v>0</v>
      </c>
      <c r="M2439" s="2" t="b">
        <v>0</v>
      </c>
      <c r="N2439" s="2" t="s">
        <v>8283</v>
      </c>
      <c r="O2439" s="9">
        <f>E2439/D2439</f>
        <v>0</v>
      </c>
      <c r="P2439" s="10">
        <f>IF(E2439=0,0,E2439/L2439)</f>
        <v>0</v>
      </c>
      <c r="Q2439" s="2" t="str">
        <f>LEFT(N2439,SEARCH("/",N2439,1)-1)</f>
        <v>food</v>
      </c>
      <c r="R2439" s="2" t="str">
        <f>RIGHT(N2439,LEN(N2439)-SEARCH("/",N2439))</f>
        <v>food trucks</v>
      </c>
      <c r="S2439" s="21">
        <f>(((J2439/60)/60)/24)+DATE(1970,1,1)+(-5/24)</f>
        <v>41830.612233796295</v>
      </c>
      <c r="T2439" s="21">
        <f>(((I2439/60)/60)/24)+DATE(1970,1,1)+(-5/24)</f>
        <v>41855.612233796295</v>
      </c>
    </row>
    <row r="2440" spans="1:20" ht="105" hidden="1" x14ac:dyDescent="0.25">
      <c r="A2440" s="13">
        <v>2578</v>
      </c>
      <c r="B2440" s="3" t="s">
        <v>2578</v>
      </c>
      <c r="C2440" s="3" t="s">
        <v>6688</v>
      </c>
      <c r="D2440" s="2">
        <v>6000</v>
      </c>
      <c r="E2440" s="11">
        <v>0</v>
      </c>
      <c r="F2440" s="2" t="s">
        <v>8219</v>
      </c>
      <c r="G2440" s="2" t="s">
        <v>8223</v>
      </c>
      <c r="H2440" s="2" t="s">
        <v>8245</v>
      </c>
      <c r="I2440" s="2">
        <v>1444410000</v>
      </c>
      <c r="J2440" s="2">
        <v>1440203579</v>
      </c>
      <c r="K2440" s="2" t="b">
        <v>0</v>
      </c>
      <c r="L2440" s="2">
        <v>0</v>
      </c>
      <c r="M2440" s="2" t="b">
        <v>0</v>
      </c>
      <c r="N2440" s="2" t="s">
        <v>8283</v>
      </c>
      <c r="O2440" s="9">
        <f>E2440/D2440</f>
        <v>0</v>
      </c>
      <c r="P2440" s="10">
        <f>IF(E2440=0,0,E2440/L2440)</f>
        <v>0</v>
      </c>
      <c r="Q2440" s="2" t="str">
        <f>LEFT(N2440,SEARCH("/",N2440,1)-1)</f>
        <v>food</v>
      </c>
      <c r="R2440" s="2" t="str">
        <f>RIGHT(N2440,LEN(N2440)-SEARCH("/",N2440))</f>
        <v>food trucks</v>
      </c>
      <c r="S2440" s="21">
        <f>(((J2440/60)/60)/24)+DATE(1970,1,1)+(-5/24)</f>
        <v>42237.814571759263</v>
      </c>
      <c r="T2440" s="21">
        <f>(((I2440/60)/60)/24)+DATE(1970,1,1)+(-5/24)</f>
        <v>42286.499999999993</v>
      </c>
    </row>
    <row r="2441" spans="1:20" ht="90" hidden="1" x14ac:dyDescent="0.25">
      <c r="A2441" s="13">
        <v>2579</v>
      </c>
      <c r="B2441" s="3" t="s">
        <v>2579</v>
      </c>
      <c r="C2441" s="3" t="s">
        <v>6689</v>
      </c>
      <c r="D2441" s="2">
        <v>200000</v>
      </c>
      <c r="E2441" s="11">
        <v>277</v>
      </c>
      <c r="F2441" s="2" t="s">
        <v>8219</v>
      </c>
      <c r="G2441" s="2" t="s">
        <v>8223</v>
      </c>
      <c r="H2441" s="2" t="s">
        <v>8245</v>
      </c>
      <c r="I2441" s="2">
        <v>1410810903</v>
      </c>
      <c r="J2441" s="2">
        <v>1405626903</v>
      </c>
      <c r="K2441" s="2" t="b">
        <v>0</v>
      </c>
      <c r="L2441" s="2">
        <v>12</v>
      </c>
      <c r="M2441" s="2" t="b">
        <v>0</v>
      </c>
      <c r="N2441" s="2" t="s">
        <v>8283</v>
      </c>
      <c r="O2441" s="9">
        <f>E2441/D2441</f>
        <v>1.3849999999999999E-3</v>
      </c>
      <c r="P2441" s="10">
        <f>IF(E2441=0,0,E2441/L2441)</f>
        <v>23.083333333333332</v>
      </c>
      <c r="Q2441" s="2" t="str">
        <f>LEFT(N2441,SEARCH("/",N2441,1)-1)</f>
        <v>food</v>
      </c>
      <c r="R2441" s="2" t="str">
        <f>RIGHT(N2441,LEN(N2441)-SEARCH("/",N2441))</f>
        <v>food trucks</v>
      </c>
      <c r="S2441" s="21">
        <f>(((J2441/60)/60)/24)+DATE(1970,1,1)+(-5/24)</f>
        <v>41837.621562499997</v>
      </c>
      <c r="T2441" s="21">
        <f>(((I2441/60)/60)/24)+DATE(1970,1,1)+(-5/24)</f>
        <v>41897.621562499997</v>
      </c>
    </row>
    <row r="2442" spans="1:20" ht="90" hidden="1" x14ac:dyDescent="0.25">
      <c r="A2442" s="13">
        <v>2580</v>
      </c>
      <c r="B2442" s="3" t="s">
        <v>2580</v>
      </c>
      <c r="C2442" s="3" t="s">
        <v>6690</v>
      </c>
      <c r="D2442" s="2">
        <v>8500</v>
      </c>
      <c r="E2442" s="11">
        <v>51</v>
      </c>
      <c r="F2442" s="2" t="s">
        <v>8219</v>
      </c>
      <c r="G2442" s="2" t="s">
        <v>8223</v>
      </c>
      <c r="H2442" s="2" t="s">
        <v>8245</v>
      </c>
      <c r="I2442" s="2">
        <v>1431745200</v>
      </c>
      <c r="J2442" s="2">
        <v>1429170603</v>
      </c>
      <c r="K2442" s="2" t="b">
        <v>0</v>
      </c>
      <c r="L2442" s="2">
        <v>2</v>
      </c>
      <c r="M2442" s="2" t="b">
        <v>0</v>
      </c>
      <c r="N2442" s="2" t="s">
        <v>8283</v>
      </c>
      <c r="O2442" s="9">
        <f>E2442/D2442</f>
        <v>6.0000000000000001E-3</v>
      </c>
      <c r="P2442" s="10">
        <f>IF(E2442=0,0,E2442/L2442)</f>
        <v>25.5</v>
      </c>
      <c r="Q2442" s="2" t="str">
        <f>LEFT(N2442,SEARCH("/",N2442,1)-1)</f>
        <v>food</v>
      </c>
      <c r="R2442" s="2" t="str">
        <f>RIGHT(N2442,LEN(N2442)-SEARCH("/",N2442))</f>
        <v>food trucks</v>
      </c>
      <c r="S2442" s="21">
        <f>(((J2442/60)/60)/24)+DATE(1970,1,1)+(-5/24)</f>
        <v>42110.118090277778</v>
      </c>
      <c r="T2442" s="21">
        <f>(((I2442/60)/60)/24)+DATE(1970,1,1)+(-5/24)</f>
        <v>42139.916666666664</v>
      </c>
    </row>
    <row r="2443" spans="1:20" ht="75" hidden="1" x14ac:dyDescent="0.25">
      <c r="A2443" s="13">
        <v>2581</v>
      </c>
      <c r="B2443" s="3" t="s">
        <v>2581</v>
      </c>
      <c r="C2443" s="3" t="s">
        <v>6691</v>
      </c>
      <c r="D2443" s="2">
        <v>5000</v>
      </c>
      <c r="E2443" s="11">
        <v>530</v>
      </c>
      <c r="F2443" s="2" t="s">
        <v>8220</v>
      </c>
      <c r="G2443" s="2" t="s">
        <v>8223</v>
      </c>
      <c r="H2443" s="2" t="s">
        <v>8245</v>
      </c>
      <c r="I2443" s="2">
        <v>1447689898</v>
      </c>
      <c r="J2443" s="2">
        <v>1445094298</v>
      </c>
      <c r="K2443" s="2" t="b">
        <v>0</v>
      </c>
      <c r="L2443" s="2">
        <v>11</v>
      </c>
      <c r="M2443" s="2" t="b">
        <v>0</v>
      </c>
      <c r="N2443" s="2" t="s">
        <v>8283</v>
      </c>
      <c r="O2443" s="9">
        <f>E2443/D2443</f>
        <v>0.106</v>
      </c>
      <c r="P2443" s="10">
        <f>IF(E2443=0,0,E2443/L2443)</f>
        <v>48.18181818181818</v>
      </c>
      <c r="Q2443" s="2" t="str">
        <f>LEFT(N2443,SEARCH("/",N2443,1)-1)</f>
        <v>food</v>
      </c>
      <c r="R2443" s="2" t="str">
        <f>RIGHT(N2443,LEN(N2443)-SEARCH("/",N2443))</f>
        <v>food trucks</v>
      </c>
      <c r="S2443" s="21">
        <f>(((J2443/60)/60)/24)+DATE(1970,1,1)+(-5/24)</f>
        <v>42294.420115740737</v>
      </c>
      <c r="T2443" s="21">
        <f>(((I2443/60)/60)/24)+DATE(1970,1,1)+(-5/24)</f>
        <v>42324.461782407401</v>
      </c>
    </row>
    <row r="2444" spans="1:20" ht="45" hidden="1" x14ac:dyDescent="0.25">
      <c r="A2444" s="13">
        <v>2582</v>
      </c>
      <c r="B2444" s="3" t="s">
        <v>2582</v>
      </c>
      <c r="C2444" s="3" t="s">
        <v>6692</v>
      </c>
      <c r="D2444" s="2">
        <v>90000</v>
      </c>
      <c r="E2444" s="11">
        <v>1</v>
      </c>
      <c r="F2444" s="2" t="s">
        <v>8220</v>
      </c>
      <c r="G2444" s="2" t="s">
        <v>8223</v>
      </c>
      <c r="H2444" s="2" t="s">
        <v>8245</v>
      </c>
      <c r="I2444" s="2">
        <v>1477784634</v>
      </c>
      <c r="J2444" s="2">
        <v>1475192634</v>
      </c>
      <c r="K2444" s="2" t="b">
        <v>0</v>
      </c>
      <c r="L2444" s="2">
        <v>1</v>
      </c>
      <c r="M2444" s="2" t="b">
        <v>0</v>
      </c>
      <c r="N2444" s="2" t="s">
        <v>8283</v>
      </c>
      <c r="O2444" s="9">
        <f>E2444/D2444</f>
        <v>1.1111111111111112E-5</v>
      </c>
      <c r="P2444" s="10">
        <f>IF(E2444=0,0,E2444/L2444)</f>
        <v>1</v>
      </c>
      <c r="Q2444" s="2" t="str">
        <f>LEFT(N2444,SEARCH("/",N2444,1)-1)</f>
        <v>food</v>
      </c>
      <c r="R2444" s="2" t="str">
        <f>RIGHT(N2444,LEN(N2444)-SEARCH("/",N2444))</f>
        <v>food trucks</v>
      </c>
      <c r="S2444" s="21">
        <f>(((J2444/60)/60)/24)+DATE(1970,1,1)+(-5/24)</f>
        <v>42642.780486111107</v>
      </c>
      <c r="T2444" s="21">
        <f>(((I2444/60)/60)/24)+DATE(1970,1,1)+(-5/24)</f>
        <v>42672.780486111107</v>
      </c>
    </row>
    <row r="2445" spans="1:20" ht="75" hidden="1" x14ac:dyDescent="0.25">
      <c r="A2445" s="13">
        <v>2583</v>
      </c>
      <c r="B2445" s="3" t="s">
        <v>2583</v>
      </c>
      <c r="C2445" s="3" t="s">
        <v>6693</v>
      </c>
      <c r="D2445" s="2">
        <v>1000</v>
      </c>
      <c r="E2445" s="11">
        <v>5</v>
      </c>
      <c r="F2445" s="2" t="s">
        <v>8220</v>
      </c>
      <c r="G2445" s="2" t="s">
        <v>8223</v>
      </c>
      <c r="H2445" s="2" t="s">
        <v>8245</v>
      </c>
      <c r="I2445" s="2">
        <v>1426526880</v>
      </c>
      <c r="J2445" s="2">
        <v>1421346480</v>
      </c>
      <c r="K2445" s="2" t="b">
        <v>0</v>
      </c>
      <c r="L2445" s="2">
        <v>5</v>
      </c>
      <c r="M2445" s="2" t="b">
        <v>0</v>
      </c>
      <c r="N2445" s="2" t="s">
        <v>8283</v>
      </c>
      <c r="O2445" s="9">
        <f>E2445/D2445</f>
        <v>5.0000000000000001E-3</v>
      </c>
      <c r="P2445" s="10">
        <f>IF(E2445=0,0,E2445/L2445)</f>
        <v>1</v>
      </c>
      <c r="Q2445" s="2" t="str">
        <f>LEFT(N2445,SEARCH("/",N2445,1)-1)</f>
        <v>food</v>
      </c>
      <c r="R2445" s="2" t="str">
        <f>RIGHT(N2445,LEN(N2445)-SEARCH("/",N2445))</f>
        <v>food trucks</v>
      </c>
      <c r="S2445" s="21">
        <f>(((J2445/60)/60)/24)+DATE(1970,1,1)+(-5/24)</f>
        <v>42019.561111111114</v>
      </c>
      <c r="T2445" s="21">
        <f>(((I2445/60)/60)/24)+DATE(1970,1,1)+(-5/24)</f>
        <v>42079.519444444442</v>
      </c>
    </row>
    <row r="2446" spans="1:20" ht="60" hidden="1" x14ac:dyDescent="0.25">
      <c r="A2446" s="13">
        <v>2584</v>
      </c>
      <c r="B2446" s="3" t="s">
        <v>2584</v>
      </c>
      <c r="C2446" s="3" t="s">
        <v>6694</v>
      </c>
      <c r="D2446" s="2">
        <v>10000</v>
      </c>
      <c r="E2446" s="11">
        <v>0</v>
      </c>
      <c r="F2446" s="2" t="s">
        <v>8220</v>
      </c>
      <c r="G2446" s="2" t="s">
        <v>8223</v>
      </c>
      <c r="H2446" s="2" t="s">
        <v>8245</v>
      </c>
      <c r="I2446" s="2">
        <v>1434341369</v>
      </c>
      <c r="J2446" s="2">
        <v>1431749369</v>
      </c>
      <c r="K2446" s="2" t="b">
        <v>0</v>
      </c>
      <c r="L2446" s="2">
        <v>0</v>
      </c>
      <c r="M2446" s="2" t="b">
        <v>0</v>
      </c>
      <c r="N2446" s="2" t="s">
        <v>8283</v>
      </c>
      <c r="O2446" s="9">
        <f>E2446/D2446</f>
        <v>0</v>
      </c>
      <c r="P2446" s="10">
        <f>IF(E2446=0,0,E2446/L2446)</f>
        <v>0</v>
      </c>
      <c r="Q2446" s="2" t="str">
        <f>LEFT(N2446,SEARCH("/",N2446,1)-1)</f>
        <v>food</v>
      </c>
      <c r="R2446" s="2" t="str">
        <f>RIGHT(N2446,LEN(N2446)-SEARCH("/",N2446))</f>
        <v>food trucks</v>
      </c>
      <c r="S2446" s="21">
        <f>(((J2446/60)/60)/24)+DATE(1970,1,1)+(-5/24)</f>
        <v>42139.964918981481</v>
      </c>
      <c r="T2446" s="21">
        <f>(((I2446/60)/60)/24)+DATE(1970,1,1)+(-5/24)</f>
        <v>42169.964918981481</v>
      </c>
    </row>
    <row r="2447" spans="1:20" ht="90" hidden="1" x14ac:dyDescent="0.25">
      <c r="A2447" s="13">
        <v>2585</v>
      </c>
      <c r="B2447" s="3" t="s">
        <v>2585</v>
      </c>
      <c r="C2447" s="3" t="s">
        <v>6695</v>
      </c>
      <c r="D2447" s="2">
        <v>30000</v>
      </c>
      <c r="E2447" s="11">
        <v>50</v>
      </c>
      <c r="F2447" s="2" t="s">
        <v>8220</v>
      </c>
      <c r="G2447" s="2" t="s">
        <v>8223</v>
      </c>
      <c r="H2447" s="2" t="s">
        <v>8245</v>
      </c>
      <c r="I2447" s="2">
        <v>1404601632</v>
      </c>
      <c r="J2447" s="2">
        <v>1402009632</v>
      </c>
      <c r="K2447" s="2" t="b">
        <v>0</v>
      </c>
      <c r="L2447" s="2">
        <v>1</v>
      </c>
      <c r="M2447" s="2" t="b">
        <v>0</v>
      </c>
      <c r="N2447" s="2" t="s">
        <v>8283</v>
      </c>
      <c r="O2447" s="9">
        <f>E2447/D2447</f>
        <v>1.6666666666666668E-3</v>
      </c>
      <c r="P2447" s="10">
        <f>IF(E2447=0,0,E2447/L2447)</f>
        <v>50</v>
      </c>
      <c r="Q2447" s="2" t="str">
        <f>LEFT(N2447,SEARCH("/",N2447,1)-1)</f>
        <v>food</v>
      </c>
      <c r="R2447" s="2" t="str">
        <f>RIGHT(N2447,LEN(N2447)-SEARCH("/",N2447))</f>
        <v>food trucks</v>
      </c>
      <c r="S2447" s="21">
        <f>(((J2447/60)/60)/24)+DATE(1970,1,1)+(-5/24)</f>
        <v>41795.754999999997</v>
      </c>
      <c r="T2447" s="21">
        <f>(((I2447/60)/60)/24)+DATE(1970,1,1)+(-5/24)</f>
        <v>41825.754999999997</v>
      </c>
    </row>
    <row r="2448" spans="1:20" ht="60" hidden="1" x14ac:dyDescent="0.25">
      <c r="A2448" s="13">
        <v>2586</v>
      </c>
      <c r="B2448" s="3" t="s">
        <v>2586</v>
      </c>
      <c r="C2448" s="3" t="s">
        <v>6696</v>
      </c>
      <c r="D2448" s="2">
        <v>3000</v>
      </c>
      <c r="E2448" s="11">
        <v>5</v>
      </c>
      <c r="F2448" s="2" t="s">
        <v>8220</v>
      </c>
      <c r="G2448" s="2" t="s">
        <v>8224</v>
      </c>
      <c r="H2448" s="2" t="s">
        <v>8246</v>
      </c>
      <c r="I2448" s="2">
        <v>1451030136</v>
      </c>
      <c r="J2448" s="2">
        <v>1448438136</v>
      </c>
      <c r="K2448" s="2" t="b">
        <v>0</v>
      </c>
      <c r="L2448" s="2">
        <v>1</v>
      </c>
      <c r="M2448" s="2" t="b">
        <v>0</v>
      </c>
      <c r="N2448" s="2" t="s">
        <v>8283</v>
      </c>
      <c r="O2448" s="9">
        <f>E2448/D2448</f>
        <v>1.6666666666666668E-3</v>
      </c>
      <c r="P2448" s="10">
        <f>IF(E2448=0,0,E2448/L2448)</f>
        <v>5</v>
      </c>
      <c r="Q2448" s="2" t="str">
        <f>LEFT(N2448,SEARCH("/",N2448,1)-1)</f>
        <v>food</v>
      </c>
      <c r="R2448" s="2" t="str">
        <f>RIGHT(N2448,LEN(N2448)-SEARCH("/",N2448))</f>
        <v>food trucks</v>
      </c>
      <c r="S2448" s="21">
        <f>(((J2448/60)/60)/24)+DATE(1970,1,1)+(-5/24)</f>
        <v>42333.121944444443</v>
      </c>
      <c r="T2448" s="21">
        <f>(((I2448/60)/60)/24)+DATE(1970,1,1)+(-5/24)</f>
        <v>42363.121944444443</v>
      </c>
    </row>
    <row r="2449" spans="1:20" ht="90" hidden="1" x14ac:dyDescent="0.25">
      <c r="A2449" s="13">
        <v>2587</v>
      </c>
      <c r="B2449" s="3" t="s">
        <v>2587</v>
      </c>
      <c r="C2449" s="3" t="s">
        <v>6697</v>
      </c>
      <c r="D2449" s="2">
        <v>50000</v>
      </c>
      <c r="E2449" s="11">
        <v>1217</v>
      </c>
      <c r="F2449" s="2" t="s">
        <v>8220</v>
      </c>
      <c r="G2449" s="2" t="s">
        <v>8223</v>
      </c>
      <c r="H2449" s="2" t="s">
        <v>8245</v>
      </c>
      <c r="I2449" s="2">
        <v>1451491953</v>
      </c>
      <c r="J2449" s="2">
        <v>1448899953</v>
      </c>
      <c r="K2449" s="2" t="b">
        <v>0</v>
      </c>
      <c r="L2449" s="2">
        <v>6</v>
      </c>
      <c r="M2449" s="2" t="b">
        <v>0</v>
      </c>
      <c r="N2449" s="2" t="s">
        <v>8283</v>
      </c>
      <c r="O2449" s="9">
        <f>E2449/D2449</f>
        <v>2.4340000000000001E-2</v>
      </c>
      <c r="P2449" s="10">
        <f>IF(E2449=0,0,E2449/L2449)</f>
        <v>202.83333333333334</v>
      </c>
      <c r="Q2449" s="2" t="str">
        <f>LEFT(N2449,SEARCH("/",N2449,1)-1)</f>
        <v>food</v>
      </c>
      <c r="R2449" s="2" t="str">
        <f>RIGHT(N2449,LEN(N2449)-SEARCH("/",N2449))</f>
        <v>food trucks</v>
      </c>
      <c r="S2449" s="21">
        <f>(((J2449/60)/60)/24)+DATE(1970,1,1)+(-5/24)</f>
        <v>42338.467048611106</v>
      </c>
      <c r="T2449" s="21">
        <f>(((I2449/60)/60)/24)+DATE(1970,1,1)+(-5/24)</f>
        <v>42368.467048611106</v>
      </c>
    </row>
    <row r="2450" spans="1:20" ht="90" hidden="1" x14ac:dyDescent="0.25">
      <c r="A2450" s="13">
        <v>2588</v>
      </c>
      <c r="B2450" s="3" t="s">
        <v>2588</v>
      </c>
      <c r="C2450" s="3" t="s">
        <v>6698</v>
      </c>
      <c r="D2450" s="2">
        <v>6000</v>
      </c>
      <c r="E2450" s="11">
        <v>233</v>
      </c>
      <c r="F2450" s="2" t="s">
        <v>8220</v>
      </c>
      <c r="G2450" s="2" t="s">
        <v>8223</v>
      </c>
      <c r="H2450" s="2" t="s">
        <v>8245</v>
      </c>
      <c r="I2450" s="2">
        <v>1427807640</v>
      </c>
      <c r="J2450" s="2">
        <v>1423325626</v>
      </c>
      <c r="K2450" s="2" t="b">
        <v>0</v>
      </c>
      <c r="L2450" s="2">
        <v>8</v>
      </c>
      <c r="M2450" s="2" t="b">
        <v>0</v>
      </c>
      <c r="N2450" s="2" t="s">
        <v>8283</v>
      </c>
      <c r="O2450" s="9">
        <f>E2450/D2450</f>
        <v>3.8833333333333331E-2</v>
      </c>
      <c r="P2450" s="10">
        <f>IF(E2450=0,0,E2450/L2450)</f>
        <v>29.125</v>
      </c>
      <c r="Q2450" s="2" t="str">
        <f>LEFT(N2450,SEARCH("/",N2450,1)-1)</f>
        <v>food</v>
      </c>
      <c r="R2450" s="2" t="str">
        <f>RIGHT(N2450,LEN(N2450)-SEARCH("/",N2450))</f>
        <v>food trucks</v>
      </c>
      <c r="S2450" s="21">
        <f>(((J2450/60)/60)/24)+DATE(1970,1,1)+(-5/24)</f>
        <v>42042.467893518515</v>
      </c>
      <c r="T2450" s="21">
        <f>(((I2450/60)/60)/24)+DATE(1970,1,1)+(-5/24)</f>
        <v>42094.343055555553</v>
      </c>
    </row>
    <row r="2451" spans="1:20" ht="90" hidden="1" x14ac:dyDescent="0.25">
      <c r="A2451" s="13">
        <v>2589</v>
      </c>
      <c r="B2451" s="3" t="s">
        <v>2589</v>
      </c>
      <c r="C2451" s="3" t="s">
        <v>6699</v>
      </c>
      <c r="D2451" s="2">
        <v>50000</v>
      </c>
      <c r="E2451" s="11">
        <v>5</v>
      </c>
      <c r="F2451" s="2" t="s">
        <v>8220</v>
      </c>
      <c r="G2451" s="2" t="s">
        <v>8231</v>
      </c>
      <c r="H2451" s="2" t="s">
        <v>8252</v>
      </c>
      <c r="I2451" s="2">
        <v>1458733927</v>
      </c>
      <c r="J2451" s="2">
        <v>1456145527</v>
      </c>
      <c r="K2451" s="2" t="b">
        <v>0</v>
      </c>
      <c r="L2451" s="2">
        <v>1</v>
      </c>
      <c r="M2451" s="2" t="b">
        <v>0</v>
      </c>
      <c r="N2451" s="2" t="s">
        <v>8283</v>
      </c>
      <c r="O2451" s="9">
        <f>E2451/D2451</f>
        <v>1E-4</v>
      </c>
      <c r="P2451" s="10">
        <f>IF(E2451=0,0,E2451/L2451)</f>
        <v>5</v>
      </c>
      <c r="Q2451" s="2" t="str">
        <f>LEFT(N2451,SEARCH("/",N2451,1)-1)</f>
        <v>food</v>
      </c>
      <c r="R2451" s="2" t="str">
        <f>RIGHT(N2451,LEN(N2451)-SEARCH("/",N2451))</f>
        <v>food trucks</v>
      </c>
      <c r="S2451" s="21">
        <f>(((J2451/60)/60)/24)+DATE(1970,1,1)+(-5/24)</f>
        <v>42422.327858796292</v>
      </c>
      <c r="T2451" s="21">
        <f>(((I2451/60)/60)/24)+DATE(1970,1,1)+(-5/24)</f>
        <v>42452.286192129628</v>
      </c>
    </row>
    <row r="2452" spans="1:20" ht="90" hidden="1" x14ac:dyDescent="0.25">
      <c r="A2452" s="13">
        <v>2590</v>
      </c>
      <c r="B2452" s="3" t="s">
        <v>2590</v>
      </c>
      <c r="C2452" s="3" t="s">
        <v>6700</v>
      </c>
      <c r="D2452" s="2">
        <v>3000</v>
      </c>
      <c r="E2452" s="11">
        <v>0</v>
      </c>
      <c r="F2452" s="2" t="s">
        <v>8220</v>
      </c>
      <c r="G2452" s="2" t="s">
        <v>8225</v>
      </c>
      <c r="H2452" s="2" t="s">
        <v>8247</v>
      </c>
      <c r="I2452" s="2">
        <v>1453817297</v>
      </c>
      <c r="J2452" s="2">
        <v>1453212497</v>
      </c>
      <c r="K2452" s="2" t="b">
        <v>0</v>
      </c>
      <c r="L2452" s="2">
        <v>0</v>
      </c>
      <c r="M2452" s="2" t="b">
        <v>0</v>
      </c>
      <c r="N2452" s="2" t="s">
        <v>8283</v>
      </c>
      <c r="O2452" s="9">
        <f>E2452/D2452</f>
        <v>0</v>
      </c>
      <c r="P2452" s="10">
        <f>IF(E2452=0,0,E2452/L2452)</f>
        <v>0</v>
      </c>
      <c r="Q2452" s="2" t="str">
        <f>LEFT(N2452,SEARCH("/",N2452,1)-1)</f>
        <v>food</v>
      </c>
      <c r="R2452" s="2" t="str">
        <f>RIGHT(N2452,LEN(N2452)-SEARCH("/",N2452))</f>
        <v>food trucks</v>
      </c>
      <c r="S2452" s="21">
        <f>(((J2452/60)/60)/24)+DATE(1970,1,1)+(-5/24)</f>
        <v>42388.380752314813</v>
      </c>
      <c r="T2452" s="21">
        <f>(((I2452/60)/60)/24)+DATE(1970,1,1)+(-5/24)</f>
        <v>42395.380752314813</v>
      </c>
    </row>
    <row r="2453" spans="1:20" ht="90" hidden="1" x14ac:dyDescent="0.25">
      <c r="A2453" s="13">
        <v>2591</v>
      </c>
      <c r="B2453" s="3" t="s">
        <v>2591</v>
      </c>
      <c r="C2453" s="3" t="s">
        <v>6701</v>
      </c>
      <c r="D2453" s="2">
        <v>1500</v>
      </c>
      <c r="E2453" s="11">
        <v>26</v>
      </c>
      <c r="F2453" s="2" t="s">
        <v>8220</v>
      </c>
      <c r="G2453" s="2" t="s">
        <v>8223</v>
      </c>
      <c r="H2453" s="2" t="s">
        <v>8245</v>
      </c>
      <c r="I2453" s="2">
        <v>1457901924</v>
      </c>
      <c r="J2453" s="2">
        <v>1452721524</v>
      </c>
      <c r="K2453" s="2" t="b">
        <v>0</v>
      </c>
      <c r="L2453" s="2">
        <v>2</v>
      </c>
      <c r="M2453" s="2" t="b">
        <v>0</v>
      </c>
      <c r="N2453" s="2" t="s">
        <v>8283</v>
      </c>
      <c r="O2453" s="9">
        <f>E2453/D2453</f>
        <v>1.7333333333333333E-2</v>
      </c>
      <c r="P2453" s="10">
        <f>IF(E2453=0,0,E2453/L2453)</f>
        <v>13</v>
      </c>
      <c r="Q2453" s="2" t="str">
        <f>LEFT(N2453,SEARCH("/",N2453,1)-1)</f>
        <v>food</v>
      </c>
      <c r="R2453" s="2" t="str">
        <f>RIGHT(N2453,LEN(N2453)-SEARCH("/",N2453))</f>
        <v>food trucks</v>
      </c>
      <c r="S2453" s="21">
        <f>(((J2453/60)/60)/24)+DATE(1970,1,1)+(-5/24)</f>
        <v>42382.698194444441</v>
      </c>
      <c r="T2453" s="21">
        <f>(((I2453/60)/60)/24)+DATE(1970,1,1)+(-5/24)</f>
        <v>42442.656527777777</v>
      </c>
    </row>
    <row r="2454" spans="1:20" ht="90" hidden="1" x14ac:dyDescent="0.25">
      <c r="A2454" s="13">
        <v>2592</v>
      </c>
      <c r="B2454" s="3" t="s">
        <v>2592</v>
      </c>
      <c r="C2454" s="3" t="s">
        <v>6702</v>
      </c>
      <c r="D2454" s="2">
        <v>30000</v>
      </c>
      <c r="E2454" s="11">
        <v>50</v>
      </c>
      <c r="F2454" s="2" t="s">
        <v>8220</v>
      </c>
      <c r="G2454" s="2" t="s">
        <v>8223</v>
      </c>
      <c r="H2454" s="2" t="s">
        <v>8245</v>
      </c>
      <c r="I2454" s="2">
        <v>1412536421</v>
      </c>
      <c r="J2454" s="2">
        <v>1409944421</v>
      </c>
      <c r="K2454" s="2" t="b">
        <v>0</v>
      </c>
      <c r="L2454" s="2">
        <v>1</v>
      </c>
      <c r="M2454" s="2" t="b">
        <v>0</v>
      </c>
      <c r="N2454" s="2" t="s">
        <v>8283</v>
      </c>
      <c r="O2454" s="9">
        <f>E2454/D2454</f>
        <v>1.6666666666666668E-3</v>
      </c>
      <c r="P2454" s="10">
        <f>IF(E2454=0,0,E2454/L2454)</f>
        <v>50</v>
      </c>
      <c r="Q2454" s="2" t="str">
        <f>LEFT(N2454,SEARCH("/",N2454,1)-1)</f>
        <v>food</v>
      </c>
      <c r="R2454" s="2" t="str">
        <f>RIGHT(N2454,LEN(N2454)-SEARCH("/",N2454))</f>
        <v>food trucks</v>
      </c>
      <c r="S2454" s="21">
        <f>(((J2454/60)/60)/24)+DATE(1970,1,1)+(-5/24)</f>
        <v>41887.592835648145</v>
      </c>
      <c r="T2454" s="21">
        <f>(((I2454/60)/60)/24)+DATE(1970,1,1)+(-5/24)</f>
        <v>41917.592835648145</v>
      </c>
    </row>
    <row r="2455" spans="1:20" ht="90" hidden="1" x14ac:dyDescent="0.25">
      <c r="A2455" s="13">
        <v>2593</v>
      </c>
      <c r="B2455" s="3" t="s">
        <v>2593</v>
      </c>
      <c r="C2455" s="3" t="s">
        <v>6703</v>
      </c>
      <c r="D2455" s="2">
        <v>10000</v>
      </c>
      <c r="E2455" s="11">
        <v>0</v>
      </c>
      <c r="F2455" s="2" t="s">
        <v>8220</v>
      </c>
      <c r="G2455" s="2" t="s">
        <v>8223</v>
      </c>
      <c r="H2455" s="2" t="s">
        <v>8245</v>
      </c>
      <c r="I2455" s="2">
        <v>1429993026</v>
      </c>
      <c r="J2455" s="2">
        <v>1427401026</v>
      </c>
      <c r="K2455" s="2" t="b">
        <v>0</v>
      </c>
      <c r="L2455" s="2">
        <v>0</v>
      </c>
      <c r="M2455" s="2" t="b">
        <v>0</v>
      </c>
      <c r="N2455" s="2" t="s">
        <v>8283</v>
      </c>
      <c r="O2455" s="9">
        <f>E2455/D2455</f>
        <v>0</v>
      </c>
      <c r="P2455" s="10">
        <f>IF(E2455=0,0,E2455/L2455)</f>
        <v>0</v>
      </c>
      <c r="Q2455" s="2" t="str">
        <f>LEFT(N2455,SEARCH("/",N2455,1)-1)</f>
        <v>food</v>
      </c>
      <c r="R2455" s="2" t="str">
        <f>RIGHT(N2455,LEN(N2455)-SEARCH("/",N2455))</f>
        <v>food trucks</v>
      </c>
      <c r="S2455" s="21">
        <f>(((J2455/60)/60)/24)+DATE(1970,1,1)+(-5/24)</f>
        <v>42089.636875000004</v>
      </c>
      <c r="T2455" s="21">
        <f>(((I2455/60)/60)/24)+DATE(1970,1,1)+(-5/24)</f>
        <v>42119.636875000004</v>
      </c>
    </row>
    <row r="2456" spans="1:20" ht="90" hidden="1" x14ac:dyDescent="0.25">
      <c r="A2456" s="13">
        <v>2594</v>
      </c>
      <c r="B2456" s="3" t="s">
        <v>2594</v>
      </c>
      <c r="C2456" s="3" t="s">
        <v>6704</v>
      </c>
      <c r="D2456" s="2">
        <v>80000</v>
      </c>
      <c r="E2456" s="11">
        <v>1</v>
      </c>
      <c r="F2456" s="2" t="s">
        <v>8220</v>
      </c>
      <c r="G2456" s="2" t="s">
        <v>8223</v>
      </c>
      <c r="H2456" s="2" t="s">
        <v>8245</v>
      </c>
      <c r="I2456" s="2">
        <v>1407453228</v>
      </c>
      <c r="J2456" s="2">
        <v>1404861228</v>
      </c>
      <c r="K2456" s="2" t="b">
        <v>0</v>
      </c>
      <c r="L2456" s="2">
        <v>1</v>
      </c>
      <c r="M2456" s="2" t="b">
        <v>0</v>
      </c>
      <c r="N2456" s="2" t="s">
        <v>8283</v>
      </c>
      <c r="O2456" s="9">
        <f>E2456/D2456</f>
        <v>1.2500000000000001E-5</v>
      </c>
      <c r="P2456" s="10">
        <f>IF(E2456=0,0,E2456/L2456)</f>
        <v>1</v>
      </c>
      <c r="Q2456" s="2" t="str">
        <f>LEFT(N2456,SEARCH("/",N2456,1)-1)</f>
        <v>food</v>
      </c>
      <c r="R2456" s="2" t="str">
        <f>RIGHT(N2456,LEN(N2456)-SEARCH("/",N2456))</f>
        <v>food trucks</v>
      </c>
      <c r="S2456" s="21">
        <f>(((J2456/60)/60)/24)+DATE(1970,1,1)+(-5/24)</f>
        <v>41828.759583333333</v>
      </c>
      <c r="T2456" s="21">
        <f>(((I2456/60)/60)/24)+DATE(1970,1,1)+(-5/24)</f>
        <v>41858.759583333333</v>
      </c>
    </row>
    <row r="2457" spans="1:20" ht="45" hidden="1" x14ac:dyDescent="0.25">
      <c r="A2457" s="13">
        <v>2595</v>
      </c>
      <c r="B2457" s="3" t="s">
        <v>2595</v>
      </c>
      <c r="C2457" s="3" t="s">
        <v>6705</v>
      </c>
      <c r="D2457" s="2">
        <v>15000</v>
      </c>
      <c r="E2457" s="11">
        <v>1825</v>
      </c>
      <c r="F2457" s="2" t="s">
        <v>8220</v>
      </c>
      <c r="G2457" s="2" t="s">
        <v>8223</v>
      </c>
      <c r="H2457" s="2" t="s">
        <v>8245</v>
      </c>
      <c r="I2457" s="2">
        <v>1487915500</v>
      </c>
      <c r="J2457" s="2">
        <v>1485323500</v>
      </c>
      <c r="K2457" s="2" t="b">
        <v>0</v>
      </c>
      <c r="L2457" s="2">
        <v>19</v>
      </c>
      <c r="M2457" s="2" t="b">
        <v>0</v>
      </c>
      <c r="N2457" s="2" t="s">
        <v>8283</v>
      </c>
      <c r="O2457" s="9">
        <f>E2457/D2457</f>
        <v>0.12166666666666667</v>
      </c>
      <c r="P2457" s="10">
        <f>IF(E2457=0,0,E2457/L2457)</f>
        <v>96.05263157894737</v>
      </c>
      <c r="Q2457" s="2" t="str">
        <f>LEFT(N2457,SEARCH("/",N2457,1)-1)</f>
        <v>food</v>
      </c>
      <c r="R2457" s="2" t="str">
        <f>RIGHT(N2457,LEN(N2457)-SEARCH("/",N2457))</f>
        <v>food trucks</v>
      </c>
      <c r="S2457" s="21">
        <f>(((J2457/60)/60)/24)+DATE(1970,1,1)+(-5/24)</f>
        <v>42760.035879629628</v>
      </c>
      <c r="T2457" s="21">
        <f>(((I2457/60)/60)/24)+DATE(1970,1,1)+(-5/24)</f>
        <v>42790.035879629628</v>
      </c>
    </row>
    <row r="2458" spans="1:20" ht="90" hidden="1" x14ac:dyDescent="0.25">
      <c r="A2458" s="13">
        <v>2596</v>
      </c>
      <c r="B2458" s="3" t="s">
        <v>2596</v>
      </c>
      <c r="C2458" s="3" t="s">
        <v>6706</v>
      </c>
      <c r="D2458" s="2">
        <v>35000</v>
      </c>
      <c r="E2458" s="11">
        <v>8256</v>
      </c>
      <c r="F2458" s="2" t="s">
        <v>8220</v>
      </c>
      <c r="G2458" s="2" t="s">
        <v>8228</v>
      </c>
      <c r="H2458" s="2" t="s">
        <v>8250</v>
      </c>
      <c r="I2458" s="2">
        <v>1407427009</v>
      </c>
      <c r="J2458" s="2">
        <v>1404835009</v>
      </c>
      <c r="K2458" s="2" t="b">
        <v>0</v>
      </c>
      <c r="L2458" s="2">
        <v>27</v>
      </c>
      <c r="M2458" s="2" t="b">
        <v>0</v>
      </c>
      <c r="N2458" s="2" t="s">
        <v>8283</v>
      </c>
      <c r="O2458" s="9">
        <f>E2458/D2458</f>
        <v>0.23588571428571428</v>
      </c>
      <c r="P2458" s="10">
        <f>IF(E2458=0,0,E2458/L2458)</f>
        <v>305.77777777777777</v>
      </c>
      <c r="Q2458" s="2" t="str">
        <f>LEFT(N2458,SEARCH("/",N2458,1)-1)</f>
        <v>food</v>
      </c>
      <c r="R2458" s="2" t="str">
        <f>RIGHT(N2458,LEN(N2458)-SEARCH("/",N2458))</f>
        <v>food trucks</v>
      </c>
      <c r="S2458" s="21">
        <f>(((J2458/60)/60)/24)+DATE(1970,1,1)+(-5/24)</f>
        <v>41828.45612268518</v>
      </c>
      <c r="T2458" s="21">
        <f>(((I2458/60)/60)/24)+DATE(1970,1,1)+(-5/24)</f>
        <v>41858.45612268518</v>
      </c>
    </row>
    <row r="2459" spans="1:20" ht="90" hidden="1" x14ac:dyDescent="0.25">
      <c r="A2459" s="13">
        <v>2597</v>
      </c>
      <c r="B2459" s="3" t="s">
        <v>2597</v>
      </c>
      <c r="C2459" s="3" t="s">
        <v>6707</v>
      </c>
      <c r="D2459" s="2">
        <v>1500</v>
      </c>
      <c r="E2459" s="11">
        <v>85</v>
      </c>
      <c r="F2459" s="2" t="s">
        <v>8220</v>
      </c>
      <c r="G2459" s="2" t="s">
        <v>8224</v>
      </c>
      <c r="H2459" s="2" t="s">
        <v>8246</v>
      </c>
      <c r="I2459" s="2">
        <v>1466323917</v>
      </c>
      <c r="J2459" s="2">
        <v>1463731917</v>
      </c>
      <c r="K2459" s="2" t="b">
        <v>0</v>
      </c>
      <c r="L2459" s="2">
        <v>7</v>
      </c>
      <c r="M2459" s="2" t="b">
        <v>0</v>
      </c>
      <c r="N2459" s="2" t="s">
        <v>8283</v>
      </c>
      <c r="O2459" s="9">
        <f>E2459/D2459</f>
        <v>5.6666666666666664E-2</v>
      </c>
      <c r="P2459" s="10">
        <f>IF(E2459=0,0,E2459/L2459)</f>
        <v>12.142857142857142</v>
      </c>
      <c r="Q2459" s="2" t="str">
        <f>LEFT(N2459,SEARCH("/",N2459,1)-1)</f>
        <v>food</v>
      </c>
      <c r="R2459" s="2" t="str">
        <f>RIGHT(N2459,LEN(N2459)-SEARCH("/",N2459))</f>
        <v>food trucks</v>
      </c>
      <c r="S2459" s="21">
        <f>(((J2459/60)/60)/24)+DATE(1970,1,1)+(-5/24)</f>
        <v>42510.133298611108</v>
      </c>
      <c r="T2459" s="21">
        <f>(((I2459/60)/60)/24)+DATE(1970,1,1)+(-5/24)</f>
        <v>42540.133298611108</v>
      </c>
    </row>
    <row r="2460" spans="1:20" ht="75" hidden="1" x14ac:dyDescent="0.25">
      <c r="A2460" s="13">
        <v>2598</v>
      </c>
      <c r="B2460" s="3" t="s">
        <v>2598</v>
      </c>
      <c r="C2460" s="3" t="s">
        <v>6708</v>
      </c>
      <c r="D2460" s="2">
        <v>3000</v>
      </c>
      <c r="E2460" s="11">
        <v>1170</v>
      </c>
      <c r="F2460" s="2" t="s">
        <v>8220</v>
      </c>
      <c r="G2460" s="2" t="s">
        <v>8223</v>
      </c>
      <c r="H2460" s="2" t="s">
        <v>8245</v>
      </c>
      <c r="I2460" s="2">
        <v>1443039001</v>
      </c>
      <c r="J2460" s="2">
        <v>1440447001</v>
      </c>
      <c r="K2460" s="2" t="b">
        <v>0</v>
      </c>
      <c r="L2460" s="2">
        <v>14</v>
      </c>
      <c r="M2460" s="2" t="b">
        <v>0</v>
      </c>
      <c r="N2460" s="2" t="s">
        <v>8283</v>
      </c>
      <c r="O2460" s="9">
        <f>E2460/D2460</f>
        <v>0.39</v>
      </c>
      <c r="P2460" s="10">
        <f>IF(E2460=0,0,E2460/L2460)</f>
        <v>83.571428571428569</v>
      </c>
      <c r="Q2460" s="2" t="str">
        <f>LEFT(N2460,SEARCH("/",N2460,1)-1)</f>
        <v>food</v>
      </c>
      <c r="R2460" s="2" t="str">
        <f>RIGHT(N2460,LEN(N2460)-SEARCH("/",N2460))</f>
        <v>food trucks</v>
      </c>
      <c r="S2460" s="21">
        <f>(((J2460/60)/60)/24)+DATE(1970,1,1)+(-5/24)</f>
        <v>42240.631956018515</v>
      </c>
      <c r="T2460" s="21">
        <f>(((I2460/60)/60)/24)+DATE(1970,1,1)+(-5/24)</f>
        <v>42270.631956018515</v>
      </c>
    </row>
    <row r="2461" spans="1:20" ht="60" hidden="1" x14ac:dyDescent="0.25">
      <c r="A2461" s="13">
        <v>2599</v>
      </c>
      <c r="B2461" s="3" t="s">
        <v>2599</v>
      </c>
      <c r="C2461" s="3" t="s">
        <v>6709</v>
      </c>
      <c r="D2461" s="2">
        <v>9041</v>
      </c>
      <c r="E2461" s="11">
        <v>90</v>
      </c>
      <c r="F2461" s="2" t="s">
        <v>8220</v>
      </c>
      <c r="G2461" s="2" t="s">
        <v>8223</v>
      </c>
      <c r="H2461" s="2" t="s">
        <v>8245</v>
      </c>
      <c r="I2461" s="2">
        <v>1407089147</v>
      </c>
      <c r="J2461" s="2">
        <v>1403201147</v>
      </c>
      <c r="K2461" s="2" t="b">
        <v>0</v>
      </c>
      <c r="L2461" s="2">
        <v>5</v>
      </c>
      <c r="M2461" s="2" t="b">
        <v>0</v>
      </c>
      <c r="N2461" s="2" t="s">
        <v>8283</v>
      </c>
      <c r="O2461" s="9">
        <f>E2461/D2461</f>
        <v>9.9546510341776348E-3</v>
      </c>
      <c r="P2461" s="10">
        <f>IF(E2461=0,0,E2461/L2461)</f>
        <v>18</v>
      </c>
      <c r="Q2461" s="2" t="str">
        <f>LEFT(N2461,SEARCH("/",N2461,1)-1)</f>
        <v>food</v>
      </c>
      <c r="R2461" s="2" t="str">
        <f>RIGHT(N2461,LEN(N2461)-SEARCH("/",N2461))</f>
        <v>food trucks</v>
      </c>
      <c r="S2461" s="21">
        <f>(((J2461/60)/60)/24)+DATE(1970,1,1)+(-5/24)</f>
        <v>41809.545682870368</v>
      </c>
      <c r="T2461" s="21">
        <f>(((I2461/60)/60)/24)+DATE(1970,1,1)+(-5/24)</f>
        <v>41854.545682870368</v>
      </c>
    </row>
    <row r="2462" spans="1:20" ht="75" hidden="1" x14ac:dyDescent="0.25">
      <c r="A2462" s="13">
        <v>2600</v>
      </c>
      <c r="B2462" s="3" t="s">
        <v>2600</v>
      </c>
      <c r="C2462" s="3" t="s">
        <v>6710</v>
      </c>
      <c r="D2462" s="2">
        <v>50000</v>
      </c>
      <c r="E2462" s="11">
        <v>3466</v>
      </c>
      <c r="F2462" s="2" t="s">
        <v>8220</v>
      </c>
      <c r="G2462" s="2" t="s">
        <v>8223</v>
      </c>
      <c r="H2462" s="2" t="s">
        <v>8245</v>
      </c>
      <c r="I2462" s="2">
        <v>1458938200</v>
      </c>
      <c r="J2462" s="2">
        <v>1453757800</v>
      </c>
      <c r="K2462" s="2" t="b">
        <v>0</v>
      </c>
      <c r="L2462" s="2">
        <v>30</v>
      </c>
      <c r="M2462" s="2" t="b">
        <v>0</v>
      </c>
      <c r="N2462" s="2" t="s">
        <v>8283</v>
      </c>
      <c r="O2462" s="9">
        <f>E2462/D2462</f>
        <v>6.9320000000000007E-2</v>
      </c>
      <c r="P2462" s="10">
        <f>IF(E2462=0,0,E2462/L2462)</f>
        <v>115.53333333333333</v>
      </c>
      <c r="Q2462" s="2" t="str">
        <f>LEFT(N2462,SEARCH("/",N2462,1)-1)</f>
        <v>food</v>
      </c>
      <c r="R2462" s="2" t="str">
        <f>RIGHT(N2462,LEN(N2462)-SEARCH("/",N2462))</f>
        <v>food trucks</v>
      </c>
      <c r="S2462" s="21">
        <f>(((J2462/60)/60)/24)+DATE(1970,1,1)+(-5/24)</f>
        <v>42394.692129629628</v>
      </c>
      <c r="T2462" s="21">
        <f>(((I2462/60)/60)/24)+DATE(1970,1,1)+(-5/24)</f>
        <v>42454.650462962956</v>
      </c>
    </row>
    <row r="2463" spans="1:20" ht="105" hidden="1" x14ac:dyDescent="0.25">
      <c r="A2463" s="13">
        <v>2461</v>
      </c>
      <c r="B2463" s="3" t="s">
        <v>2462</v>
      </c>
      <c r="C2463" s="3" t="s">
        <v>6571</v>
      </c>
      <c r="D2463" s="2">
        <v>7500</v>
      </c>
      <c r="E2463" s="11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8278</v>
      </c>
      <c r="O2463" s="9">
        <f>E2463/D2463</f>
        <v>1.038</v>
      </c>
      <c r="P2463" s="10">
        <f>IF(E2463=0,0,E2463/L2463)</f>
        <v>90.523255813953483</v>
      </c>
      <c r="Q2463" s="2" t="str">
        <f>LEFT(N2463,SEARCH("/",N2463,1)-1)</f>
        <v>music</v>
      </c>
      <c r="R2463" s="2" t="str">
        <f>RIGHT(N2463,LEN(N2463)-SEARCH("/",N2463))</f>
        <v>indie rock</v>
      </c>
      <c r="S2463" s="21">
        <f>(((J2463/60)/60)/24)+DATE(1970,1,1)+(-5/24)</f>
        <v>40783.804363425923</v>
      </c>
      <c r="T2463" s="21">
        <f>(((I2463/60)/60)/24)+DATE(1970,1,1)+(-5/24)</f>
        <v>40816.916666666664</v>
      </c>
    </row>
    <row r="2464" spans="1:20" ht="90" hidden="1" x14ac:dyDescent="0.25">
      <c r="A2464" s="13">
        <v>2462</v>
      </c>
      <c r="B2464" s="3" t="s">
        <v>2463</v>
      </c>
      <c r="C2464" s="3" t="s">
        <v>6572</v>
      </c>
      <c r="D2464" s="2">
        <v>3000</v>
      </c>
      <c r="E2464" s="11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8278</v>
      </c>
      <c r="O2464" s="9">
        <f>E2464/D2464</f>
        <v>1.1070833333333334</v>
      </c>
      <c r="P2464" s="10">
        <f>IF(E2464=0,0,E2464/L2464)</f>
        <v>28.880434782608695</v>
      </c>
      <c r="Q2464" s="2" t="str">
        <f>LEFT(N2464,SEARCH("/",N2464,1)-1)</f>
        <v>music</v>
      </c>
      <c r="R2464" s="2" t="str">
        <f>RIGHT(N2464,LEN(N2464)-SEARCH("/",N2464))</f>
        <v>indie rock</v>
      </c>
      <c r="S2464" s="21">
        <f>(((J2464/60)/60)/24)+DATE(1970,1,1)+(-5/24)</f>
        <v>41088.977962962963</v>
      </c>
      <c r="T2464" s="21">
        <f>(((I2464/60)/60)/24)+DATE(1970,1,1)+(-5/24)</f>
        <v>41108.977962962963</v>
      </c>
    </row>
    <row r="2465" spans="1:20" ht="45" hidden="1" x14ac:dyDescent="0.25">
      <c r="A2465" s="13">
        <v>2463</v>
      </c>
      <c r="B2465" s="3" t="s">
        <v>2464</v>
      </c>
      <c r="C2465" s="3" t="s">
        <v>6573</v>
      </c>
      <c r="D2465" s="2">
        <v>2000</v>
      </c>
      <c r="E2465" s="11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8278</v>
      </c>
      <c r="O2465" s="9">
        <f>E2465/D2465</f>
        <v>1.1625000000000001</v>
      </c>
      <c r="P2465" s="10">
        <f>IF(E2465=0,0,E2465/L2465)</f>
        <v>31</v>
      </c>
      <c r="Q2465" s="2" t="str">
        <f>LEFT(N2465,SEARCH("/",N2465,1)-1)</f>
        <v>music</v>
      </c>
      <c r="R2465" s="2" t="str">
        <f>RIGHT(N2465,LEN(N2465)-SEARCH("/",N2465))</f>
        <v>indie rock</v>
      </c>
      <c r="S2465" s="21">
        <f>(((J2465/60)/60)/24)+DATE(1970,1,1)+(-5/24)</f>
        <v>41340.903067129628</v>
      </c>
      <c r="T2465" s="21">
        <f>(((I2465/60)/60)/24)+DATE(1970,1,1)+(-5/24)</f>
        <v>41380.583333333328</v>
      </c>
    </row>
    <row r="2466" spans="1:20" ht="75" hidden="1" x14ac:dyDescent="0.25">
      <c r="A2466" s="13">
        <v>2464</v>
      </c>
      <c r="B2466" s="3" t="s">
        <v>2465</v>
      </c>
      <c r="C2466" s="3" t="s">
        <v>6574</v>
      </c>
      <c r="D2466" s="2">
        <v>2000</v>
      </c>
      <c r="E2466" s="11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8278</v>
      </c>
      <c r="O2466" s="9">
        <f>E2466/D2466</f>
        <v>1.111</v>
      </c>
      <c r="P2466" s="10">
        <f>IF(E2466=0,0,E2466/L2466)</f>
        <v>51.674418604651166</v>
      </c>
      <c r="Q2466" s="2" t="str">
        <f>LEFT(N2466,SEARCH("/",N2466,1)-1)</f>
        <v>music</v>
      </c>
      <c r="R2466" s="2" t="str">
        <f>RIGHT(N2466,LEN(N2466)-SEARCH("/",N2466))</f>
        <v>indie rock</v>
      </c>
      <c r="S2466" s="21">
        <f>(((J2466/60)/60)/24)+DATE(1970,1,1)+(-5/24)</f>
        <v>42248.692094907405</v>
      </c>
      <c r="T2466" s="21">
        <f>(((I2466/60)/60)/24)+DATE(1970,1,1)+(-5/24)</f>
        <v>42277.603472222218</v>
      </c>
    </row>
    <row r="2467" spans="1:20" ht="60" hidden="1" x14ac:dyDescent="0.25">
      <c r="A2467" s="13">
        <v>2465</v>
      </c>
      <c r="B2467" s="3" t="s">
        <v>2466</v>
      </c>
      <c r="C2467" s="3" t="s">
        <v>6575</v>
      </c>
      <c r="D2467" s="2">
        <v>700</v>
      </c>
      <c r="E2467" s="11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8278</v>
      </c>
      <c r="O2467" s="9">
        <f>E2467/D2467</f>
        <v>1.8014285714285714</v>
      </c>
      <c r="P2467" s="10">
        <f>IF(E2467=0,0,E2467/L2467)</f>
        <v>26.270833333333332</v>
      </c>
      <c r="Q2467" s="2" t="str">
        <f>LEFT(N2467,SEARCH("/",N2467,1)-1)</f>
        <v>music</v>
      </c>
      <c r="R2467" s="2" t="str">
        <f>RIGHT(N2467,LEN(N2467)-SEARCH("/",N2467))</f>
        <v>indie rock</v>
      </c>
      <c r="S2467" s="21">
        <f>(((J2467/60)/60)/24)+DATE(1970,1,1)+(-5/24)</f>
        <v>41145.510972222219</v>
      </c>
      <c r="T2467" s="21">
        <f>(((I2467/60)/60)/24)+DATE(1970,1,1)+(-5/24)</f>
        <v>41175.510972222219</v>
      </c>
    </row>
    <row r="2468" spans="1:20" ht="90" hidden="1" x14ac:dyDescent="0.25">
      <c r="A2468" s="13">
        <v>2466</v>
      </c>
      <c r="B2468" s="3" t="s">
        <v>2467</v>
      </c>
      <c r="C2468" s="3" t="s">
        <v>6576</v>
      </c>
      <c r="D2468" s="2">
        <v>2500</v>
      </c>
      <c r="E2468" s="11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8278</v>
      </c>
      <c r="O2468" s="9">
        <f>E2468/D2468</f>
        <v>1</v>
      </c>
      <c r="P2468" s="10">
        <f>IF(E2468=0,0,E2468/L2468)</f>
        <v>48.07692307692308</v>
      </c>
      <c r="Q2468" s="2" t="str">
        <f>LEFT(N2468,SEARCH("/",N2468,1)-1)</f>
        <v>music</v>
      </c>
      <c r="R2468" s="2" t="str">
        <f>RIGHT(N2468,LEN(N2468)-SEARCH("/",N2468))</f>
        <v>indie rock</v>
      </c>
      <c r="S2468" s="21">
        <f>(((J2468/60)/60)/24)+DATE(1970,1,1)+(-5/24)</f>
        <v>41372.894131944442</v>
      </c>
      <c r="T2468" s="21">
        <f>(((I2468/60)/60)/24)+DATE(1970,1,1)+(-5/24)</f>
        <v>41402.894131944442</v>
      </c>
    </row>
    <row r="2469" spans="1:20" ht="75" hidden="1" x14ac:dyDescent="0.25">
      <c r="A2469" s="13">
        <v>2467</v>
      </c>
      <c r="B2469" s="3" t="s">
        <v>2468</v>
      </c>
      <c r="C2469" s="3" t="s">
        <v>6577</v>
      </c>
      <c r="D2469" s="2">
        <v>1000</v>
      </c>
      <c r="E2469" s="11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8278</v>
      </c>
      <c r="O2469" s="9">
        <f>E2469/D2469</f>
        <v>1.1850000000000001</v>
      </c>
      <c r="P2469" s="10">
        <f>IF(E2469=0,0,E2469/L2469)</f>
        <v>27.558139534883722</v>
      </c>
      <c r="Q2469" s="2" t="str">
        <f>LEFT(N2469,SEARCH("/",N2469,1)-1)</f>
        <v>music</v>
      </c>
      <c r="R2469" s="2" t="str">
        <f>RIGHT(N2469,LEN(N2469)-SEARCH("/",N2469))</f>
        <v>indie rock</v>
      </c>
      <c r="S2469" s="21">
        <f>(((J2469/60)/60)/24)+DATE(1970,1,1)+(-5/24)</f>
        <v>41025.665868055556</v>
      </c>
      <c r="T2469" s="21">
        <f>(((I2469/60)/60)/24)+DATE(1970,1,1)+(-5/24)</f>
        <v>41039.5</v>
      </c>
    </row>
    <row r="2470" spans="1:20" ht="60" hidden="1" x14ac:dyDescent="0.25">
      <c r="A2470" s="13">
        <v>2468</v>
      </c>
      <c r="B2470" s="3" t="s">
        <v>2469</v>
      </c>
      <c r="C2470" s="3" t="s">
        <v>6578</v>
      </c>
      <c r="D2470" s="2">
        <v>2000</v>
      </c>
      <c r="E2470" s="11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8278</v>
      </c>
      <c r="O2470" s="9">
        <f>E2470/D2470</f>
        <v>1.0721700000000001</v>
      </c>
      <c r="P2470" s="10">
        <f>IF(E2470=0,0,E2470/L2470)</f>
        <v>36.97137931034483</v>
      </c>
      <c r="Q2470" s="2" t="str">
        <f>LEFT(N2470,SEARCH("/",N2470,1)-1)</f>
        <v>music</v>
      </c>
      <c r="R2470" s="2" t="str">
        <f>RIGHT(N2470,LEN(N2470)-SEARCH("/",N2470))</f>
        <v>indie rock</v>
      </c>
      <c r="S2470" s="21">
        <f>(((J2470/60)/60)/24)+DATE(1970,1,1)+(-5/24)</f>
        <v>41173.945844907401</v>
      </c>
      <c r="T2470" s="21">
        <f>(((I2470/60)/60)/24)+DATE(1970,1,1)+(-5/24)</f>
        <v>41210</v>
      </c>
    </row>
    <row r="2471" spans="1:20" ht="90" hidden="1" x14ac:dyDescent="0.25">
      <c r="A2471" s="13">
        <v>2469</v>
      </c>
      <c r="B2471" s="3" t="s">
        <v>2470</v>
      </c>
      <c r="C2471" s="3" t="s">
        <v>6579</v>
      </c>
      <c r="D2471" s="2">
        <v>1200</v>
      </c>
      <c r="E2471" s="11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8278</v>
      </c>
      <c r="O2471" s="9">
        <f>E2471/D2471</f>
        <v>1.1366666666666667</v>
      </c>
      <c r="P2471" s="10">
        <f>IF(E2471=0,0,E2471/L2471)</f>
        <v>29.021276595744681</v>
      </c>
      <c r="Q2471" s="2" t="str">
        <f>LEFT(N2471,SEARCH("/",N2471,1)-1)</f>
        <v>music</v>
      </c>
      <c r="R2471" s="2" t="str">
        <f>RIGHT(N2471,LEN(N2471)-SEARCH("/",N2471))</f>
        <v>indie rock</v>
      </c>
      <c r="S2471" s="21">
        <f>(((J2471/60)/60)/24)+DATE(1970,1,1)+(-5/24)</f>
        <v>40557.221400462957</v>
      </c>
      <c r="T2471" s="21">
        <f>(((I2471/60)/60)/24)+DATE(1970,1,1)+(-5/24)</f>
        <v>40582.221400462957</v>
      </c>
    </row>
    <row r="2472" spans="1:20" ht="75" hidden="1" x14ac:dyDescent="0.25">
      <c r="A2472" s="13">
        <v>2470</v>
      </c>
      <c r="B2472" s="3" t="s">
        <v>2471</v>
      </c>
      <c r="C2472" s="3" t="s">
        <v>6580</v>
      </c>
      <c r="D2472" s="2">
        <v>1000</v>
      </c>
      <c r="E2472" s="11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8278</v>
      </c>
      <c r="O2472" s="9">
        <f>E2472/D2472</f>
        <v>1.0316400000000001</v>
      </c>
      <c r="P2472" s="10">
        <f>IF(E2472=0,0,E2472/L2472)</f>
        <v>28.65666666666667</v>
      </c>
      <c r="Q2472" s="2" t="str">
        <f>LEFT(N2472,SEARCH("/",N2472,1)-1)</f>
        <v>music</v>
      </c>
      <c r="R2472" s="2" t="str">
        <f>RIGHT(N2472,LEN(N2472)-SEARCH("/",N2472))</f>
        <v>indie rock</v>
      </c>
      <c r="S2472" s="21">
        <f>(((J2472/60)/60)/24)+DATE(1970,1,1)+(-5/24)</f>
        <v>41022.866377314815</v>
      </c>
      <c r="T2472" s="21">
        <f>(((I2472/60)/60)/24)+DATE(1970,1,1)+(-5/24)</f>
        <v>41052.866377314815</v>
      </c>
    </row>
    <row r="2473" spans="1:20" ht="105" hidden="1" x14ac:dyDescent="0.25">
      <c r="A2473" s="13">
        <v>2471</v>
      </c>
      <c r="B2473" s="3" t="s">
        <v>2472</v>
      </c>
      <c r="C2473" s="3" t="s">
        <v>6581</v>
      </c>
      <c r="D2473" s="2">
        <v>500</v>
      </c>
      <c r="E2473" s="11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8278</v>
      </c>
      <c r="O2473" s="9">
        <f>E2473/D2473</f>
        <v>1.28</v>
      </c>
      <c r="P2473" s="10">
        <f>IF(E2473=0,0,E2473/L2473)</f>
        <v>37.647058823529413</v>
      </c>
      <c r="Q2473" s="2" t="str">
        <f>LEFT(N2473,SEARCH("/",N2473,1)-1)</f>
        <v>music</v>
      </c>
      <c r="R2473" s="2" t="str">
        <f>RIGHT(N2473,LEN(N2473)-SEARCH("/",N2473))</f>
        <v>indie rock</v>
      </c>
      <c r="S2473" s="21">
        <f>(((J2473/60)/60)/24)+DATE(1970,1,1)+(-5/24)</f>
        <v>40893.784629629627</v>
      </c>
      <c r="T2473" s="21">
        <f>(((I2473/60)/60)/24)+DATE(1970,1,1)+(-5/24)</f>
        <v>40933.784629629627</v>
      </c>
    </row>
    <row r="2474" spans="1:20" ht="105" hidden="1" x14ac:dyDescent="0.25">
      <c r="A2474" s="13">
        <v>2472</v>
      </c>
      <c r="B2474" s="3" t="s">
        <v>2473</v>
      </c>
      <c r="C2474" s="3" t="s">
        <v>6582</v>
      </c>
      <c r="D2474" s="2">
        <v>7500</v>
      </c>
      <c r="E2474" s="11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8278</v>
      </c>
      <c r="O2474" s="9">
        <f>E2474/D2474</f>
        <v>1.3576026666666667</v>
      </c>
      <c r="P2474" s="10">
        <f>IF(E2474=0,0,E2474/L2474)</f>
        <v>97.904038461538462</v>
      </c>
      <c r="Q2474" s="2" t="str">
        <f>LEFT(N2474,SEARCH("/",N2474,1)-1)</f>
        <v>music</v>
      </c>
      <c r="R2474" s="2" t="str">
        <f>RIGHT(N2474,LEN(N2474)-SEARCH("/",N2474))</f>
        <v>indie rock</v>
      </c>
      <c r="S2474" s="21">
        <f>(((J2474/60)/60)/24)+DATE(1970,1,1)+(-5/24)</f>
        <v>40353.907175925924</v>
      </c>
      <c r="T2474" s="21">
        <f>(((I2474/60)/60)/24)+DATE(1970,1,1)+(-5/24)</f>
        <v>40424.835416666661</v>
      </c>
    </row>
    <row r="2475" spans="1:20" ht="90" hidden="1" x14ac:dyDescent="0.25">
      <c r="A2475" s="13">
        <v>2473</v>
      </c>
      <c r="B2475" s="3" t="s">
        <v>2474</v>
      </c>
      <c r="C2475" s="3" t="s">
        <v>6583</v>
      </c>
      <c r="D2475" s="2">
        <v>2000</v>
      </c>
      <c r="E2475" s="11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8278</v>
      </c>
      <c r="O2475" s="9">
        <f>E2475/D2475</f>
        <v>1</v>
      </c>
      <c r="P2475" s="10">
        <f>IF(E2475=0,0,E2475/L2475)</f>
        <v>42.553191489361701</v>
      </c>
      <c r="Q2475" s="2" t="str">
        <f>LEFT(N2475,SEARCH("/",N2475,1)-1)</f>
        <v>music</v>
      </c>
      <c r="R2475" s="2" t="str">
        <f>RIGHT(N2475,LEN(N2475)-SEARCH("/",N2475))</f>
        <v>indie rock</v>
      </c>
      <c r="S2475" s="21">
        <f>(((J2475/60)/60)/24)+DATE(1970,1,1)+(-5/24)</f>
        <v>41193.540150462963</v>
      </c>
      <c r="T2475" s="21">
        <f>(((I2475/60)/60)/24)+DATE(1970,1,1)+(-5/24)</f>
        <v>41223.581817129627</v>
      </c>
    </row>
    <row r="2476" spans="1:20" ht="90" hidden="1" x14ac:dyDescent="0.25">
      <c r="A2476" s="13">
        <v>2474</v>
      </c>
      <c r="B2476" s="3" t="s">
        <v>2475</v>
      </c>
      <c r="C2476" s="3" t="s">
        <v>6584</v>
      </c>
      <c r="D2476" s="2">
        <v>5000</v>
      </c>
      <c r="E2476" s="11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8278</v>
      </c>
      <c r="O2476" s="9">
        <f>E2476/D2476</f>
        <v>1.0000360000000001</v>
      </c>
      <c r="P2476" s="10">
        <f>IF(E2476=0,0,E2476/L2476)</f>
        <v>131.58368421052631</v>
      </c>
      <c r="Q2476" s="2" t="str">
        <f>LEFT(N2476,SEARCH("/",N2476,1)-1)</f>
        <v>music</v>
      </c>
      <c r="R2476" s="2" t="str">
        <f>RIGHT(N2476,LEN(N2476)-SEARCH("/",N2476))</f>
        <v>indie rock</v>
      </c>
      <c r="S2476" s="21">
        <f>(((J2476/60)/60)/24)+DATE(1970,1,1)+(-5/24)</f>
        <v>40416.80296296296</v>
      </c>
      <c r="T2476" s="21">
        <f>(((I2476/60)/60)/24)+DATE(1970,1,1)+(-5/24)</f>
        <v>40461.80296296296</v>
      </c>
    </row>
    <row r="2477" spans="1:20" ht="60" hidden="1" x14ac:dyDescent="0.25">
      <c r="A2477" s="13">
        <v>2475</v>
      </c>
      <c r="B2477" s="3" t="s">
        <v>2476</v>
      </c>
      <c r="C2477" s="3" t="s">
        <v>6585</v>
      </c>
      <c r="D2477" s="2">
        <v>2500</v>
      </c>
      <c r="E2477" s="11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8278</v>
      </c>
      <c r="O2477" s="9">
        <f>E2477/D2477</f>
        <v>1.0471999999999999</v>
      </c>
      <c r="P2477" s="10">
        <f>IF(E2477=0,0,E2477/L2477)</f>
        <v>32.320987654320987</v>
      </c>
      <c r="Q2477" s="2" t="str">
        <f>LEFT(N2477,SEARCH("/",N2477,1)-1)</f>
        <v>music</v>
      </c>
      <c r="R2477" s="2" t="str">
        <f>RIGHT(N2477,LEN(N2477)-SEARCH("/",N2477))</f>
        <v>indie rock</v>
      </c>
      <c r="S2477" s="21">
        <f>(((J2477/60)/60)/24)+DATE(1970,1,1)+(-5/24)</f>
        <v>40310.079340277778</v>
      </c>
      <c r="T2477" s="21">
        <f>(((I2477/60)/60)/24)+DATE(1970,1,1)+(-5/24)</f>
        <v>40369.708333333328</v>
      </c>
    </row>
    <row r="2478" spans="1:20" ht="75" hidden="1" x14ac:dyDescent="0.25">
      <c r="A2478" s="13">
        <v>2476</v>
      </c>
      <c r="B2478" s="3" t="s">
        <v>2477</v>
      </c>
      <c r="C2478" s="3" t="s">
        <v>6586</v>
      </c>
      <c r="D2478" s="2">
        <v>3200</v>
      </c>
      <c r="E2478" s="11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8278</v>
      </c>
      <c r="O2478" s="9">
        <f>E2478/D2478</f>
        <v>1.050225</v>
      </c>
      <c r="P2478" s="10">
        <f>IF(E2478=0,0,E2478/L2478)</f>
        <v>61.103999999999999</v>
      </c>
      <c r="Q2478" s="2" t="str">
        <f>LEFT(N2478,SEARCH("/",N2478,1)-1)</f>
        <v>music</v>
      </c>
      <c r="R2478" s="2" t="str">
        <f>RIGHT(N2478,LEN(N2478)-SEARCH("/",N2478))</f>
        <v>indie rock</v>
      </c>
      <c r="S2478" s="21">
        <f>(((J2478/60)/60)/24)+DATE(1970,1,1)+(-5/24)</f>
        <v>41913.120023148142</v>
      </c>
      <c r="T2478" s="21">
        <f>(((I2478/60)/60)/24)+DATE(1970,1,1)+(-5/24)</f>
        <v>41946.161689814813</v>
      </c>
    </row>
    <row r="2479" spans="1:20" ht="60" hidden="1" x14ac:dyDescent="0.25">
      <c r="A2479" s="13">
        <v>2477</v>
      </c>
      <c r="B2479" s="3" t="s">
        <v>824</v>
      </c>
      <c r="C2479" s="3" t="s">
        <v>6587</v>
      </c>
      <c r="D2479" s="2">
        <v>750</v>
      </c>
      <c r="E2479" s="11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8278</v>
      </c>
      <c r="O2479" s="9">
        <f>E2479/D2479</f>
        <v>1.7133333333333334</v>
      </c>
      <c r="P2479" s="10">
        <f>IF(E2479=0,0,E2479/L2479)</f>
        <v>31.341463414634145</v>
      </c>
      <c r="Q2479" s="2" t="str">
        <f>LEFT(N2479,SEARCH("/",N2479,1)-1)</f>
        <v>music</v>
      </c>
      <c r="R2479" s="2" t="str">
        <f>RIGHT(N2479,LEN(N2479)-SEARCH("/",N2479))</f>
        <v>indie rock</v>
      </c>
      <c r="S2479" s="21">
        <f>(((J2479/60)/60)/24)+DATE(1970,1,1)+(-5/24)</f>
        <v>41088.483159722222</v>
      </c>
      <c r="T2479" s="21">
        <f>(((I2479/60)/60)/24)+DATE(1970,1,1)+(-5/24)</f>
        <v>41133.483159722222</v>
      </c>
    </row>
    <row r="2480" spans="1:20" ht="90" hidden="1" x14ac:dyDescent="0.25">
      <c r="A2480" s="13">
        <v>2478</v>
      </c>
      <c r="B2480" s="3" t="s">
        <v>2478</v>
      </c>
      <c r="C2480" s="3" t="s">
        <v>6588</v>
      </c>
      <c r="D2480" s="2">
        <v>8000</v>
      </c>
      <c r="E2480" s="11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8278</v>
      </c>
      <c r="O2480" s="9">
        <f>E2480/D2480</f>
        <v>1.2749999999999999</v>
      </c>
      <c r="P2480" s="10">
        <f>IF(E2480=0,0,E2480/L2480)</f>
        <v>129.1139240506329</v>
      </c>
      <c r="Q2480" s="2" t="str">
        <f>LEFT(N2480,SEARCH("/",N2480,1)-1)</f>
        <v>music</v>
      </c>
      <c r="R2480" s="2" t="str">
        <f>RIGHT(N2480,LEN(N2480)-SEARCH("/",N2480))</f>
        <v>indie rock</v>
      </c>
      <c r="S2480" s="21">
        <f>(((J2480/60)/60)/24)+DATE(1970,1,1)+(-5/24)</f>
        <v>41257.742048611108</v>
      </c>
      <c r="T2480" s="21">
        <f>(((I2480/60)/60)/24)+DATE(1970,1,1)+(-5/24)</f>
        <v>41287.742048611108</v>
      </c>
    </row>
    <row r="2481" spans="1:20" ht="60" hidden="1" x14ac:dyDescent="0.25">
      <c r="A2481" s="13">
        <v>2479</v>
      </c>
      <c r="B2481" s="3" t="s">
        <v>2479</v>
      </c>
      <c r="C2481" s="3" t="s">
        <v>6589</v>
      </c>
      <c r="D2481" s="2">
        <v>300</v>
      </c>
      <c r="E2481" s="11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8278</v>
      </c>
      <c r="O2481" s="9">
        <f>E2481/D2481</f>
        <v>1.3344333333333334</v>
      </c>
      <c r="P2481" s="10">
        <f>IF(E2481=0,0,E2481/L2481)</f>
        <v>25.020624999999999</v>
      </c>
      <c r="Q2481" s="2" t="str">
        <f>LEFT(N2481,SEARCH("/",N2481,1)-1)</f>
        <v>music</v>
      </c>
      <c r="R2481" s="2" t="str">
        <f>RIGHT(N2481,LEN(N2481)-SEARCH("/",N2481))</f>
        <v>indie rock</v>
      </c>
      <c r="S2481" s="21">
        <f>(((J2481/60)/60)/24)+DATE(1970,1,1)+(-5/24)</f>
        <v>41107.518449074072</v>
      </c>
      <c r="T2481" s="21">
        <f>(((I2481/60)/60)/24)+DATE(1970,1,1)+(-5/24)</f>
        <v>41117.875</v>
      </c>
    </row>
    <row r="2482" spans="1:20" ht="90" hidden="1" x14ac:dyDescent="0.25">
      <c r="A2482" s="13">
        <v>2480</v>
      </c>
      <c r="B2482" s="3" t="s">
        <v>2480</v>
      </c>
      <c r="C2482" s="3" t="s">
        <v>6590</v>
      </c>
      <c r="D2482" s="2">
        <v>2000</v>
      </c>
      <c r="E2482" s="11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8278</v>
      </c>
      <c r="O2482" s="9">
        <f>E2482/D2482</f>
        <v>1</v>
      </c>
      <c r="P2482" s="10">
        <f>IF(E2482=0,0,E2482/L2482)</f>
        <v>250</v>
      </c>
      <c r="Q2482" s="2" t="str">
        <f>LEFT(N2482,SEARCH("/",N2482,1)-1)</f>
        <v>music</v>
      </c>
      <c r="R2482" s="2" t="str">
        <f>RIGHT(N2482,LEN(N2482)-SEARCH("/",N2482))</f>
        <v>indie rock</v>
      </c>
      <c r="S2482" s="21">
        <f>(((J2482/60)/60)/24)+DATE(1970,1,1)+(-5/24)</f>
        <v>42227.727824074071</v>
      </c>
      <c r="T2482" s="21">
        <f>(((I2482/60)/60)/24)+DATE(1970,1,1)+(-5/24)</f>
        <v>42287.727824074071</v>
      </c>
    </row>
    <row r="2483" spans="1:20" ht="90" hidden="1" x14ac:dyDescent="0.25">
      <c r="A2483" s="13">
        <v>2481</v>
      </c>
      <c r="B2483" s="3" t="s">
        <v>2481</v>
      </c>
      <c r="C2483" s="3" t="s">
        <v>6591</v>
      </c>
      <c r="D2483" s="2">
        <v>4000</v>
      </c>
      <c r="E2483" s="11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8278</v>
      </c>
      <c r="O2483" s="9">
        <f>E2483/D2483</f>
        <v>1.1291099999999998</v>
      </c>
      <c r="P2483" s="10">
        <f>IF(E2483=0,0,E2483/L2483)</f>
        <v>47.541473684210523</v>
      </c>
      <c r="Q2483" s="2" t="str">
        <f>LEFT(N2483,SEARCH("/",N2483,1)-1)</f>
        <v>music</v>
      </c>
      <c r="R2483" s="2" t="str">
        <f>RIGHT(N2483,LEN(N2483)-SEARCH("/",N2483))</f>
        <v>indie rock</v>
      </c>
      <c r="S2483" s="21">
        <f>(((J2483/60)/60)/24)+DATE(1970,1,1)+(-5/24)</f>
        <v>40999.437592592592</v>
      </c>
      <c r="T2483" s="21">
        <f>(((I2483/60)/60)/24)+DATE(1970,1,1)+(-5/24)</f>
        <v>41029.437592592592</v>
      </c>
    </row>
    <row r="2484" spans="1:20" ht="90" hidden="1" x14ac:dyDescent="0.25">
      <c r="A2484" s="13">
        <v>2482</v>
      </c>
      <c r="B2484" s="3" t="s">
        <v>2482</v>
      </c>
      <c r="C2484" s="3" t="s">
        <v>6592</v>
      </c>
      <c r="D2484" s="2">
        <v>1000</v>
      </c>
      <c r="E2484" s="11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8278</v>
      </c>
      <c r="O2484" s="9">
        <f>E2484/D2484</f>
        <v>1.0009999999999999</v>
      </c>
      <c r="P2484" s="10">
        <f>IF(E2484=0,0,E2484/L2484)</f>
        <v>40.04</v>
      </c>
      <c r="Q2484" s="2" t="str">
        <f>LEFT(N2484,SEARCH("/",N2484,1)-1)</f>
        <v>music</v>
      </c>
      <c r="R2484" s="2" t="str">
        <f>RIGHT(N2484,LEN(N2484)-SEARCH("/",N2484))</f>
        <v>indie rock</v>
      </c>
      <c r="S2484" s="21">
        <f>(((J2484/60)/60)/24)+DATE(1970,1,1)+(-5/24)</f>
        <v>40711.573877314811</v>
      </c>
      <c r="T2484" s="21">
        <f>(((I2484/60)/60)/24)+DATE(1970,1,1)+(-5/24)</f>
        <v>40756.573877314811</v>
      </c>
    </row>
    <row r="2485" spans="1:20" ht="75" hidden="1" x14ac:dyDescent="0.25">
      <c r="A2485" s="13">
        <v>2483</v>
      </c>
      <c r="B2485" s="3" t="s">
        <v>2483</v>
      </c>
      <c r="C2485" s="3" t="s">
        <v>6593</v>
      </c>
      <c r="D2485" s="2">
        <v>1100</v>
      </c>
      <c r="E2485" s="11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8278</v>
      </c>
      <c r="O2485" s="9">
        <f>E2485/D2485</f>
        <v>1.1372727272727272</v>
      </c>
      <c r="P2485" s="10">
        <f>IF(E2485=0,0,E2485/L2485)</f>
        <v>65.84210526315789</v>
      </c>
      <c r="Q2485" s="2" t="str">
        <f>LEFT(N2485,SEARCH("/",N2485,1)-1)</f>
        <v>music</v>
      </c>
      <c r="R2485" s="2" t="str">
        <f>RIGHT(N2485,LEN(N2485)-SEARCH("/",N2485))</f>
        <v>indie rock</v>
      </c>
      <c r="S2485" s="21">
        <f>(((J2485/60)/60)/24)+DATE(1970,1,1)+(-5/24)</f>
        <v>40970.541701388887</v>
      </c>
      <c r="T2485" s="21">
        <f>(((I2485/60)/60)/24)+DATE(1970,1,1)+(-5/24)</f>
        <v>41030.500034722223</v>
      </c>
    </row>
    <row r="2486" spans="1:20" ht="105" hidden="1" x14ac:dyDescent="0.25">
      <c r="A2486" s="13">
        <v>2484</v>
      </c>
      <c r="B2486" s="3" t="s">
        <v>2484</v>
      </c>
      <c r="C2486" s="3" t="s">
        <v>6594</v>
      </c>
      <c r="D2486" s="2">
        <v>3500</v>
      </c>
      <c r="E2486" s="11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8278</v>
      </c>
      <c r="O2486" s="9">
        <f>E2486/D2486</f>
        <v>1.1931742857142855</v>
      </c>
      <c r="P2486" s="10">
        <f>IF(E2486=0,0,E2486/L2486)</f>
        <v>46.401222222222216</v>
      </c>
      <c r="Q2486" s="2" t="str">
        <f>LEFT(N2486,SEARCH("/",N2486,1)-1)</f>
        <v>music</v>
      </c>
      <c r="R2486" s="2" t="str">
        <f>RIGHT(N2486,LEN(N2486)-SEARCH("/",N2486))</f>
        <v>indie rock</v>
      </c>
      <c r="S2486" s="21">
        <f>(((J2486/60)/60)/24)+DATE(1970,1,1)+(-5/24)</f>
        <v>40771.708368055552</v>
      </c>
      <c r="T2486" s="21">
        <f>(((I2486/60)/60)/24)+DATE(1970,1,1)+(-5/24)</f>
        <v>40801.708368055552</v>
      </c>
    </row>
    <row r="2487" spans="1:20" ht="90" hidden="1" x14ac:dyDescent="0.25">
      <c r="A2487" s="13">
        <v>2485</v>
      </c>
      <c r="B2487" s="3" t="s">
        <v>2485</v>
      </c>
      <c r="C2487" s="3" t="s">
        <v>6595</v>
      </c>
      <c r="D2487" s="2">
        <v>2000</v>
      </c>
      <c r="E2487" s="11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8278</v>
      </c>
      <c r="O2487" s="9">
        <f>E2487/D2487</f>
        <v>1.0325</v>
      </c>
      <c r="P2487" s="10">
        <f>IF(E2487=0,0,E2487/L2487)</f>
        <v>50.365853658536587</v>
      </c>
      <c r="Q2487" s="2" t="str">
        <f>LEFT(N2487,SEARCH("/",N2487,1)-1)</f>
        <v>music</v>
      </c>
      <c r="R2487" s="2" t="str">
        <f>RIGHT(N2487,LEN(N2487)-SEARCH("/",N2487))</f>
        <v>indie rock</v>
      </c>
      <c r="S2487" s="21">
        <f>(((J2487/60)/60)/24)+DATE(1970,1,1)+(-5/24)</f>
        <v>40793.790266203701</v>
      </c>
      <c r="T2487" s="21">
        <f>(((I2487/60)/60)/24)+DATE(1970,1,1)+(-5/24)</f>
        <v>40828.790266203701</v>
      </c>
    </row>
    <row r="2488" spans="1:20" ht="90" hidden="1" x14ac:dyDescent="0.25">
      <c r="A2488" s="13">
        <v>2486</v>
      </c>
      <c r="B2488" s="3" t="s">
        <v>2486</v>
      </c>
      <c r="C2488" s="3" t="s">
        <v>6596</v>
      </c>
      <c r="D2488" s="2">
        <v>300</v>
      </c>
      <c r="E2488" s="11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8278</v>
      </c>
      <c r="O2488" s="9">
        <f>E2488/D2488</f>
        <v>2.6566666666666667</v>
      </c>
      <c r="P2488" s="10">
        <f>IF(E2488=0,0,E2488/L2488)</f>
        <v>26.566666666666666</v>
      </c>
      <c r="Q2488" s="2" t="str">
        <f>LEFT(N2488,SEARCH("/",N2488,1)-1)</f>
        <v>music</v>
      </c>
      <c r="R2488" s="2" t="str">
        <f>RIGHT(N2488,LEN(N2488)-SEARCH("/",N2488))</f>
        <v>indie rock</v>
      </c>
      <c r="S2488" s="21">
        <f>(((J2488/60)/60)/24)+DATE(1970,1,1)+(-5/24)</f>
        <v>40991.499722222223</v>
      </c>
      <c r="T2488" s="21">
        <f>(((I2488/60)/60)/24)+DATE(1970,1,1)+(-5/24)</f>
        <v>41021.499722222223</v>
      </c>
    </row>
    <row r="2489" spans="1:20" ht="75" hidden="1" x14ac:dyDescent="0.25">
      <c r="A2489" s="13">
        <v>2487</v>
      </c>
      <c r="B2489" s="3" t="s">
        <v>2487</v>
      </c>
      <c r="C2489" s="3" t="s">
        <v>6597</v>
      </c>
      <c r="D2489" s="2">
        <v>1500</v>
      </c>
      <c r="E2489" s="11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8278</v>
      </c>
      <c r="O2489" s="9">
        <f>E2489/D2489</f>
        <v>1.0005066666666667</v>
      </c>
      <c r="P2489" s="10">
        <f>IF(E2489=0,0,E2489/L2489)</f>
        <v>39.493684210526318</v>
      </c>
      <c r="Q2489" s="2" t="str">
        <f>LEFT(N2489,SEARCH("/",N2489,1)-1)</f>
        <v>music</v>
      </c>
      <c r="R2489" s="2" t="str">
        <f>RIGHT(N2489,LEN(N2489)-SEARCH("/",N2489))</f>
        <v>indie rock</v>
      </c>
      <c r="S2489" s="21">
        <f>(((J2489/60)/60)/24)+DATE(1970,1,1)+(-5/24)</f>
        <v>41025.874965277777</v>
      </c>
      <c r="T2489" s="21">
        <f>(((I2489/60)/60)/24)+DATE(1970,1,1)+(-5/24)</f>
        <v>41055.874965277777</v>
      </c>
    </row>
    <row r="2490" spans="1:20" ht="90" hidden="1" x14ac:dyDescent="0.25">
      <c r="A2490" s="13">
        <v>2488</v>
      </c>
      <c r="B2490" s="3" t="s">
        <v>2488</v>
      </c>
      <c r="C2490" s="3" t="s">
        <v>6598</v>
      </c>
      <c r="D2490" s="2">
        <v>3000</v>
      </c>
      <c r="E2490" s="11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8278</v>
      </c>
      <c r="O2490" s="9">
        <f>E2490/D2490</f>
        <v>1.0669999999999999</v>
      </c>
      <c r="P2490" s="10">
        <f>IF(E2490=0,0,E2490/L2490)</f>
        <v>49.246153846153845</v>
      </c>
      <c r="Q2490" s="2" t="str">
        <f>LEFT(N2490,SEARCH("/",N2490,1)-1)</f>
        <v>music</v>
      </c>
      <c r="R2490" s="2" t="str">
        <f>RIGHT(N2490,LEN(N2490)-SEARCH("/",N2490))</f>
        <v>indie rock</v>
      </c>
      <c r="S2490" s="21">
        <f>(((J2490/60)/60)/24)+DATE(1970,1,1)+(-5/24)</f>
        <v>40833.424861111111</v>
      </c>
      <c r="T2490" s="21">
        <f>(((I2490/60)/60)/24)+DATE(1970,1,1)+(-5/24)</f>
        <v>40863.466527777775</v>
      </c>
    </row>
    <row r="2491" spans="1:20" ht="90" hidden="1" x14ac:dyDescent="0.25">
      <c r="A2491" s="13">
        <v>2489</v>
      </c>
      <c r="B2491" s="3" t="s">
        <v>2489</v>
      </c>
      <c r="C2491" s="3" t="s">
        <v>6599</v>
      </c>
      <c r="D2491" s="2">
        <v>3500</v>
      </c>
      <c r="E2491" s="11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8278</v>
      </c>
      <c r="O2491" s="9">
        <f>E2491/D2491</f>
        <v>1.3367142857142857</v>
      </c>
      <c r="P2491" s="10">
        <f>IF(E2491=0,0,E2491/L2491)</f>
        <v>62.38</v>
      </c>
      <c r="Q2491" s="2" t="str">
        <f>LEFT(N2491,SEARCH("/",N2491,1)-1)</f>
        <v>music</v>
      </c>
      <c r="R2491" s="2" t="str">
        <f>RIGHT(N2491,LEN(N2491)-SEARCH("/",N2491))</f>
        <v>indie rock</v>
      </c>
      <c r="S2491" s="21">
        <f>(((J2491/60)/60)/24)+DATE(1970,1,1)+(-5/24)</f>
        <v>41373.481932870367</v>
      </c>
      <c r="T2491" s="21">
        <f>(((I2491/60)/60)/24)+DATE(1970,1,1)+(-5/24)</f>
        <v>41403.481932870367</v>
      </c>
    </row>
    <row r="2492" spans="1:20" ht="75" hidden="1" x14ac:dyDescent="0.25">
      <c r="A2492" s="13">
        <v>2490</v>
      </c>
      <c r="B2492" s="3" t="s">
        <v>2490</v>
      </c>
      <c r="C2492" s="3" t="s">
        <v>6600</v>
      </c>
      <c r="D2492" s="2">
        <v>500</v>
      </c>
      <c r="E2492" s="11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8278</v>
      </c>
      <c r="O2492" s="9">
        <f>E2492/D2492</f>
        <v>1.214</v>
      </c>
      <c r="P2492" s="10">
        <f>IF(E2492=0,0,E2492/L2492)</f>
        <v>37.9375</v>
      </c>
      <c r="Q2492" s="2" t="str">
        <f>LEFT(N2492,SEARCH("/",N2492,1)-1)</f>
        <v>music</v>
      </c>
      <c r="R2492" s="2" t="str">
        <f>RIGHT(N2492,LEN(N2492)-SEARCH("/",N2492))</f>
        <v>indie rock</v>
      </c>
      <c r="S2492" s="21">
        <f>(((J2492/60)/60)/24)+DATE(1970,1,1)+(-5/24)</f>
        <v>41023.019398148142</v>
      </c>
      <c r="T2492" s="21">
        <f>(((I2492/60)/60)/24)+DATE(1970,1,1)+(-5/24)</f>
        <v>41083.019398148142</v>
      </c>
    </row>
    <row r="2493" spans="1:20" ht="105" hidden="1" x14ac:dyDescent="0.25">
      <c r="A2493" s="13">
        <v>2491</v>
      </c>
      <c r="B2493" s="3" t="s">
        <v>2491</v>
      </c>
      <c r="C2493" s="3" t="s">
        <v>6601</v>
      </c>
      <c r="D2493" s="2">
        <v>500</v>
      </c>
      <c r="E2493" s="11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8278</v>
      </c>
      <c r="O2493" s="9">
        <f>E2493/D2493</f>
        <v>1.032</v>
      </c>
      <c r="P2493" s="10">
        <f>IF(E2493=0,0,E2493/L2493)</f>
        <v>51.6</v>
      </c>
      <c r="Q2493" s="2" t="str">
        <f>LEFT(N2493,SEARCH("/",N2493,1)-1)</f>
        <v>music</v>
      </c>
      <c r="R2493" s="2" t="str">
        <f>RIGHT(N2493,LEN(N2493)-SEARCH("/",N2493))</f>
        <v>indie rock</v>
      </c>
      <c r="S2493" s="21">
        <f>(((J2493/60)/60)/24)+DATE(1970,1,1)+(-5/24)</f>
        <v>40542.630949074075</v>
      </c>
      <c r="T2493" s="21">
        <f>(((I2493/60)/60)/24)+DATE(1970,1,1)+(-5/24)</f>
        <v>40558.868749999994</v>
      </c>
    </row>
    <row r="2494" spans="1:20" ht="60" hidden="1" x14ac:dyDescent="0.25">
      <c r="A2494" s="13">
        <v>2492</v>
      </c>
      <c r="B2494" s="3" t="s">
        <v>2492</v>
      </c>
      <c r="C2494" s="3" t="s">
        <v>6602</v>
      </c>
      <c r="D2494" s="2">
        <v>600</v>
      </c>
      <c r="E2494" s="11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8278</v>
      </c>
      <c r="O2494" s="9">
        <f>E2494/D2494</f>
        <v>1.25</v>
      </c>
      <c r="P2494" s="10">
        <f>IF(E2494=0,0,E2494/L2494)</f>
        <v>27.777777777777779</v>
      </c>
      <c r="Q2494" s="2" t="str">
        <f>LEFT(N2494,SEARCH("/",N2494,1)-1)</f>
        <v>music</v>
      </c>
      <c r="R2494" s="2" t="str">
        <f>RIGHT(N2494,LEN(N2494)-SEARCH("/",N2494))</f>
        <v>indie rock</v>
      </c>
      <c r="S2494" s="21">
        <f>(((J2494/60)/60)/24)+DATE(1970,1,1)+(-5/24)</f>
        <v>41024.777638888889</v>
      </c>
      <c r="T2494" s="21">
        <f>(((I2494/60)/60)/24)+DATE(1970,1,1)+(-5/24)</f>
        <v>41076.207638888889</v>
      </c>
    </row>
    <row r="2495" spans="1:20" ht="90" hidden="1" x14ac:dyDescent="0.25">
      <c r="A2495" s="13">
        <v>2493</v>
      </c>
      <c r="B2495" s="3" t="s">
        <v>2493</v>
      </c>
      <c r="C2495" s="3" t="s">
        <v>6603</v>
      </c>
      <c r="D2495" s="2">
        <v>20000</v>
      </c>
      <c r="E2495" s="11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8278</v>
      </c>
      <c r="O2495" s="9">
        <f>E2495/D2495</f>
        <v>1.2869999999999999</v>
      </c>
      <c r="P2495" s="10">
        <f>IF(E2495=0,0,E2495/L2495)</f>
        <v>99.382239382239376</v>
      </c>
      <c r="Q2495" s="2" t="str">
        <f>LEFT(N2495,SEARCH("/",N2495,1)-1)</f>
        <v>music</v>
      </c>
      <c r="R2495" s="2" t="str">
        <f>RIGHT(N2495,LEN(N2495)-SEARCH("/",N2495))</f>
        <v>indie rock</v>
      </c>
      <c r="S2495" s="21">
        <f>(((J2495/60)/60)/24)+DATE(1970,1,1)+(-5/24)</f>
        <v>41347.959953703699</v>
      </c>
      <c r="T2495" s="21">
        <f>(((I2495/60)/60)/24)+DATE(1970,1,1)+(-5/24)</f>
        <v>41392.959953703699</v>
      </c>
    </row>
    <row r="2496" spans="1:20" ht="90" hidden="1" x14ac:dyDescent="0.25">
      <c r="A2496" s="13">
        <v>2494</v>
      </c>
      <c r="B2496" s="3" t="s">
        <v>2494</v>
      </c>
      <c r="C2496" s="3" t="s">
        <v>6604</v>
      </c>
      <c r="D2496" s="2">
        <v>1500</v>
      </c>
      <c r="E2496" s="11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8278</v>
      </c>
      <c r="O2496" s="9">
        <f>E2496/D2496</f>
        <v>1.0100533333333332</v>
      </c>
      <c r="P2496" s="10">
        <f>IF(E2496=0,0,E2496/L2496)</f>
        <v>38.848205128205123</v>
      </c>
      <c r="Q2496" s="2" t="str">
        <f>LEFT(N2496,SEARCH("/",N2496,1)-1)</f>
        <v>music</v>
      </c>
      <c r="R2496" s="2" t="str">
        <f>RIGHT(N2496,LEN(N2496)-SEARCH("/",N2496))</f>
        <v>indie rock</v>
      </c>
      <c r="S2496" s="21">
        <f>(((J2496/60)/60)/24)+DATE(1970,1,1)+(-5/24)</f>
        <v>41022.436851851846</v>
      </c>
      <c r="T2496" s="21">
        <f>(((I2496/60)/60)/24)+DATE(1970,1,1)+(-5/24)</f>
        <v>41052.436851851846</v>
      </c>
    </row>
    <row r="2497" spans="1:20" ht="90" hidden="1" x14ac:dyDescent="0.25">
      <c r="A2497" s="13">
        <v>2495</v>
      </c>
      <c r="B2497" s="3" t="s">
        <v>2495</v>
      </c>
      <c r="C2497" s="3" t="s">
        <v>6605</v>
      </c>
      <c r="D2497" s="2">
        <v>1500</v>
      </c>
      <c r="E2497" s="11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8278</v>
      </c>
      <c r="O2497" s="9">
        <f>E2497/D2497</f>
        <v>1.2753666666666665</v>
      </c>
      <c r="P2497" s="10">
        <f>IF(E2497=0,0,E2497/L2497)</f>
        <v>45.548809523809524</v>
      </c>
      <c r="Q2497" s="2" t="str">
        <f>LEFT(N2497,SEARCH("/",N2497,1)-1)</f>
        <v>music</v>
      </c>
      <c r="R2497" s="2" t="str">
        <f>RIGHT(N2497,LEN(N2497)-SEARCH("/",N2497))</f>
        <v>indie rock</v>
      </c>
      <c r="S2497" s="21">
        <f>(((J2497/60)/60)/24)+DATE(1970,1,1)+(-5/24)</f>
        <v>41036.738136574073</v>
      </c>
      <c r="T2497" s="21">
        <f>(((I2497/60)/60)/24)+DATE(1970,1,1)+(-5/24)</f>
        <v>41066.738136574073</v>
      </c>
    </row>
    <row r="2498" spans="1:20" ht="45" hidden="1" x14ac:dyDescent="0.25">
      <c r="A2498" s="13">
        <v>2496</v>
      </c>
      <c r="B2498" s="3" t="s">
        <v>2496</v>
      </c>
      <c r="C2498" s="3" t="s">
        <v>6606</v>
      </c>
      <c r="D2498" s="2">
        <v>6000</v>
      </c>
      <c r="E2498" s="11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8278</v>
      </c>
      <c r="O2498" s="9">
        <f>E2498/D2498</f>
        <v>1</v>
      </c>
      <c r="P2498" s="10">
        <f>IF(E2498=0,0,E2498/L2498)</f>
        <v>600</v>
      </c>
      <c r="Q2498" s="2" t="str">
        <f>LEFT(N2498,SEARCH("/",N2498,1)-1)</f>
        <v>music</v>
      </c>
      <c r="R2498" s="2" t="str">
        <f>RIGHT(N2498,LEN(N2498)-SEARCH("/",N2498))</f>
        <v>indie rock</v>
      </c>
      <c r="S2498" s="21">
        <f>(((J2498/60)/60)/24)+DATE(1970,1,1)+(-5/24)</f>
        <v>41327.788101851853</v>
      </c>
      <c r="T2498" s="21">
        <f>(((I2498/60)/60)/24)+DATE(1970,1,1)+(-5/24)</f>
        <v>41362.746435185181</v>
      </c>
    </row>
    <row r="2499" spans="1:20" ht="90" hidden="1" x14ac:dyDescent="0.25">
      <c r="A2499" s="13">
        <v>2497</v>
      </c>
      <c r="B2499" s="3" t="s">
        <v>2497</v>
      </c>
      <c r="C2499" s="3" t="s">
        <v>6607</v>
      </c>
      <c r="D2499" s="2">
        <v>4000</v>
      </c>
      <c r="E2499" s="11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8278</v>
      </c>
      <c r="O2499" s="9">
        <f>E2499/D2499</f>
        <v>1.127715</v>
      </c>
      <c r="P2499" s="10">
        <f>IF(E2499=0,0,E2499/L2499)</f>
        <v>80.551071428571419</v>
      </c>
      <c r="Q2499" s="2" t="str">
        <f>LEFT(N2499,SEARCH("/",N2499,1)-1)</f>
        <v>music</v>
      </c>
      <c r="R2499" s="2" t="str">
        <f>RIGHT(N2499,LEN(N2499)-SEARCH("/",N2499))</f>
        <v>indie rock</v>
      </c>
      <c r="S2499" s="21">
        <f>(((J2499/60)/60)/24)+DATE(1970,1,1)+(-5/24)</f>
        <v>40730.670578703699</v>
      </c>
      <c r="T2499" s="21">
        <f>(((I2499/60)/60)/24)+DATE(1970,1,1)+(-5/24)</f>
        <v>40760.670578703699</v>
      </c>
    </row>
    <row r="2500" spans="1:20" ht="90" hidden="1" x14ac:dyDescent="0.25">
      <c r="A2500" s="13">
        <v>2498</v>
      </c>
      <c r="B2500" s="3" t="s">
        <v>2498</v>
      </c>
      <c r="C2500" s="3" t="s">
        <v>6608</v>
      </c>
      <c r="D2500" s="2">
        <v>1000</v>
      </c>
      <c r="E2500" s="11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8278</v>
      </c>
      <c r="O2500" s="9">
        <f>E2500/D2500</f>
        <v>1.056</v>
      </c>
      <c r="P2500" s="10">
        <f>IF(E2500=0,0,E2500/L2500)</f>
        <v>52.8</v>
      </c>
      <c r="Q2500" s="2" t="str">
        <f>LEFT(N2500,SEARCH("/",N2500,1)-1)</f>
        <v>music</v>
      </c>
      <c r="R2500" s="2" t="str">
        <f>RIGHT(N2500,LEN(N2500)-SEARCH("/",N2500))</f>
        <v>indie rock</v>
      </c>
      <c r="S2500" s="21">
        <f>(((J2500/60)/60)/24)+DATE(1970,1,1)+(-5/24)</f>
        <v>42017.759108796294</v>
      </c>
      <c r="T2500" s="21">
        <f>(((I2500/60)/60)/24)+DATE(1970,1,1)+(-5/24)</f>
        <v>42031.759108796294</v>
      </c>
    </row>
    <row r="2501" spans="1:20" ht="90" hidden="1" x14ac:dyDescent="0.25">
      <c r="A2501" s="13">
        <v>2499</v>
      </c>
      <c r="B2501" s="3" t="s">
        <v>2499</v>
      </c>
      <c r="C2501" s="3" t="s">
        <v>6609</v>
      </c>
      <c r="D2501" s="2">
        <v>4000</v>
      </c>
      <c r="E2501" s="11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8278</v>
      </c>
      <c r="O2501" s="9">
        <f>E2501/D2501</f>
        <v>2.0262500000000001</v>
      </c>
      <c r="P2501" s="10">
        <f>IF(E2501=0,0,E2501/L2501)</f>
        <v>47.676470588235297</v>
      </c>
      <c r="Q2501" s="2" t="str">
        <f>LEFT(N2501,SEARCH("/",N2501,1)-1)</f>
        <v>music</v>
      </c>
      <c r="R2501" s="2" t="str">
        <f>RIGHT(N2501,LEN(N2501)-SEARCH("/",N2501))</f>
        <v>indie rock</v>
      </c>
      <c r="S2501" s="21">
        <f>(((J2501/60)/60)/24)+DATE(1970,1,1)+(-5/24)</f>
        <v>41226.440243055549</v>
      </c>
      <c r="T2501" s="21">
        <f>(((I2501/60)/60)/24)+DATE(1970,1,1)+(-5/24)</f>
        <v>41274.541666666664</v>
      </c>
    </row>
    <row r="2502" spans="1:20" ht="90" hidden="1" x14ac:dyDescent="0.25">
      <c r="A2502" s="13">
        <v>2500</v>
      </c>
      <c r="B2502" s="3" t="s">
        <v>2500</v>
      </c>
      <c r="C2502" s="3" t="s">
        <v>6610</v>
      </c>
      <c r="D2502" s="2">
        <v>600</v>
      </c>
      <c r="E2502" s="11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8278</v>
      </c>
      <c r="O2502" s="9">
        <f>E2502/D2502</f>
        <v>1.1333333333333333</v>
      </c>
      <c r="P2502" s="10">
        <f>IF(E2502=0,0,E2502/L2502)</f>
        <v>23.448275862068964</v>
      </c>
      <c r="Q2502" s="2" t="str">
        <f>LEFT(N2502,SEARCH("/",N2502,1)-1)</f>
        <v>music</v>
      </c>
      <c r="R2502" s="2" t="str">
        <f>RIGHT(N2502,LEN(N2502)-SEARCH("/",N2502))</f>
        <v>indie rock</v>
      </c>
      <c r="S2502" s="21">
        <f>(((J2502/60)/60)/24)+DATE(1970,1,1)+(-5/24)</f>
        <v>41053.564525462964</v>
      </c>
      <c r="T2502" s="21">
        <f>(((I2502/60)/60)/24)+DATE(1970,1,1)+(-5/24)</f>
        <v>41083.564525462964</v>
      </c>
    </row>
    <row r="2503" spans="1:20" ht="75" hidden="1" x14ac:dyDescent="0.25">
      <c r="A2503" s="13">
        <v>2681</v>
      </c>
      <c r="B2503" s="3" t="s">
        <v>2681</v>
      </c>
      <c r="C2503" s="3" t="s">
        <v>6791</v>
      </c>
      <c r="D2503" s="2">
        <v>8000</v>
      </c>
      <c r="E2503" s="11">
        <v>55</v>
      </c>
      <c r="F2503" s="2" t="s">
        <v>8220</v>
      </c>
      <c r="G2503" s="2" t="s">
        <v>8223</v>
      </c>
      <c r="H2503" s="2" t="s">
        <v>8245</v>
      </c>
      <c r="I2503" s="2">
        <v>1405027750</v>
      </c>
      <c r="J2503" s="2">
        <v>1402867750</v>
      </c>
      <c r="K2503" s="2" t="b">
        <v>0</v>
      </c>
      <c r="L2503" s="2">
        <v>2</v>
      </c>
      <c r="M2503" s="2" t="b">
        <v>0</v>
      </c>
      <c r="N2503" s="2" t="s">
        <v>8283</v>
      </c>
      <c r="O2503" s="9">
        <f>E2503/D2503</f>
        <v>6.875E-3</v>
      </c>
      <c r="P2503" s="10">
        <f>IF(E2503=0,0,E2503/L2503)</f>
        <v>27.5</v>
      </c>
      <c r="Q2503" s="2" t="str">
        <f>LEFT(N2503,SEARCH("/",N2503,1)-1)</f>
        <v>food</v>
      </c>
      <c r="R2503" s="2" t="str">
        <f>RIGHT(N2503,LEN(N2503)-SEARCH("/",N2503))</f>
        <v>food trucks</v>
      </c>
      <c r="S2503" s="21">
        <f>(((J2503/60)/60)/24)+DATE(1970,1,1)+(-5/24)</f>
        <v>41805.686921296292</v>
      </c>
      <c r="T2503" s="21">
        <f>(((I2503/60)/60)/24)+DATE(1970,1,1)+(-5/24)</f>
        <v>41830.686921296292</v>
      </c>
    </row>
    <row r="2504" spans="1:20" ht="75" hidden="1" x14ac:dyDescent="0.25">
      <c r="A2504" s="13">
        <v>2682</v>
      </c>
      <c r="B2504" s="3" t="s">
        <v>2682</v>
      </c>
      <c r="C2504" s="3" t="s">
        <v>6792</v>
      </c>
      <c r="D2504" s="2">
        <v>6000</v>
      </c>
      <c r="E2504" s="11">
        <v>1698</v>
      </c>
      <c r="F2504" s="2" t="s">
        <v>8220</v>
      </c>
      <c r="G2504" s="2" t="s">
        <v>8223</v>
      </c>
      <c r="H2504" s="2" t="s">
        <v>8245</v>
      </c>
      <c r="I2504" s="2">
        <v>1416635940</v>
      </c>
      <c r="J2504" s="2">
        <v>1413838540</v>
      </c>
      <c r="K2504" s="2" t="b">
        <v>0</v>
      </c>
      <c r="L2504" s="2">
        <v>20</v>
      </c>
      <c r="M2504" s="2" t="b">
        <v>0</v>
      </c>
      <c r="N2504" s="2" t="s">
        <v>8283</v>
      </c>
      <c r="O2504" s="9">
        <f>E2504/D2504</f>
        <v>0.28299999999999997</v>
      </c>
      <c r="P2504" s="10">
        <f>IF(E2504=0,0,E2504/L2504)</f>
        <v>84.9</v>
      </c>
      <c r="Q2504" s="2" t="str">
        <f>LEFT(N2504,SEARCH("/",N2504,1)-1)</f>
        <v>food</v>
      </c>
      <c r="R2504" s="2" t="str">
        <f>RIGHT(N2504,LEN(N2504)-SEARCH("/",N2504))</f>
        <v>food trucks</v>
      </c>
      <c r="S2504" s="21">
        <f>(((J2504/60)/60)/24)+DATE(1970,1,1)+(-5/24)</f>
        <v>41932.663657407407</v>
      </c>
      <c r="T2504" s="21">
        <f>(((I2504/60)/60)/24)+DATE(1970,1,1)+(-5/24)</f>
        <v>41965.040972222218</v>
      </c>
    </row>
    <row r="2505" spans="1:20" ht="90" hidden="1" x14ac:dyDescent="0.25">
      <c r="A2505" s="13">
        <v>2683</v>
      </c>
      <c r="B2505" s="3" t="s">
        <v>2683</v>
      </c>
      <c r="C2505" s="3" t="s">
        <v>6793</v>
      </c>
      <c r="D2505" s="2">
        <v>15000</v>
      </c>
      <c r="E2505" s="11">
        <v>36</v>
      </c>
      <c r="F2505" s="2" t="s">
        <v>8220</v>
      </c>
      <c r="G2505" s="2" t="s">
        <v>8223</v>
      </c>
      <c r="H2505" s="2" t="s">
        <v>8245</v>
      </c>
      <c r="I2505" s="2">
        <v>1425233240</v>
      </c>
      <c r="J2505" s="2">
        <v>1422641240</v>
      </c>
      <c r="K2505" s="2" t="b">
        <v>0</v>
      </c>
      <c r="L2505" s="2">
        <v>3</v>
      </c>
      <c r="M2505" s="2" t="b">
        <v>0</v>
      </c>
      <c r="N2505" s="2" t="s">
        <v>8283</v>
      </c>
      <c r="O2505" s="9">
        <f>E2505/D2505</f>
        <v>2.3999999999999998E-3</v>
      </c>
      <c r="P2505" s="10">
        <f>IF(E2505=0,0,E2505/L2505)</f>
        <v>12</v>
      </c>
      <c r="Q2505" s="2" t="str">
        <f>LEFT(N2505,SEARCH("/",N2505,1)-1)</f>
        <v>food</v>
      </c>
      <c r="R2505" s="2" t="str">
        <f>RIGHT(N2505,LEN(N2505)-SEARCH("/",N2505))</f>
        <v>food trucks</v>
      </c>
      <c r="S2505" s="21">
        <f>(((J2505/60)/60)/24)+DATE(1970,1,1)+(-5/24)</f>
        <v>42034.546759259254</v>
      </c>
      <c r="T2505" s="21">
        <f>(((I2505/60)/60)/24)+DATE(1970,1,1)+(-5/24)</f>
        <v>42064.546759259254</v>
      </c>
    </row>
    <row r="2506" spans="1:20" ht="90" hidden="1" x14ac:dyDescent="0.25">
      <c r="A2506" s="13">
        <v>2684</v>
      </c>
      <c r="B2506" s="3" t="s">
        <v>2684</v>
      </c>
      <c r="C2506" s="3" t="s">
        <v>6794</v>
      </c>
      <c r="D2506" s="2">
        <v>70000</v>
      </c>
      <c r="E2506" s="11">
        <v>800</v>
      </c>
      <c r="F2506" s="2" t="s">
        <v>8220</v>
      </c>
      <c r="G2506" s="2" t="s">
        <v>8223</v>
      </c>
      <c r="H2506" s="2" t="s">
        <v>8245</v>
      </c>
      <c r="I2506" s="2">
        <v>1407621425</v>
      </c>
      <c r="J2506" s="2">
        <v>1404165425</v>
      </c>
      <c r="K2506" s="2" t="b">
        <v>0</v>
      </c>
      <c r="L2506" s="2">
        <v>4</v>
      </c>
      <c r="M2506" s="2" t="b">
        <v>0</v>
      </c>
      <c r="N2506" s="2" t="s">
        <v>8283</v>
      </c>
      <c r="O2506" s="9">
        <f>E2506/D2506</f>
        <v>1.1428571428571429E-2</v>
      </c>
      <c r="P2506" s="10">
        <f>IF(E2506=0,0,E2506/L2506)</f>
        <v>200</v>
      </c>
      <c r="Q2506" s="2" t="str">
        <f>LEFT(N2506,SEARCH("/",N2506,1)-1)</f>
        <v>food</v>
      </c>
      <c r="R2506" s="2" t="str">
        <f>RIGHT(N2506,LEN(N2506)-SEARCH("/",N2506))</f>
        <v>food trucks</v>
      </c>
      <c r="S2506" s="21">
        <f>(((J2506/60)/60)/24)+DATE(1970,1,1)+(-5/24)</f>
        <v>41820.706307870365</v>
      </c>
      <c r="T2506" s="21">
        <f>(((I2506/60)/60)/24)+DATE(1970,1,1)+(-5/24)</f>
        <v>41860.706307870365</v>
      </c>
    </row>
    <row r="2507" spans="1:20" ht="90" hidden="1" x14ac:dyDescent="0.25">
      <c r="A2507" s="13">
        <v>2685</v>
      </c>
      <c r="B2507" s="3" t="s">
        <v>2685</v>
      </c>
      <c r="C2507" s="3" t="s">
        <v>6795</v>
      </c>
      <c r="D2507" s="2">
        <v>50000</v>
      </c>
      <c r="E2507" s="11">
        <v>10</v>
      </c>
      <c r="F2507" s="2" t="s">
        <v>8220</v>
      </c>
      <c r="G2507" s="2" t="s">
        <v>8223</v>
      </c>
      <c r="H2507" s="2" t="s">
        <v>8245</v>
      </c>
      <c r="I2507" s="2">
        <v>1430149330</v>
      </c>
      <c r="J2507" s="2">
        <v>1424968930</v>
      </c>
      <c r="K2507" s="2" t="b">
        <v>0</v>
      </c>
      <c r="L2507" s="2">
        <v>1</v>
      </c>
      <c r="M2507" s="2" t="b">
        <v>0</v>
      </c>
      <c r="N2507" s="2" t="s">
        <v>8283</v>
      </c>
      <c r="O2507" s="9">
        <f>E2507/D2507</f>
        <v>2.0000000000000001E-4</v>
      </c>
      <c r="P2507" s="10">
        <f>IF(E2507=0,0,E2507/L2507)</f>
        <v>10</v>
      </c>
      <c r="Q2507" s="2" t="str">
        <f>LEFT(N2507,SEARCH("/",N2507,1)-1)</f>
        <v>food</v>
      </c>
      <c r="R2507" s="2" t="str">
        <f>RIGHT(N2507,LEN(N2507)-SEARCH("/",N2507))</f>
        <v>food trucks</v>
      </c>
      <c r="S2507" s="21">
        <f>(((J2507/60)/60)/24)+DATE(1970,1,1)+(-5/24)</f>
        <v>42061.487615740734</v>
      </c>
      <c r="T2507" s="21">
        <f>(((I2507/60)/60)/24)+DATE(1970,1,1)+(-5/24)</f>
        <v>42121.445949074077</v>
      </c>
    </row>
    <row r="2508" spans="1:20" ht="90" hidden="1" x14ac:dyDescent="0.25">
      <c r="A2508" s="13">
        <v>2686</v>
      </c>
      <c r="B2508" s="3" t="s">
        <v>2686</v>
      </c>
      <c r="C2508" s="3" t="s">
        <v>6796</v>
      </c>
      <c r="D2508" s="2">
        <v>30000</v>
      </c>
      <c r="E2508" s="11">
        <v>0</v>
      </c>
      <c r="F2508" s="2" t="s">
        <v>8220</v>
      </c>
      <c r="G2508" s="2" t="s">
        <v>8223</v>
      </c>
      <c r="H2508" s="2" t="s">
        <v>8245</v>
      </c>
      <c r="I2508" s="2">
        <v>1412119423</v>
      </c>
      <c r="J2508" s="2">
        <v>1410391423</v>
      </c>
      <c r="K2508" s="2" t="b">
        <v>0</v>
      </c>
      <c r="L2508" s="2">
        <v>0</v>
      </c>
      <c r="M2508" s="2" t="b">
        <v>0</v>
      </c>
      <c r="N2508" s="2" t="s">
        <v>8283</v>
      </c>
      <c r="O2508" s="9">
        <f>E2508/D2508</f>
        <v>0</v>
      </c>
      <c r="P2508" s="10">
        <f>IF(E2508=0,0,E2508/L2508)</f>
        <v>0</v>
      </c>
      <c r="Q2508" s="2" t="str">
        <f>LEFT(N2508,SEARCH("/",N2508,1)-1)</f>
        <v>food</v>
      </c>
      <c r="R2508" s="2" t="str">
        <f>RIGHT(N2508,LEN(N2508)-SEARCH("/",N2508))</f>
        <v>food trucks</v>
      </c>
      <c r="S2508" s="21">
        <f>(((J2508/60)/60)/24)+DATE(1970,1,1)+(-5/24)</f>
        <v>41892.766469907401</v>
      </c>
      <c r="T2508" s="21">
        <f>(((I2508/60)/60)/24)+DATE(1970,1,1)+(-5/24)</f>
        <v>41912.766469907401</v>
      </c>
    </row>
    <row r="2509" spans="1:20" ht="75" hidden="1" x14ac:dyDescent="0.25">
      <c r="A2509" s="13">
        <v>2687</v>
      </c>
      <c r="B2509" s="3" t="s">
        <v>2687</v>
      </c>
      <c r="C2509" s="3" t="s">
        <v>6797</v>
      </c>
      <c r="D2509" s="2">
        <v>15000</v>
      </c>
      <c r="E2509" s="11">
        <v>0</v>
      </c>
      <c r="F2509" s="2" t="s">
        <v>8220</v>
      </c>
      <c r="G2509" s="2" t="s">
        <v>8223</v>
      </c>
      <c r="H2509" s="2" t="s">
        <v>8245</v>
      </c>
      <c r="I2509" s="2">
        <v>1435591318</v>
      </c>
      <c r="J2509" s="2">
        <v>1432999318</v>
      </c>
      <c r="K2509" s="2" t="b">
        <v>0</v>
      </c>
      <c r="L2509" s="2">
        <v>0</v>
      </c>
      <c r="M2509" s="2" t="b">
        <v>0</v>
      </c>
      <c r="N2509" s="2" t="s">
        <v>8283</v>
      </c>
      <c r="O2509" s="9">
        <f>E2509/D2509</f>
        <v>0</v>
      </c>
      <c r="P2509" s="10">
        <f>IF(E2509=0,0,E2509/L2509)</f>
        <v>0</v>
      </c>
      <c r="Q2509" s="2" t="str">
        <f>LEFT(N2509,SEARCH("/",N2509,1)-1)</f>
        <v>food</v>
      </c>
      <c r="R2509" s="2" t="str">
        <f>RIGHT(N2509,LEN(N2509)-SEARCH("/",N2509))</f>
        <v>food trucks</v>
      </c>
      <c r="S2509" s="21">
        <f>(((J2509/60)/60)/24)+DATE(1970,1,1)+(-5/24)</f>
        <v>42154.431921296295</v>
      </c>
      <c r="T2509" s="21">
        <f>(((I2509/60)/60)/24)+DATE(1970,1,1)+(-5/24)</f>
        <v>42184.431921296295</v>
      </c>
    </row>
    <row r="2510" spans="1:20" ht="45" hidden="1" x14ac:dyDescent="0.25">
      <c r="A2510" s="13">
        <v>2688</v>
      </c>
      <c r="B2510" s="3" t="s">
        <v>2688</v>
      </c>
      <c r="C2510" s="3" t="s">
        <v>6798</v>
      </c>
      <c r="D2510" s="2">
        <v>50000</v>
      </c>
      <c r="E2510" s="11">
        <v>74</v>
      </c>
      <c r="F2510" s="2" t="s">
        <v>8220</v>
      </c>
      <c r="G2510" s="2" t="s">
        <v>8223</v>
      </c>
      <c r="H2510" s="2" t="s">
        <v>8245</v>
      </c>
      <c r="I2510" s="2">
        <v>1424746800</v>
      </c>
      <c r="J2510" s="2">
        <v>1422067870</v>
      </c>
      <c r="K2510" s="2" t="b">
        <v>0</v>
      </c>
      <c r="L2510" s="2">
        <v>14</v>
      </c>
      <c r="M2510" s="2" t="b">
        <v>0</v>
      </c>
      <c r="N2510" s="2" t="s">
        <v>8283</v>
      </c>
      <c r="O2510" s="9">
        <f>E2510/D2510</f>
        <v>1.48E-3</v>
      </c>
      <c r="P2510" s="10">
        <f>IF(E2510=0,0,E2510/L2510)</f>
        <v>5.2857142857142856</v>
      </c>
      <c r="Q2510" s="2" t="str">
        <f>LEFT(N2510,SEARCH("/",N2510,1)-1)</f>
        <v>food</v>
      </c>
      <c r="R2510" s="2" t="str">
        <f>RIGHT(N2510,LEN(N2510)-SEARCH("/",N2510))</f>
        <v>food trucks</v>
      </c>
      <c r="S2510" s="21">
        <f>(((J2510/60)/60)/24)+DATE(1970,1,1)+(-5/24)</f>
        <v>42027.910532407412</v>
      </c>
      <c r="T2510" s="21">
        <f>(((I2510/60)/60)/24)+DATE(1970,1,1)+(-5/24)</f>
        <v>42058.916666666664</v>
      </c>
    </row>
    <row r="2511" spans="1:20" ht="90" hidden="1" x14ac:dyDescent="0.25">
      <c r="A2511" s="13">
        <v>2689</v>
      </c>
      <c r="B2511" s="3" t="s">
        <v>2689</v>
      </c>
      <c r="C2511" s="3" t="s">
        <v>6799</v>
      </c>
      <c r="D2511" s="2">
        <v>35000</v>
      </c>
      <c r="E2511" s="11">
        <v>1</v>
      </c>
      <c r="F2511" s="2" t="s">
        <v>8220</v>
      </c>
      <c r="G2511" s="2" t="s">
        <v>8223</v>
      </c>
      <c r="H2511" s="2" t="s">
        <v>8245</v>
      </c>
      <c r="I2511" s="2">
        <v>1469919890</v>
      </c>
      <c r="J2511" s="2">
        <v>1467327890</v>
      </c>
      <c r="K2511" s="2" t="b">
        <v>0</v>
      </c>
      <c r="L2511" s="2">
        <v>1</v>
      </c>
      <c r="M2511" s="2" t="b">
        <v>0</v>
      </c>
      <c r="N2511" s="2" t="s">
        <v>8283</v>
      </c>
      <c r="O2511" s="9">
        <f>E2511/D2511</f>
        <v>2.8571428571428571E-5</v>
      </c>
      <c r="P2511" s="10">
        <f>IF(E2511=0,0,E2511/L2511)</f>
        <v>1</v>
      </c>
      <c r="Q2511" s="2" t="str">
        <f>LEFT(N2511,SEARCH("/",N2511,1)-1)</f>
        <v>food</v>
      </c>
      <c r="R2511" s="2" t="str">
        <f>RIGHT(N2511,LEN(N2511)-SEARCH("/",N2511))</f>
        <v>food trucks</v>
      </c>
      <c r="S2511" s="21">
        <f>(((J2511/60)/60)/24)+DATE(1970,1,1)+(-5/24)</f>
        <v>42551.753356481473</v>
      </c>
      <c r="T2511" s="21">
        <f>(((I2511/60)/60)/24)+DATE(1970,1,1)+(-5/24)</f>
        <v>42581.753356481473</v>
      </c>
    </row>
    <row r="2512" spans="1:20" ht="90" hidden="1" x14ac:dyDescent="0.25">
      <c r="A2512" s="13">
        <v>2690</v>
      </c>
      <c r="B2512" s="3" t="s">
        <v>2690</v>
      </c>
      <c r="C2512" s="3" t="s">
        <v>6800</v>
      </c>
      <c r="D2512" s="2">
        <v>80000</v>
      </c>
      <c r="E2512" s="11">
        <v>8586</v>
      </c>
      <c r="F2512" s="2" t="s">
        <v>8220</v>
      </c>
      <c r="G2512" s="2" t="s">
        <v>8223</v>
      </c>
      <c r="H2512" s="2" t="s">
        <v>8245</v>
      </c>
      <c r="I2512" s="2">
        <v>1433298676</v>
      </c>
      <c r="J2512" s="2">
        <v>1429410676</v>
      </c>
      <c r="K2512" s="2" t="b">
        <v>0</v>
      </c>
      <c r="L2512" s="2">
        <v>118</v>
      </c>
      <c r="M2512" s="2" t="b">
        <v>0</v>
      </c>
      <c r="N2512" s="2" t="s">
        <v>8283</v>
      </c>
      <c r="O2512" s="9">
        <f>E2512/D2512</f>
        <v>0.107325</v>
      </c>
      <c r="P2512" s="10">
        <f>IF(E2512=0,0,E2512/L2512)</f>
        <v>72.762711864406782</v>
      </c>
      <c r="Q2512" s="2" t="str">
        <f>LEFT(N2512,SEARCH("/",N2512,1)-1)</f>
        <v>food</v>
      </c>
      <c r="R2512" s="2" t="str">
        <f>RIGHT(N2512,LEN(N2512)-SEARCH("/",N2512))</f>
        <v>food trucks</v>
      </c>
      <c r="S2512" s="21">
        <f>(((J2512/60)/60)/24)+DATE(1970,1,1)+(-5/24)</f>
        <v>42112.89671296296</v>
      </c>
      <c r="T2512" s="21">
        <f>(((I2512/60)/60)/24)+DATE(1970,1,1)+(-5/24)</f>
        <v>42157.89671296296</v>
      </c>
    </row>
    <row r="2513" spans="1:20" ht="60" hidden="1" x14ac:dyDescent="0.25">
      <c r="A2513" s="13">
        <v>2691</v>
      </c>
      <c r="B2513" s="3" t="s">
        <v>2691</v>
      </c>
      <c r="C2513" s="3" t="s">
        <v>6801</v>
      </c>
      <c r="D2513" s="2">
        <v>65000</v>
      </c>
      <c r="E2513" s="11">
        <v>35</v>
      </c>
      <c r="F2513" s="2" t="s">
        <v>8220</v>
      </c>
      <c r="G2513" s="2" t="s">
        <v>8228</v>
      </c>
      <c r="H2513" s="2" t="s">
        <v>8250</v>
      </c>
      <c r="I2513" s="2">
        <v>1431278557</v>
      </c>
      <c r="J2513" s="2">
        <v>1427390557</v>
      </c>
      <c r="K2513" s="2" t="b">
        <v>0</v>
      </c>
      <c r="L2513" s="2">
        <v>2</v>
      </c>
      <c r="M2513" s="2" t="b">
        <v>0</v>
      </c>
      <c r="N2513" s="2" t="s">
        <v>8283</v>
      </c>
      <c r="O2513" s="9">
        <f>E2513/D2513</f>
        <v>5.3846153846153844E-4</v>
      </c>
      <c r="P2513" s="10">
        <f>IF(E2513=0,0,E2513/L2513)</f>
        <v>17.5</v>
      </c>
      <c r="Q2513" s="2" t="str">
        <f>LEFT(N2513,SEARCH("/",N2513,1)-1)</f>
        <v>food</v>
      </c>
      <c r="R2513" s="2" t="str">
        <f>RIGHT(N2513,LEN(N2513)-SEARCH("/",N2513))</f>
        <v>food trucks</v>
      </c>
      <c r="S2513" s="21">
        <f>(((J2513/60)/60)/24)+DATE(1970,1,1)+(-5/24)</f>
        <v>42089.515706018516</v>
      </c>
      <c r="T2513" s="21">
        <f>(((I2513/60)/60)/24)+DATE(1970,1,1)+(-5/24)</f>
        <v>42134.515706018516</v>
      </c>
    </row>
    <row r="2514" spans="1:20" ht="90" hidden="1" x14ac:dyDescent="0.25">
      <c r="A2514" s="13">
        <v>2692</v>
      </c>
      <c r="B2514" s="3" t="s">
        <v>2692</v>
      </c>
      <c r="C2514" s="3" t="s">
        <v>6802</v>
      </c>
      <c r="D2514" s="2">
        <v>3500</v>
      </c>
      <c r="E2514" s="11">
        <v>25</v>
      </c>
      <c r="F2514" s="2" t="s">
        <v>8220</v>
      </c>
      <c r="G2514" s="2" t="s">
        <v>8223</v>
      </c>
      <c r="H2514" s="2" t="s">
        <v>8245</v>
      </c>
      <c r="I2514" s="2">
        <v>1427266860</v>
      </c>
      <c r="J2514" s="2">
        <v>1424678460</v>
      </c>
      <c r="K2514" s="2" t="b">
        <v>0</v>
      </c>
      <c r="L2514" s="2">
        <v>1</v>
      </c>
      <c r="M2514" s="2" t="b">
        <v>0</v>
      </c>
      <c r="N2514" s="2" t="s">
        <v>8283</v>
      </c>
      <c r="O2514" s="9">
        <f>E2514/D2514</f>
        <v>7.1428571428571426E-3</v>
      </c>
      <c r="P2514" s="10">
        <f>IF(E2514=0,0,E2514/L2514)</f>
        <v>25</v>
      </c>
      <c r="Q2514" s="2" t="str">
        <f>LEFT(N2514,SEARCH("/",N2514,1)-1)</f>
        <v>food</v>
      </c>
      <c r="R2514" s="2" t="str">
        <f>RIGHT(N2514,LEN(N2514)-SEARCH("/",N2514))</f>
        <v>food trucks</v>
      </c>
      <c r="S2514" s="21">
        <f>(((J2514/60)/60)/24)+DATE(1970,1,1)+(-5/24)</f>
        <v>42058.125694444439</v>
      </c>
      <c r="T2514" s="21">
        <f>(((I2514/60)/60)/24)+DATE(1970,1,1)+(-5/24)</f>
        <v>42088.084027777775</v>
      </c>
    </row>
    <row r="2515" spans="1:20" ht="90" hidden="1" x14ac:dyDescent="0.25">
      <c r="A2515" s="13">
        <v>2693</v>
      </c>
      <c r="B2515" s="3" t="s">
        <v>2693</v>
      </c>
      <c r="C2515" s="3" t="s">
        <v>6803</v>
      </c>
      <c r="D2515" s="2">
        <v>5000</v>
      </c>
      <c r="E2515" s="11">
        <v>40</v>
      </c>
      <c r="F2515" s="2" t="s">
        <v>8220</v>
      </c>
      <c r="G2515" s="2" t="s">
        <v>8223</v>
      </c>
      <c r="H2515" s="2" t="s">
        <v>8245</v>
      </c>
      <c r="I2515" s="2">
        <v>1407899966</v>
      </c>
      <c r="J2515" s="2">
        <v>1405307966</v>
      </c>
      <c r="K2515" s="2" t="b">
        <v>0</v>
      </c>
      <c r="L2515" s="2">
        <v>3</v>
      </c>
      <c r="M2515" s="2" t="b">
        <v>0</v>
      </c>
      <c r="N2515" s="2" t="s">
        <v>8283</v>
      </c>
      <c r="O2515" s="9">
        <f>E2515/D2515</f>
        <v>8.0000000000000002E-3</v>
      </c>
      <c r="P2515" s="10">
        <f>IF(E2515=0,0,E2515/L2515)</f>
        <v>13.333333333333334</v>
      </c>
      <c r="Q2515" s="2" t="str">
        <f>LEFT(N2515,SEARCH("/",N2515,1)-1)</f>
        <v>food</v>
      </c>
      <c r="R2515" s="2" t="str">
        <f>RIGHT(N2515,LEN(N2515)-SEARCH("/",N2515))</f>
        <v>food trucks</v>
      </c>
      <c r="S2515" s="21">
        <f>(((J2515/60)/60)/24)+DATE(1970,1,1)+(-5/24)</f>
        <v>41833.930162037032</v>
      </c>
      <c r="T2515" s="21">
        <f>(((I2515/60)/60)/24)+DATE(1970,1,1)+(-5/24)</f>
        <v>41863.930162037032</v>
      </c>
    </row>
    <row r="2516" spans="1:20" ht="90" hidden="1" x14ac:dyDescent="0.25">
      <c r="A2516" s="13">
        <v>2694</v>
      </c>
      <c r="B2516" s="3" t="s">
        <v>2694</v>
      </c>
      <c r="C2516" s="3" t="s">
        <v>6804</v>
      </c>
      <c r="D2516" s="2">
        <v>30000</v>
      </c>
      <c r="E2516" s="11">
        <v>1</v>
      </c>
      <c r="F2516" s="2" t="s">
        <v>8220</v>
      </c>
      <c r="G2516" s="2" t="s">
        <v>8223</v>
      </c>
      <c r="H2516" s="2" t="s">
        <v>8245</v>
      </c>
      <c r="I2516" s="2">
        <v>1411701739</v>
      </c>
      <c r="J2516" s="2">
        <v>1409109739</v>
      </c>
      <c r="K2516" s="2" t="b">
        <v>0</v>
      </c>
      <c r="L2516" s="2">
        <v>1</v>
      </c>
      <c r="M2516" s="2" t="b">
        <v>0</v>
      </c>
      <c r="N2516" s="2" t="s">
        <v>8283</v>
      </c>
      <c r="O2516" s="9">
        <f>E2516/D2516</f>
        <v>3.3333333333333335E-5</v>
      </c>
      <c r="P2516" s="10">
        <f>IF(E2516=0,0,E2516/L2516)</f>
        <v>1</v>
      </c>
      <c r="Q2516" s="2" t="str">
        <f>LEFT(N2516,SEARCH("/",N2516,1)-1)</f>
        <v>food</v>
      </c>
      <c r="R2516" s="2" t="str">
        <f>RIGHT(N2516,LEN(N2516)-SEARCH("/",N2516))</f>
        <v>food trucks</v>
      </c>
      <c r="S2516" s="21">
        <f>(((J2516/60)/60)/24)+DATE(1970,1,1)+(-5/24)</f>
        <v>41877.932164351849</v>
      </c>
      <c r="T2516" s="21">
        <f>(((I2516/60)/60)/24)+DATE(1970,1,1)+(-5/24)</f>
        <v>41907.932164351849</v>
      </c>
    </row>
    <row r="2517" spans="1:20" ht="60" hidden="1" x14ac:dyDescent="0.25">
      <c r="A2517" s="13">
        <v>2695</v>
      </c>
      <c r="B2517" s="3" t="s">
        <v>2695</v>
      </c>
      <c r="C2517" s="3" t="s">
        <v>6805</v>
      </c>
      <c r="D2517" s="2">
        <v>15000</v>
      </c>
      <c r="E2517" s="11">
        <v>71</v>
      </c>
      <c r="F2517" s="2" t="s">
        <v>8220</v>
      </c>
      <c r="G2517" s="2" t="s">
        <v>8223</v>
      </c>
      <c r="H2517" s="2" t="s">
        <v>8245</v>
      </c>
      <c r="I2517" s="2">
        <v>1428981718</v>
      </c>
      <c r="J2517" s="2">
        <v>1423801318</v>
      </c>
      <c r="K2517" s="2" t="b">
        <v>0</v>
      </c>
      <c r="L2517" s="2">
        <v>3</v>
      </c>
      <c r="M2517" s="2" t="b">
        <v>0</v>
      </c>
      <c r="N2517" s="2" t="s">
        <v>8283</v>
      </c>
      <c r="O2517" s="9">
        <f>E2517/D2517</f>
        <v>4.7333333333333333E-3</v>
      </c>
      <c r="P2517" s="10">
        <f>IF(E2517=0,0,E2517/L2517)</f>
        <v>23.666666666666668</v>
      </c>
      <c r="Q2517" s="2" t="str">
        <f>LEFT(N2517,SEARCH("/",N2517,1)-1)</f>
        <v>food</v>
      </c>
      <c r="R2517" s="2" t="str">
        <f>RIGHT(N2517,LEN(N2517)-SEARCH("/",N2517))</f>
        <v>food trucks</v>
      </c>
      <c r="S2517" s="21">
        <f>(((J2517/60)/60)/24)+DATE(1970,1,1)+(-5/24)</f>
        <v>42047.973587962959</v>
      </c>
      <c r="T2517" s="21">
        <f>(((I2517/60)/60)/24)+DATE(1970,1,1)+(-5/24)</f>
        <v>42107.931921296295</v>
      </c>
    </row>
    <row r="2518" spans="1:20" ht="90" hidden="1" x14ac:dyDescent="0.25">
      <c r="A2518" s="13">
        <v>2696</v>
      </c>
      <c r="B2518" s="3" t="s">
        <v>2696</v>
      </c>
      <c r="C2518" s="3" t="s">
        <v>6806</v>
      </c>
      <c r="D2518" s="2">
        <v>60000</v>
      </c>
      <c r="E2518" s="11">
        <v>3390</v>
      </c>
      <c r="F2518" s="2" t="s">
        <v>8220</v>
      </c>
      <c r="G2518" s="2" t="s">
        <v>8223</v>
      </c>
      <c r="H2518" s="2" t="s">
        <v>8245</v>
      </c>
      <c r="I2518" s="2">
        <v>1419538560</v>
      </c>
      <c r="J2518" s="2">
        <v>1416600960</v>
      </c>
      <c r="K2518" s="2" t="b">
        <v>0</v>
      </c>
      <c r="L2518" s="2">
        <v>38</v>
      </c>
      <c r="M2518" s="2" t="b">
        <v>0</v>
      </c>
      <c r="N2518" s="2" t="s">
        <v>8283</v>
      </c>
      <c r="O2518" s="9">
        <f>E2518/D2518</f>
        <v>5.6500000000000002E-2</v>
      </c>
      <c r="P2518" s="10">
        <f>IF(E2518=0,0,E2518/L2518)</f>
        <v>89.21052631578948</v>
      </c>
      <c r="Q2518" s="2" t="str">
        <f>LEFT(N2518,SEARCH("/",N2518,1)-1)</f>
        <v>food</v>
      </c>
      <c r="R2518" s="2" t="str">
        <f>RIGHT(N2518,LEN(N2518)-SEARCH("/",N2518))</f>
        <v>food trucks</v>
      </c>
      <c r="S2518" s="21">
        <f>(((J2518/60)/60)/24)+DATE(1970,1,1)+(-5/24)</f>
        <v>41964.636111111111</v>
      </c>
      <c r="T2518" s="21">
        <f>(((I2518/60)/60)/24)+DATE(1970,1,1)+(-5/24)</f>
        <v>41998.636111111111</v>
      </c>
    </row>
    <row r="2519" spans="1:20" ht="75" hidden="1" x14ac:dyDescent="0.25">
      <c r="A2519" s="13">
        <v>2697</v>
      </c>
      <c r="B2519" s="3" t="s">
        <v>2697</v>
      </c>
      <c r="C2519" s="3" t="s">
        <v>6807</v>
      </c>
      <c r="D2519" s="2">
        <v>23000</v>
      </c>
      <c r="E2519" s="11">
        <v>6061</v>
      </c>
      <c r="F2519" s="2" t="s">
        <v>8220</v>
      </c>
      <c r="G2519" s="2" t="s">
        <v>8223</v>
      </c>
      <c r="H2519" s="2" t="s">
        <v>8245</v>
      </c>
      <c r="I2519" s="2">
        <v>1438552800</v>
      </c>
      <c r="J2519" s="2">
        <v>1435876423</v>
      </c>
      <c r="K2519" s="2" t="b">
        <v>0</v>
      </c>
      <c r="L2519" s="2">
        <v>52</v>
      </c>
      <c r="M2519" s="2" t="b">
        <v>0</v>
      </c>
      <c r="N2519" s="2" t="s">
        <v>8283</v>
      </c>
      <c r="O2519" s="9">
        <f>E2519/D2519</f>
        <v>0.26352173913043481</v>
      </c>
      <c r="P2519" s="10">
        <f>IF(E2519=0,0,E2519/L2519)</f>
        <v>116.55769230769231</v>
      </c>
      <c r="Q2519" s="2" t="str">
        <f>LEFT(N2519,SEARCH("/",N2519,1)-1)</f>
        <v>food</v>
      </c>
      <c r="R2519" s="2" t="str">
        <f>RIGHT(N2519,LEN(N2519)-SEARCH("/",N2519))</f>
        <v>food trucks</v>
      </c>
      <c r="S2519" s="21">
        <f>(((J2519/60)/60)/24)+DATE(1970,1,1)+(-5/24)</f>
        <v>42187.731747685182</v>
      </c>
      <c r="T2519" s="21">
        <f>(((I2519/60)/60)/24)+DATE(1970,1,1)+(-5/24)</f>
        <v>42218.708333333336</v>
      </c>
    </row>
    <row r="2520" spans="1:20" ht="90" hidden="1" x14ac:dyDescent="0.25">
      <c r="A2520" s="13">
        <v>2698</v>
      </c>
      <c r="B2520" s="3" t="s">
        <v>2698</v>
      </c>
      <c r="C2520" s="3" t="s">
        <v>6808</v>
      </c>
      <c r="D2520" s="2">
        <v>8000</v>
      </c>
      <c r="E2520" s="11">
        <v>26.01</v>
      </c>
      <c r="F2520" s="2" t="s">
        <v>8220</v>
      </c>
      <c r="G2520" s="2" t="s">
        <v>8223</v>
      </c>
      <c r="H2520" s="2" t="s">
        <v>8245</v>
      </c>
      <c r="I2520" s="2">
        <v>1403904808</v>
      </c>
      <c r="J2520" s="2">
        <v>1401312808</v>
      </c>
      <c r="K2520" s="2" t="b">
        <v>0</v>
      </c>
      <c r="L2520" s="2">
        <v>2</v>
      </c>
      <c r="M2520" s="2" t="b">
        <v>0</v>
      </c>
      <c r="N2520" s="2" t="s">
        <v>8283</v>
      </c>
      <c r="O2520" s="9">
        <f>E2520/D2520</f>
        <v>3.2512500000000002E-3</v>
      </c>
      <c r="P2520" s="10">
        <f>IF(E2520=0,0,E2520/L2520)</f>
        <v>13.005000000000001</v>
      </c>
      <c r="Q2520" s="2" t="str">
        <f>LEFT(N2520,SEARCH("/",N2520,1)-1)</f>
        <v>food</v>
      </c>
      <c r="R2520" s="2" t="str">
        <f>RIGHT(N2520,LEN(N2520)-SEARCH("/",N2520))</f>
        <v>food trucks</v>
      </c>
      <c r="S2520" s="21">
        <f>(((J2520/60)/60)/24)+DATE(1970,1,1)+(-5/24)</f>
        <v>41787.689907407403</v>
      </c>
      <c r="T2520" s="21">
        <f>(((I2520/60)/60)/24)+DATE(1970,1,1)+(-5/24)</f>
        <v>41817.689907407403</v>
      </c>
    </row>
    <row r="2521" spans="1:20" ht="75" hidden="1" x14ac:dyDescent="0.25">
      <c r="A2521" s="13">
        <v>2699</v>
      </c>
      <c r="B2521" s="3" t="s">
        <v>2699</v>
      </c>
      <c r="C2521" s="3" t="s">
        <v>6809</v>
      </c>
      <c r="D2521" s="2">
        <v>2</v>
      </c>
      <c r="E2521" s="11">
        <v>0</v>
      </c>
      <c r="F2521" s="2" t="s">
        <v>8220</v>
      </c>
      <c r="G2521" s="2" t="s">
        <v>8228</v>
      </c>
      <c r="H2521" s="2" t="s">
        <v>8250</v>
      </c>
      <c r="I2521" s="2">
        <v>1407533463</v>
      </c>
      <c r="J2521" s="2">
        <v>1404941463</v>
      </c>
      <c r="K2521" s="2" t="b">
        <v>0</v>
      </c>
      <c r="L2521" s="2">
        <v>0</v>
      </c>
      <c r="M2521" s="2" t="b">
        <v>0</v>
      </c>
      <c r="N2521" s="2" t="s">
        <v>8283</v>
      </c>
      <c r="O2521" s="9">
        <f>E2521/D2521</f>
        <v>0</v>
      </c>
      <c r="P2521" s="10">
        <f>IF(E2521=0,0,E2521/L2521)</f>
        <v>0</v>
      </c>
      <c r="Q2521" s="2" t="str">
        <f>LEFT(N2521,SEARCH("/",N2521,1)-1)</f>
        <v>food</v>
      </c>
      <c r="R2521" s="2" t="str">
        <f>RIGHT(N2521,LEN(N2521)-SEARCH("/",N2521))</f>
        <v>food trucks</v>
      </c>
      <c r="S2521" s="21">
        <f>(((J2521/60)/60)/24)+DATE(1970,1,1)+(-5/24)</f>
        <v>41829.688229166662</v>
      </c>
      <c r="T2521" s="21">
        <f>(((I2521/60)/60)/24)+DATE(1970,1,1)+(-5/24)</f>
        <v>41859.688229166662</v>
      </c>
    </row>
    <row r="2522" spans="1:20" ht="75" hidden="1" x14ac:dyDescent="0.25">
      <c r="A2522" s="13">
        <v>2700</v>
      </c>
      <c r="B2522" s="3" t="s">
        <v>2700</v>
      </c>
      <c r="C2522" s="3" t="s">
        <v>6810</v>
      </c>
      <c r="D2522" s="2">
        <v>9999</v>
      </c>
      <c r="E2522" s="11">
        <v>70</v>
      </c>
      <c r="F2522" s="2" t="s">
        <v>8220</v>
      </c>
      <c r="G2522" s="2" t="s">
        <v>8223</v>
      </c>
      <c r="H2522" s="2" t="s">
        <v>8245</v>
      </c>
      <c r="I2522" s="2">
        <v>1411073972</v>
      </c>
      <c r="J2522" s="2">
        <v>1408481972</v>
      </c>
      <c r="K2522" s="2" t="b">
        <v>0</v>
      </c>
      <c r="L2522" s="2">
        <v>4</v>
      </c>
      <c r="M2522" s="2" t="b">
        <v>0</v>
      </c>
      <c r="N2522" s="2" t="s">
        <v>8283</v>
      </c>
      <c r="O2522" s="9">
        <f>E2522/D2522</f>
        <v>7.0007000700070005E-3</v>
      </c>
      <c r="P2522" s="10">
        <f>IF(E2522=0,0,E2522/L2522)</f>
        <v>17.5</v>
      </c>
      <c r="Q2522" s="2" t="str">
        <f>LEFT(N2522,SEARCH("/",N2522,1)-1)</f>
        <v>food</v>
      </c>
      <c r="R2522" s="2" t="str">
        <f>RIGHT(N2522,LEN(N2522)-SEARCH("/",N2522))</f>
        <v>food trucks</v>
      </c>
      <c r="S2522" s="21">
        <f>(((J2522/60)/60)/24)+DATE(1970,1,1)+(-5/24)</f>
        <v>41870.666342592594</v>
      </c>
      <c r="T2522" s="21">
        <f>(((I2522/60)/60)/24)+DATE(1970,1,1)+(-5/24)</f>
        <v>41900.666342592594</v>
      </c>
    </row>
    <row r="2523" spans="1:20" ht="90" hidden="1" x14ac:dyDescent="0.25">
      <c r="A2523" s="13">
        <v>2521</v>
      </c>
      <c r="B2523" s="3" t="s">
        <v>2521</v>
      </c>
      <c r="C2523" s="3" t="s">
        <v>6631</v>
      </c>
      <c r="D2523" s="2">
        <v>12500</v>
      </c>
      <c r="E2523" s="11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8299</v>
      </c>
      <c r="O2523" s="9">
        <f>E2523/D2523</f>
        <v>1.0948792000000001</v>
      </c>
      <c r="P2523" s="10">
        <f>IF(E2523=0,0,E2523/L2523)</f>
        <v>103.68174242424243</v>
      </c>
      <c r="Q2523" s="2" t="str">
        <f>LEFT(N2523,SEARCH("/",N2523,1)-1)</f>
        <v>music</v>
      </c>
      <c r="R2523" s="2" t="str">
        <f>RIGHT(N2523,LEN(N2523)-SEARCH("/",N2523))</f>
        <v>classical music</v>
      </c>
      <c r="S2523" s="21">
        <f>(((J2523/60)/60)/24)+DATE(1970,1,1)+(-5/24)</f>
        <v>42269.75950231481</v>
      </c>
      <c r="T2523" s="21">
        <f>(((I2523/60)/60)/24)+DATE(1970,1,1)+(-5/24)</f>
        <v>42290.75950231481</v>
      </c>
    </row>
    <row r="2524" spans="1:20" ht="105" hidden="1" x14ac:dyDescent="0.25">
      <c r="A2524" s="13">
        <v>2522</v>
      </c>
      <c r="B2524" s="3" t="s">
        <v>2522</v>
      </c>
      <c r="C2524" s="3" t="s">
        <v>6632</v>
      </c>
      <c r="D2524" s="2">
        <v>5000</v>
      </c>
      <c r="E2524" s="11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8299</v>
      </c>
      <c r="O2524" s="9">
        <f>E2524/D2524</f>
        <v>1</v>
      </c>
      <c r="P2524" s="10">
        <f>IF(E2524=0,0,E2524/L2524)</f>
        <v>185.18518518518519</v>
      </c>
      <c r="Q2524" s="2" t="str">
        <f>LEFT(N2524,SEARCH("/",N2524,1)-1)</f>
        <v>music</v>
      </c>
      <c r="R2524" s="2" t="str">
        <f>RIGHT(N2524,LEN(N2524)-SEARCH("/",N2524))</f>
        <v>classical music</v>
      </c>
      <c r="S2524" s="21">
        <f>(((J2524/60)/60)/24)+DATE(1970,1,1)+(-5/24)</f>
        <v>42460.365277777775</v>
      </c>
      <c r="T2524" s="21">
        <f>(((I2524/60)/60)/24)+DATE(1970,1,1)+(-5/24)</f>
        <v>42482.411111111105</v>
      </c>
    </row>
    <row r="2525" spans="1:20" ht="90" hidden="1" x14ac:dyDescent="0.25">
      <c r="A2525" s="13">
        <v>2523</v>
      </c>
      <c r="B2525" s="3" t="s">
        <v>2523</v>
      </c>
      <c r="C2525" s="3" t="s">
        <v>6633</v>
      </c>
      <c r="D2525" s="2">
        <v>900</v>
      </c>
      <c r="E2525" s="11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8299</v>
      </c>
      <c r="O2525" s="9">
        <f>E2525/D2525</f>
        <v>1.5644444444444445</v>
      </c>
      <c r="P2525" s="10">
        <f>IF(E2525=0,0,E2525/L2525)</f>
        <v>54.153846153846153</v>
      </c>
      <c r="Q2525" s="2" t="str">
        <f>LEFT(N2525,SEARCH("/",N2525,1)-1)</f>
        <v>music</v>
      </c>
      <c r="R2525" s="2" t="str">
        <f>RIGHT(N2525,LEN(N2525)-SEARCH("/",N2525))</f>
        <v>classical music</v>
      </c>
      <c r="S2525" s="21">
        <f>(((J2525/60)/60)/24)+DATE(1970,1,1)+(-5/24)</f>
        <v>41930.767268518517</v>
      </c>
      <c r="T2525" s="21">
        <f>(((I2525/60)/60)/24)+DATE(1970,1,1)+(-5/24)</f>
        <v>41960.808935185189</v>
      </c>
    </row>
    <row r="2526" spans="1:20" ht="60" hidden="1" x14ac:dyDescent="0.25">
      <c r="A2526" s="13">
        <v>2524</v>
      </c>
      <c r="B2526" s="3" t="s">
        <v>2524</v>
      </c>
      <c r="C2526" s="3" t="s">
        <v>6634</v>
      </c>
      <c r="D2526" s="2">
        <v>7500</v>
      </c>
      <c r="E2526" s="11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8299</v>
      </c>
      <c r="O2526" s="9">
        <f>E2526/D2526</f>
        <v>1.016</v>
      </c>
      <c r="P2526" s="10">
        <f>IF(E2526=0,0,E2526/L2526)</f>
        <v>177.2093023255814</v>
      </c>
      <c r="Q2526" s="2" t="str">
        <f>LEFT(N2526,SEARCH("/",N2526,1)-1)</f>
        <v>music</v>
      </c>
      <c r="R2526" s="2" t="str">
        <f>RIGHT(N2526,LEN(N2526)-SEARCH("/",N2526))</f>
        <v>classical music</v>
      </c>
      <c r="S2526" s="21">
        <f>(((J2526/60)/60)/24)+DATE(1970,1,1)+(-5/24)</f>
        <v>41961.599039351851</v>
      </c>
      <c r="T2526" s="21">
        <f>(((I2526/60)/60)/24)+DATE(1970,1,1)+(-5/24)</f>
        <v>41993.979166666664</v>
      </c>
    </row>
    <row r="2527" spans="1:20" ht="90" hidden="1" x14ac:dyDescent="0.25">
      <c r="A2527" s="13">
        <v>2525</v>
      </c>
      <c r="B2527" s="3" t="s">
        <v>2525</v>
      </c>
      <c r="C2527" s="3" t="s">
        <v>6635</v>
      </c>
      <c r="D2527" s="2">
        <v>8000</v>
      </c>
      <c r="E2527" s="11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8299</v>
      </c>
      <c r="O2527" s="9">
        <f>E2527/D2527</f>
        <v>1.00325</v>
      </c>
      <c r="P2527" s="10">
        <f>IF(E2527=0,0,E2527/L2527)</f>
        <v>100.325</v>
      </c>
      <c r="Q2527" s="2" t="str">
        <f>LEFT(N2527,SEARCH("/",N2527,1)-1)</f>
        <v>music</v>
      </c>
      <c r="R2527" s="2" t="str">
        <f>RIGHT(N2527,LEN(N2527)-SEARCH("/",N2527))</f>
        <v>classical music</v>
      </c>
      <c r="S2527" s="21">
        <f>(((J2527/60)/60)/24)+DATE(1970,1,1)+(-5/24)</f>
        <v>41058.636238425926</v>
      </c>
      <c r="T2527" s="21">
        <f>(((I2527/60)/60)/24)+DATE(1970,1,1)+(-5/24)</f>
        <v>41088.636238425926</v>
      </c>
    </row>
    <row r="2528" spans="1:20" ht="90" hidden="1" x14ac:dyDescent="0.25">
      <c r="A2528" s="13">
        <v>2526</v>
      </c>
      <c r="B2528" s="3" t="s">
        <v>2526</v>
      </c>
      <c r="C2528" s="3" t="s">
        <v>6636</v>
      </c>
      <c r="D2528" s="2">
        <v>4000</v>
      </c>
      <c r="E2528" s="11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8299</v>
      </c>
      <c r="O2528" s="9">
        <f>E2528/D2528</f>
        <v>1.1294999999999999</v>
      </c>
      <c r="P2528" s="10">
        <f>IF(E2528=0,0,E2528/L2528)</f>
        <v>136.90909090909091</v>
      </c>
      <c r="Q2528" s="2" t="str">
        <f>LEFT(N2528,SEARCH("/",N2528,1)-1)</f>
        <v>music</v>
      </c>
      <c r="R2528" s="2" t="str">
        <f>RIGHT(N2528,LEN(N2528)-SEARCH("/",N2528))</f>
        <v>classical music</v>
      </c>
      <c r="S2528" s="21">
        <f>(((J2528/60)/60)/24)+DATE(1970,1,1)+(-5/24)</f>
        <v>41952.882800925923</v>
      </c>
      <c r="T2528" s="21">
        <f>(((I2528/60)/60)/24)+DATE(1970,1,1)+(-5/24)</f>
        <v>41980.999305555553</v>
      </c>
    </row>
    <row r="2529" spans="1:20" ht="75" hidden="1" x14ac:dyDescent="0.25">
      <c r="A2529" s="13">
        <v>2527</v>
      </c>
      <c r="B2529" s="3" t="s">
        <v>2527</v>
      </c>
      <c r="C2529" s="3" t="s">
        <v>6637</v>
      </c>
      <c r="D2529" s="2">
        <v>4000</v>
      </c>
      <c r="E2529" s="11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8299</v>
      </c>
      <c r="O2529" s="9">
        <f>E2529/D2529</f>
        <v>1.02125</v>
      </c>
      <c r="P2529" s="10">
        <f>IF(E2529=0,0,E2529/L2529)</f>
        <v>57.535211267605632</v>
      </c>
      <c r="Q2529" s="2" t="str">
        <f>LEFT(N2529,SEARCH("/",N2529,1)-1)</f>
        <v>music</v>
      </c>
      <c r="R2529" s="2" t="str">
        <f>RIGHT(N2529,LEN(N2529)-SEARCH("/",N2529))</f>
        <v>classical music</v>
      </c>
      <c r="S2529" s="21">
        <f>(((J2529/60)/60)/24)+DATE(1970,1,1)+(-5/24)</f>
        <v>41546.542719907404</v>
      </c>
      <c r="T2529" s="21">
        <f>(((I2529/60)/60)/24)+DATE(1970,1,1)+(-5/24)</f>
        <v>41564.957638888889</v>
      </c>
    </row>
    <row r="2530" spans="1:20" ht="90" hidden="1" x14ac:dyDescent="0.25">
      <c r="A2530" s="13">
        <v>2528</v>
      </c>
      <c r="B2530" s="3" t="s">
        <v>2528</v>
      </c>
      <c r="C2530" s="3" t="s">
        <v>6638</v>
      </c>
      <c r="D2530" s="2">
        <v>4000</v>
      </c>
      <c r="E2530" s="11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8299</v>
      </c>
      <c r="O2530" s="9">
        <f>E2530/D2530</f>
        <v>1.0724974999999999</v>
      </c>
      <c r="P2530" s="10">
        <f>IF(E2530=0,0,E2530/L2530)</f>
        <v>52.962839506172834</v>
      </c>
      <c r="Q2530" s="2" t="str">
        <f>LEFT(N2530,SEARCH("/",N2530,1)-1)</f>
        <v>music</v>
      </c>
      <c r="R2530" s="2" t="str">
        <f>RIGHT(N2530,LEN(N2530)-SEARCH("/",N2530))</f>
        <v>classical music</v>
      </c>
      <c r="S2530" s="21">
        <f>(((J2530/60)/60)/24)+DATE(1970,1,1)+(-5/24)</f>
        <v>42217.626192129632</v>
      </c>
      <c r="T2530" s="21">
        <f>(((I2530/60)/60)/24)+DATE(1970,1,1)+(-5/24)</f>
        <v>42236.249999999993</v>
      </c>
    </row>
    <row r="2531" spans="1:20" ht="45" hidden="1" x14ac:dyDescent="0.25">
      <c r="A2531" s="13">
        <v>2529</v>
      </c>
      <c r="B2531" s="3" t="s">
        <v>2529</v>
      </c>
      <c r="C2531" s="3" t="s">
        <v>6639</v>
      </c>
      <c r="D2531" s="2">
        <v>6000</v>
      </c>
      <c r="E2531" s="11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8299</v>
      </c>
      <c r="O2531" s="9">
        <f>E2531/D2531</f>
        <v>1.0428333333333333</v>
      </c>
      <c r="P2531" s="10">
        <f>IF(E2531=0,0,E2531/L2531)</f>
        <v>82.328947368421055</v>
      </c>
      <c r="Q2531" s="2" t="str">
        <f>LEFT(N2531,SEARCH("/",N2531,1)-1)</f>
        <v>music</v>
      </c>
      <c r="R2531" s="2" t="str">
        <f>RIGHT(N2531,LEN(N2531)-SEARCH("/",N2531))</f>
        <v>classical music</v>
      </c>
      <c r="S2531" s="21">
        <f>(((J2531/60)/60)/24)+DATE(1970,1,1)+(-5/24)</f>
        <v>40947.872395833328</v>
      </c>
      <c r="T2531" s="21">
        <f>(((I2531/60)/60)/24)+DATE(1970,1,1)+(-5/24)</f>
        <v>40992.830729166664</v>
      </c>
    </row>
    <row r="2532" spans="1:20" ht="90" hidden="1" x14ac:dyDescent="0.25">
      <c r="A2532" s="13">
        <v>2530</v>
      </c>
      <c r="B2532" s="3" t="s">
        <v>2530</v>
      </c>
      <c r="C2532" s="3" t="s">
        <v>6640</v>
      </c>
      <c r="D2532" s="2">
        <v>6500</v>
      </c>
      <c r="E2532" s="11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8299</v>
      </c>
      <c r="O2532" s="9">
        <f>E2532/D2532</f>
        <v>1</v>
      </c>
      <c r="P2532" s="10">
        <f>IF(E2532=0,0,E2532/L2532)</f>
        <v>135.41666666666666</v>
      </c>
      <c r="Q2532" s="2" t="str">
        <f>LEFT(N2532,SEARCH("/",N2532,1)-1)</f>
        <v>music</v>
      </c>
      <c r="R2532" s="2" t="str">
        <f>RIGHT(N2532,LEN(N2532)-SEARCH("/",N2532))</f>
        <v>classical music</v>
      </c>
      <c r="S2532" s="21">
        <f>(((J2532/60)/60)/24)+DATE(1970,1,1)+(-5/24)</f>
        <v>42081.656307870369</v>
      </c>
      <c r="T2532" s="21">
        <f>(((I2532/60)/60)/24)+DATE(1970,1,1)+(-5/24)</f>
        <v>42113.993055555555</v>
      </c>
    </row>
    <row r="2533" spans="1:20" ht="90" hidden="1" x14ac:dyDescent="0.25">
      <c r="A2533" s="13">
        <v>2531</v>
      </c>
      <c r="B2533" s="3" t="s">
        <v>2531</v>
      </c>
      <c r="C2533" s="3" t="s">
        <v>6641</v>
      </c>
      <c r="D2533" s="2">
        <v>4500</v>
      </c>
      <c r="E2533" s="11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8299</v>
      </c>
      <c r="O2533" s="9">
        <f>E2533/D2533</f>
        <v>1.004</v>
      </c>
      <c r="P2533" s="10">
        <f>IF(E2533=0,0,E2533/L2533)</f>
        <v>74.06557377049181</v>
      </c>
      <c r="Q2533" s="2" t="str">
        <f>LEFT(N2533,SEARCH("/",N2533,1)-1)</f>
        <v>music</v>
      </c>
      <c r="R2533" s="2" t="str">
        <f>RIGHT(N2533,LEN(N2533)-SEARCH("/",N2533))</f>
        <v>classical music</v>
      </c>
      <c r="S2533" s="21">
        <f>(((J2533/60)/60)/24)+DATE(1970,1,1)+(-5/24)</f>
        <v>42208.471689814811</v>
      </c>
      <c r="T2533" s="21">
        <f>(((I2533/60)/60)/24)+DATE(1970,1,1)+(-5/24)</f>
        <v>42230.957638888889</v>
      </c>
    </row>
    <row r="2534" spans="1:20" ht="90" hidden="1" x14ac:dyDescent="0.25">
      <c r="A2534" s="13">
        <v>2532</v>
      </c>
      <c r="B2534" s="3" t="s">
        <v>2532</v>
      </c>
      <c r="C2534" s="3" t="s">
        <v>6642</v>
      </c>
      <c r="D2534" s="2">
        <v>4000</v>
      </c>
      <c r="E2534" s="11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8299</v>
      </c>
      <c r="O2534" s="9">
        <f>E2534/D2534</f>
        <v>1.26125</v>
      </c>
      <c r="P2534" s="10">
        <f>IF(E2534=0,0,E2534/L2534)</f>
        <v>84.083333333333329</v>
      </c>
      <c r="Q2534" s="2" t="str">
        <f>LEFT(N2534,SEARCH("/",N2534,1)-1)</f>
        <v>music</v>
      </c>
      <c r="R2534" s="2" t="str">
        <f>RIGHT(N2534,LEN(N2534)-SEARCH("/",N2534))</f>
        <v>classical music</v>
      </c>
      <c r="S2534" s="21">
        <f>(((J2534/60)/60)/24)+DATE(1970,1,1)+(-5/24)</f>
        <v>41107.640810185185</v>
      </c>
      <c r="T2534" s="21">
        <f>(((I2534/60)/60)/24)+DATE(1970,1,1)+(-5/24)</f>
        <v>41137.640810185185</v>
      </c>
    </row>
    <row r="2535" spans="1:20" ht="90" hidden="1" x14ac:dyDescent="0.25">
      <c r="A2535" s="13">
        <v>2533</v>
      </c>
      <c r="B2535" s="3" t="s">
        <v>2533</v>
      </c>
      <c r="C2535" s="3" t="s">
        <v>6643</v>
      </c>
      <c r="D2535" s="2">
        <v>7500</v>
      </c>
      <c r="E2535" s="11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8299</v>
      </c>
      <c r="O2535" s="9">
        <f>E2535/D2535</f>
        <v>1.1066666666666667</v>
      </c>
      <c r="P2535" s="10">
        <f>IF(E2535=0,0,E2535/L2535)</f>
        <v>61.029411764705884</v>
      </c>
      <c r="Q2535" s="2" t="str">
        <f>LEFT(N2535,SEARCH("/",N2535,1)-1)</f>
        <v>music</v>
      </c>
      <c r="R2535" s="2" t="str">
        <f>RIGHT(N2535,LEN(N2535)-SEARCH("/",N2535))</f>
        <v>classical music</v>
      </c>
      <c r="S2535" s="21">
        <f>(((J2535/60)/60)/24)+DATE(1970,1,1)+(-5/24)</f>
        <v>41304.542951388888</v>
      </c>
      <c r="T2535" s="21">
        <f>(((I2535/60)/60)/24)+DATE(1970,1,1)+(-5/24)</f>
        <v>41334.542453703703</v>
      </c>
    </row>
    <row r="2536" spans="1:20" ht="105" hidden="1" x14ac:dyDescent="0.25">
      <c r="A2536" s="13">
        <v>2534</v>
      </c>
      <c r="B2536" s="3" t="s">
        <v>2534</v>
      </c>
      <c r="C2536" s="3" t="s">
        <v>6644</v>
      </c>
      <c r="D2536" s="2">
        <v>2000</v>
      </c>
      <c r="E2536" s="11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8299</v>
      </c>
      <c r="O2536" s="9">
        <f>E2536/D2536</f>
        <v>1.05</v>
      </c>
      <c r="P2536" s="10">
        <f>IF(E2536=0,0,E2536/L2536)</f>
        <v>150</v>
      </c>
      <c r="Q2536" s="2" t="str">
        <f>LEFT(N2536,SEARCH("/",N2536,1)-1)</f>
        <v>music</v>
      </c>
      <c r="R2536" s="2" t="str">
        <f>RIGHT(N2536,LEN(N2536)-SEARCH("/",N2536))</f>
        <v>classical music</v>
      </c>
      <c r="S2536" s="21">
        <f>(((J2536/60)/60)/24)+DATE(1970,1,1)+(-5/24)</f>
        <v>40127.492037037038</v>
      </c>
      <c r="T2536" s="21">
        <f>(((I2536/60)/60)/24)+DATE(1970,1,1)+(-5/24)</f>
        <v>40179.041666666664</v>
      </c>
    </row>
    <row r="2537" spans="1:20" ht="30" hidden="1" x14ac:dyDescent="0.25">
      <c r="A2537" s="13">
        <v>2535</v>
      </c>
      <c r="B2537" s="3" t="s">
        <v>2535</v>
      </c>
      <c r="C2537" s="3" t="s">
        <v>6645</v>
      </c>
      <c r="D2537" s="2">
        <v>20000</v>
      </c>
      <c r="E2537" s="11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8299</v>
      </c>
      <c r="O2537" s="9">
        <f>E2537/D2537</f>
        <v>1.03775</v>
      </c>
      <c r="P2537" s="10">
        <f>IF(E2537=0,0,E2537/L2537)</f>
        <v>266.08974358974359</v>
      </c>
      <c r="Q2537" s="2" t="str">
        <f>LEFT(N2537,SEARCH("/",N2537,1)-1)</f>
        <v>music</v>
      </c>
      <c r="R2537" s="2" t="str">
        <f>RIGHT(N2537,LEN(N2537)-SEARCH("/",N2537))</f>
        <v>classical music</v>
      </c>
      <c r="S2537" s="21">
        <f>(((J2537/60)/60)/24)+DATE(1970,1,1)+(-5/24)</f>
        <v>41943.582696759258</v>
      </c>
      <c r="T2537" s="21">
        <f>(((I2537/60)/60)/24)+DATE(1970,1,1)+(-5/24)</f>
        <v>41974.624363425923</v>
      </c>
    </row>
    <row r="2538" spans="1:20" ht="90" hidden="1" x14ac:dyDescent="0.25">
      <c r="A2538" s="13">
        <v>2536</v>
      </c>
      <c r="B2538" s="3" t="s">
        <v>2536</v>
      </c>
      <c r="C2538" s="3" t="s">
        <v>6646</v>
      </c>
      <c r="D2538" s="2">
        <v>25</v>
      </c>
      <c r="E2538" s="11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8299</v>
      </c>
      <c r="O2538" s="9">
        <f>E2538/D2538</f>
        <v>1.1599999999999999</v>
      </c>
      <c r="P2538" s="10">
        <f>IF(E2538=0,0,E2538/L2538)</f>
        <v>7.25</v>
      </c>
      <c r="Q2538" s="2" t="str">
        <f>LEFT(N2538,SEARCH("/",N2538,1)-1)</f>
        <v>music</v>
      </c>
      <c r="R2538" s="2" t="str">
        <f>RIGHT(N2538,LEN(N2538)-SEARCH("/",N2538))</f>
        <v>classical music</v>
      </c>
      <c r="S2538" s="21">
        <f>(((J2538/60)/60)/24)+DATE(1970,1,1)+(-5/24)</f>
        <v>41463.89775462963</v>
      </c>
      <c r="T2538" s="21">
        <f>(((I2538/60)/60)/24)+DATE(1970,1,1)+(-5/24)</f>
        <v>41484.89775462963</v>
      </c>
    </row>
    <row r="2539" spans="1:20" ht="90" hidden="1" x14ac:dyDescent="0.25">
      <c r="A2539" s="13">
        <v>2537</v>
      </c>
      <c r="B2539" s="3" t="s">
        <v>2537</v>
      </c>
      <c r="C2539" s="3" t="s">
        <v>6647</v>
      </c>
      <c r="D2539" s="2">
        <v>1000</v>
      </c>
      <c r="E2539" s="11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8299</v>
      </c>
      <c r="O2539" s="9">
        <f>E2539/D2539</f>
        <v>1.1000000000000001</v>
      </c>
      <c r="P2539" s="10">
        <f>IF(E2539=0,0,E2539/L2539)</f>
        <v>100</v>
      </c>
      <c r="Q2539" s="2" t="str">
        <f>LEFT(N2539,SEARCH("/",N2539,1)-1)</f>
        <v>music</v>
      </c>
      <c r="R2539" s="2" t="str">
        <f>RIGHT(N2539,LEN(N2539)-SEARCH("/",N2539))</f>
        <v>classical music</v>
      </c>
      <c r="S2539" s="21">
        <f>(((J2539/60)/60)/24)+DATE(1970,1,1)+(-5/24)</f>
        <v>40696.440451388888</v>
      </c>
      <c r="T2539" s="21">
        <f>(((I2539/60)/60)/24)+DATE(1970,1,1)+(-5/24)</f>
        <v>40756.440451388888</v>
      </c>
    </row>
    <row r="2540" spans="1:20" ht="60" hidden="1" x14ac:dyDescent="0.25">
      <c r="A2540" s="13">
        <v>2538</v>
      </c>
      <c r="B2540" s="3" t="s">
        <v>2538</v>
      </c>
      <c r="C2540" s="3" t="s">
        <v>6648</v>
      </c>
      <c r="D2540" s="2">
        <v>18000</v>
      </c>
      <c r="E2540" s="11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8299</v>
      </c>
      <c r="O2540" s="9">
        <f>E2540/D2540</f>
        <v>1.130176111111111</v>
      </c>
      <c r="P2540" s="10">
        <f>IF(E2540=0,0,E2540/L2540)</f>
        <v>109.96308108108107</v>
      </c>
      <c r="Q2540" s="2" t="str">
        <f>LEFT(N2540,SEARCH("/",N2540,1)-1)</f>
        <v>music</v>
      </c>
      <c r="R2540" s="2" t="str">
        <f>RIGHT(N2540,LEN(N2540)-SEARCH("/",N2540))</f>
        <v>classical music</v>
      </c>
      <c r="S2540" s="21">
        <f>(((J2540/60)/60)/24)+DATE(1970,1,1)+(-5/24)</f>
        <v>41298.301631944443</v>
      </c>
      <c r="T2540" s="21">
        <f>(((I2540/60)/60)/24)+DATE(1970,1,1)+(-5/24)</f>
        <v>41328.999305555553</v>
      </c>
    </row>
    <row r="2541" spans="1:20" ht="90" hidden="1" x14ac:dyDescent="0.25">
      <c r="A2541" s="13">
        <v>2539</v>
      </c>
      <c r="B2541" s="3" t="s">
        <v>2539</v>
      </c>
      <c r="C2541" s="3" t="s">
        <v>6649</v>
      </c>
      <c r="D2541" s="2">
        <v>10000</v>
      </c>
      <c r="E2541" s="11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8299</v>
      </c>
      <c r="O2541" s="9">
        <f>E2541/D2541</f>
        <v>1.0024999999999999</v>
      </c>
      <c r="P2541" s="10">
        <f>IF(E2541=0,0,E2541/L2541)</f>
        <v>169.91525423728814</v>
      </c>
      <c r="Q2541" s="2" t="str">
        <f>LEFT(N2541,SEARCH("/",N2541,1)-1)</f>
        <v>music</v>
      </c>
      <c r="R2541" s="2" t="str">
        <f>RIGHT(N2541,LEN(N2541)-SEARCH("/",N2541))</f>
        <v>classical music</v>
      </c>
      <c r="S2541" s="21">
        <f>(((J2541/60)/60)/24)+DATE(1970,1,1)+(-5/24)</f>
        <v>41977.693888888891</v>
      </c>
      <c r="T2541" s="21">
        <f>(((I2541/60)/60)/24)+DATE(1970,1,1)+(-5/24)</f>
        <v>42037.693888888891</v>
      </c>
    </row>
    <row r="2542" spans="1:20" ht="105" hidden="1" x14ac:dyDescent="0.25">
      <c r="A2542" s="13">
        <v>2540</v>
      </c>
      <c r="B2542" s="3" t="s">
        <v>2540</v>
      </c>
      <c r="C2542" s="3" t="s">
        <v>6650</v>
      </c>
      <c r="D2542" s="2">
        <v>2500</v>
      </c>
      <c r="E2542" s="11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8299</v>
      </c>
      <c r="O2542" s="9">
        <f>E2542/D2542</f>
        <v>1.034</v>
      </c>
      <c r="P2542" s="10">
        <f>IF(E2542=0,0,E2542/L2542)</f>
        <v>95.740740740740748</v>
      </c>
      <c r="Q2542" s="2" t="str">
        <f>LEFT(N2542,SEARCH("/",N2542,1)-1)</f>
        <v>music</v>
      </c>
      <c r="R2542" s="2" t="str">
        <f>RIGHT(N2542,LEN(N2542)-SEARCH("/",N2542))</f>
        <v>classical music</v>
      </c>
      <c r="S2542" s="21">
        <f>(((J2542/60)/60)/24)+DATE(1970,1,1)+(-5/24)</f>
        <v>40785.466678240737</v>
      </c>
      <c r="T2542" s="21">
        <f>(((I2542/60)/60)/24)+DATE(1970,1,1)+(-5/24)</f>
        <v>40845.466678240737</v>
      </c>
    </row>
    <row r="2543" spans="1:20" ht="105" hidden="1" x14ac:dyDescent="0.25">
      <c r="A2543" s="13">
        <v>2541</v>
      </c>
      <c r="B2543" s="3" t="s">
        <v>2541</v>
      </c>
      <c r="C2543" s="3" t="s">
        <v>6651</v>
      </c>
      <c r="D2543" s="2">
        <v>3500</v>
      </c>
      <c r="E2543" s="11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8299</v>
      </c>
      <c r="O2543" s="9">
        <f>E2543/D2543</f>
        <v>1.0702857142857143</v>
      </c>
      <c r="P2543" s="10">
        <f>IF(E2543=0,0,E2543/L2543)</f>
        <v>59.460317460317462</v>
      </c>
      <c r="Q2543" s="2" t="str">
        <f>LEFT(N2543,SEARCH("/",N2543,1)-1)</f>
        <v>music</v>
      </c>
      <c r="R2543" s="2" t="str">
        <f>RIGHT(N2543,LEN(N2543)-SEARCH("/",N2543))</f>
        <v>classical music</v>
      </c>
      <c r="S2543" s="21">
        <f>(((J2543/60)/60)/24)+DATE(1970,1,1)+(-5/24)</f>
        <v>41483.240949074068</v>
      </c>
      <c r="T2543" s="21">
        <f>(((I2543/60)/60)/24)+DATE(1970,1,1)+(-5/24)</f>
        <v>41543.240949074068</v>
      </c>
    </row>
    <row r="2544" spans="1:20" ht="75" hidden="1" x14ac:dyDescent="0.25">
      <c r="A2544" s="13">
        <v>2542</v>
      </c>
      <c r="B2544" s="3" t="s">
        <v>2542</v>
      </c>
      <c r="C2544" s="3" t="s">
        <v>6652</v>
      </c>
      <c r="D2544" s="2">
        <v>700</v>
      </c>
      <c r="E2544" s="11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8299</v>
      </c>
      <c r="O2544" s="9">
        <f>E2544/D2544</f>
        <v>1.0357142857142858</v>
      </c>
      <c r="P2544" s="10">
        <f>IF(E2544=0,0,E2544/L2544)</f>
        <v>55.769230769230766</v>
      </c>
      <c r="Q2544" s="2" t="str">
        <f>LEFT(N2544,SEARCH("/",N2544,1)-1)</f>
        <v>music</v>
      </c>
      <c r="R2544" s="2" t="str">
        <f>RIGHT(N2544,LEN(N2544)-SEARCH("/",N2544))</f>
        <v>classical music</v>
      </c>
      <c r="S2544" s="21">
        <f>(((J2544/60)/60)/24)+DATE(1970,1,1)+(-5/24)</f>
        <v>41509.218252314815</v>
      </c>
      <c r="T2544" s="21">
        <f>(((I2544/60)/60)/24)+DATE(1970,1,1)+(-5/24)</f>
        <v>41547.957638888889</v>
      </c>
    </row>
    <row r="2545" spans="1:20" ht="120" hidden="1" x14ac:dyDescent="0.25">
      <c r="A2545" s="13">
        <v>2543</v>
      </c>
      <c r="B2545" s="3" t="s">
        <v>2543</v>
      </c>
      <c r="C2545" s="3" t="s">
        <v>6653</v>
      </c>
      <c r="D2545" s="2">
        <v>250</v>
      </c>
      <c r="E2545" s="11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8299</v>
      </c>
      <c r="O2545" s="9">
        <f>E2545/D2545</f>
        <v>1.5640000000000001</v>
      </c>
      <c r="P2545" s="10">
        <f>IF(E2545=0,0,E2545/L2545)</f>
        <v>30.076923076923077</v>
      </c>
      <c r="Q2545" s="2" t="str">
        <f>LEFT(N2545,SEARCH("/",N2545,1)-1)</f>
        <v>music</v>
      </c>
      <c r="R2545" s="2" t="str">
        <f>RIGHT(N2545,LEN(N2545)-SEARCH("/",N2545))</f>
        <v>classical music</v>
      </c>
      <c r="S2545" s="21">
        <f>(((J2545/60)/60)/24)+DATE(1970,1,1)+(-5/24)</f>
        <v>40513.899282407401</v>
      </c>
      <c r="T2545" s="21">
        <f>(((I2545/60)/60)/24)+DATE(1970,1,1)+(-5/24)</f>
        <v>40544.916666666664</v>
      </c>
    </row>
    <row r="2546" spans="1:20" ht="75" hidden="1" x14ac:dyDescent="0.25">
      <c r="A2546" s="13">
        <v>2544</v>
      </c>
      <c r="B2546" s="3" t="s">
        <v>2544</v>
      </c>
      <c r="C2546" s="3" t="s">
        <v>6654</v>
      </c>
      <c r="D2546" s="2">
        <v>5000</v>
      </c>
      <c r="E2546" s="11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8299</v>
      </c>
      <c r="O2546" s="9">
        <f>E2546/D2546</f>
        <v>1.0082</v>
      </c>
      <c r="P2546" s="10">
        <f>IF(E2546=0,0,E2546/L2546)</f>
        <v>88.438596491228068</v>
      </c>
      <c r="Q2546" s="2" t="str">
        <f>LEFT(N2546,SEARCH("/",N2546,1)-1)</f>
        <v>music</v>
      </c>
      <c r="R2546" s="2" t="str">
        <f>RIGHT(N2546,LEN(N2546)-SEARCH("/",N2546))</f>
        <v>classical music</v>
      </c>
      <c r="S2546" s="21">
        <f>(((J2546/60)/60)/24)+DATE(1970,1,1)+(-5/24)</f>
        <v>41068.3121412037</v>
      </c>
      <c r="T2546" s="21">
        <f>(((I2546/60)/60)/24)+DATE(1970,1,1)+(-5/24)</f>
        <v>41098.3121412037</v>
      </c>
    </row>
    <row r="2547" spans="1:20" ht="90" hidden="1" x14ac:dyDescent="0.25">
      <c r="A2547" s="13">
        <v>2545</v>
      </c>
      <c r="B2547" s="3" t="s">
        <v>2545</v>
      </c>
      <c r="C2547" s="3" t="s">
        <v>6655</v>
      </c>
      <c r="D2547" s="2">
        <v>2000</v>
      </c>
      <c r="E2547" s="11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8299</v>
      </c>
      <c r="O2547" s="9">
        <f>E2547/D2547</f>
        <v>1.9530000000000001</v>
      </c>
      <c r="P2547" s="10">
        <f>IF(E2547=0,0,E2547/L2547)</f>
        <v>64.032786885245898</v>
      </c>
      <c r="Q2547" s="2" t="str">
        <f>LEFT(N2547,SEARCH("/",N2547,1)-1)</f>
        <v>music</v>
      </c>
      <c r="R2547" s="2" t="str">
        <f>RIGHT(N2547,LEN(N2547)-SEARCH("/",N2547))</f>
        <v>classical music</v>
      </c>
      <c r="S2547" s="21">
        <f>(((J2547/60)/60)/24)+DATE(1970,1,1)+(-5/24)</f>
        <v>42026.929837962954</v>
      </c>
      <c r="T2547" s="21">
        <f>(((I2547/60)/60)/24)+DATE(1970,1,1)+(-5/24)</f>
        <v>42061.812499999993</v>
      </c>
    </row>
    <row r="2548" spans="1:20" ht="75" hidden="1" x14ac:dyDescent="0.25">
      <c r="A2548" s="13">
        <v>2546</v>
      </c>
      <c r="B2548" s="3" t="s">
        <v>2546</v>
      </c>
      <c r="C2548" s="3" t="s">
        <v>6656</v>
      </c>
      <c r="D2548" s="2">
        <v>3500</v>
      </c>
      <c r="E2548" s="11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8299</v>
      </c>
      <c r="O2548" s="9">
        <f>E2548/D2548</f>
        <v>1.1171428571428572</v>
      </c>
      <c r="P2548" s="10">
        <f>IF(E2548=0,0,E2548/L2548)</f>
        <v>60.153846153846153</v>
      </c>
      <c r="Q2548" s="2" t="str">
        <f>LEFT(N2548,SEARCH("/",N2548,1)-1)</f>
        <v>music</v>
      </c>
      <c r="R2548" s="2" t="str">
        <f>RIGHT(N2548,LEN(N2548)-SEARCH("/",N2548))</f>
        <v>classical music</v>
      </c>
      <c r="S2548" s="21">
        <f>(((J2548/60)/60)/24)+DATE(1970,1,1)+(-5/24)</f>
        <v>41524.650219907402</v>
      </c>
      <c r="T2548" s="21">
        <f>(((I2548/60)/60)/24)+DATE(1970,1,1)+(-5/24)</f>
        <v>41552</v>
      </c>
    </row>
    <row r="2549" spans="1:20" ht="90" hidden="1" x14ac:dyDescent="0.25">
      <c r="A2549" s="13">
        <v>2547</v>
      </c>
      <c r="B2549" s="3" t="s">
        <v>2547</v>
      </c>
      <c r="C2549" s="3" t="s">
        <v>6657</v>
      </c>
      <c r="D2549" s="2">
        <v>5500</v>
      </c>
      <c r="E2549" s="11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8299</v>
      </c>
      <c r="O2549" s="9">
        <f>E2549/D2549</f>
        <v>1.1985454545454546</v>
      </c>
      <c r="P2549" s="10">
        <f>IF(E2549=0,0,E2549/L2549)</f>
        <v>49.194029850746269</v>
      </c>
      <c r="Q2549" s="2" t="str">
        <f>LEFT(N2549,SEARCH("/",N2549,1)-1)</f>
        <v>music</v>
      </c>
      <c r="R2549" s="2" t="str">
        <f>RIGHT(N2549,LEN(N2549)-SEARCH("/",N2549))</f>
        <v>classical music</v>
      </c>
      <c r="S2549" s="21">
        <f>(((J2549/60)/60)/24)+DATE(1970,1,1)+(-5/24)</f>
        <v>40973.564849537033</v>
      </c>
      <c r="T2549" s="21">
        <f>(((I2549/60)/60)/24)+DATE(1970,1,1)+(-5/24)</f>
        <v>41003.523182870369</v>
      </c>
    </row>
    <row r="2550" spans="1:20" ht="90" hidden="1" x14ac:dyDescent="0.25">
      <c r="A2550" s="13">
        <v>2548</v>
      </c>
      <c r="B2550" s="3" t="s">
        <v>2548</v>
      </c>
      <c r="C2550" s="3" t="s">
        <v>6658</v>
      </c>
      <c r="D2550" s="2">
        <v>6000</v>
      </c>
      <c r="E2550" s="11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8299</v>
      </c>
      <c r="O2550" s="9">
        <f>E2550/D2550</f>
        <v>1.0185</v>
      </c>
      <c r="P2550" s="10">
        <f>IF(E2550=0,0,E2550/L2550)</f>
        <v>165.16216216216216</v>
      </c>
      <c r="Q2550" s="2" t="str">
        <f>LEFT(N2550,SEARCH("/",N2550,1)-1)</f>
        <v>music</v>
      </c>
      <c r="R2550" s="2" t="str">
        <f>RIGHT(N2550,LEN(N2550)-SEARCH("/",N2550))</f>
        <v>classical music</v>
      </c>
      <c r="S2550" s="21">
        <f>(((J2550/60)/60)/24)+DATE(1970,1,1)+(-5/24)</f>
        <v>42618.417094907411</v>
      </c>
      <c r="T2550" s="21">
        <f>(((I2550/60)/60)/24)+DATE(1970,1,1)+(-5/24)</f>
        <v>42642.977083333331</v>
      </c>
    </row>
    <row r="2551" spans="1:20" ht="75" hidden="1" x14ac:dyDescent="0.25">
      <c r="A2551" s="13">
        <v>2549</v>
      </c>
      <c r="B2551" s="3" t="s">
        <v>2549</v>
      </c>
      <c r="C2551" s="3" t="s">
        <v>6659</v>
      </c>
      <c r="D2551" s="2">
        <v>1570</v>
      </c>
      <c r="E2551" s="11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8299</v>
      </c>
      <c r="O2551" s="9">
        <f>E2551/D2551</f>
        <v>1.0280254777070064</v>
      </c>
      <c r="P2551" s="10">
        <f>IF(E2551=0,0,E2551/L2551)</f>
        <v>43.621621621621621</v>
      </c>
      <c r="Q2551" s="2" t="str">
        <f>LEFT(N2551,SEARCH("/",N2551,1)-1)</f>
        <v>music</v>
      </c>
      <c r="R2551" s="2" t="str">
        <f>RIGHT(N2551,LEN(N2551)-SEARCH("/",N2551))</f>
        <v>classical music</v>
      </c>
      <c r="S2551" s="21">
        <f>(((J2551/60)/60)/24)+DATE(1970,1,1)+(-5/24)</f>
        <v>41390.549421296295</v>
      </c>
      <c r="T2551" s="21">
        <f>(((I2551/60)/60)/24)+DATE(1970,1,1)+(-5/24)</f>
        <v>41425.5</v>
      </c>
    </row>
    <row r="2552" spans="1:20" ht="105" hidden="1" x14ac:dyDescent="0.25">
      <c r="A2552" s="13">
        <v>2550</v>
      </c>
      <c r="B2552" s="3" t="s">
        <v>2550</v>
      </c>
      <c r="C2552" s="3" t="s">
        <v>6660</v>
      </c>
      <c r="D2552" s="2">
        <v>6500</v>
      </c>
      <c r="E2552" s="11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8299</v>
      </c>
      <c r="O2552" s="9">
        <f>E2552/D2552</f>
        <v>1.0084615384615385</v>
      </c>
      <c r="P2552" s="10">
        <f>IF(E2552=0,0,E2552/L2552)</f>
        <v>43.7</v>
      </c>
      <c r="Q2552" s="2" t="str">
        <f>LEFT(N2552,SEARCH("/",N2552,1)-1)</f>
        <v>music</v>
      </c>
      <c r="R2552" s="2" t="str">
        <f>RIGHT(N2552,LEN(N2552)-SEARCH("/",N2552))</f>
        <v>classical music</v>
      </c>
      <c r="S2552" s="21">
        <f>(((J2552/60)/60)/24)+DATE(1970,1,1)+(-5/24)</f>
        <v>42228.425995370366</v>
      </c>
      <c r="T2552" s="21">
        <f>(((I2552/60)/60)/24)+DATE(1970,1,1)+(-5/24)</f>
        <v>42284.957638888889</v>
      </c>
    </row>
    <row r="2553" spans="1:20" ht="90" hidden="1" x14ac:dyDescent="0.25">
      <c r="A2553" s="13">
        <v>2551</v>
      </c>
      <c r="B2553" s="3" t="s">
        <v>2551</v>
      </c>
      <c r="C2553" s="3" t="s">
        <v>6661</v>
      </c>
      <c r="D2553" s="2">
        <v>3675</v>
      </c>
      <c r="E2553" s="11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8299</v>
      </c>
      <c r="O2553" s="9">
        <f>E2553/D2553</f>
        <v>1.0273469387755103</v>
      </c>
      <c r="P2553" s="10">
        <f>IF(E2553=0,0,E2553/L2553)</f>
        <v>67.419642857142861</v>
      </c>
      <c r="Q2553" s="2" t="str">
        <f>LEFT(N2553,SEARCH("/",N2553,1)-1)</f>
        <v>music</v>
      </c>
      <c r="R2553" s="2" t="str">
        <f>RIGHT(N2553,LEN(N2553)-SEARCH("/",N2553))</f>
        <v>classical music</v>
      </c>
      <c r="S2553" s="21">
        <f>(((J2553/60)/60)/24)+DATE(1970,1,1)+(-5/24)</f>
        <v>40961.043807870366</v>
      </c>
      <c r="T2553" s="21">
        <f>(((I2553/60)/60)/24)+DATE(1970,1,1)+(-5/24)</f>
        <v>40989.658333333333</v>
      </c>
    </row>
    <row r="2554" spans="1:20" ht="90" hidden="1" x14ac:dyDescent="0.25">
      <c r="A2554" s="13">
        <v>2552</v>
      </c>
      <c r="B2554" s="3" t="s">
        <v>2552</v>
      </c>
      <c r="C2554" s="3" t="s">
        <v>6662</v>
      </c>
      <c r="D2554" s="2">
        <v>3000</v>
      </c>
      <c r="E2554" s="11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8299</v>
      </c>
      <c r="O2554" s="9">
        <f>E2554/D2554</f>
        <v>1.0649999999999999</v>
      </c>
      <c r="P2554" s="10">
        <f>IF(E2554=0,0,E2554/L2554)</f>
        <v>177.5</v>
      </c>
      <c r="Q2554" s="2" t="str">
        <f>LEFT(N2554,SEARCH("/",N2554,1)-1)</f>
        <v>music</v>
      </c>
      <c r="R2554" s="2" t="str">
        <f>RIGHT(N2554,LEN(N2554)-SEARCH("/",N2554))</f>
        <v>classical music</v>
      </c>
      <c r="S2554" s="21">
        <f>(((J2554/60)/60)/24)+DATE(1970,1,1)+(-5/24)</f>
        <v>42769.601631944439</v>
      </c>
      <c r="T2554" s="21">
        <f>(((I2554/60)/60)/24)+DATE(1970,1,1)+(-5/24)</f>
        <v>42799.601631944439</v>
      </c>
    </row>
    <row r="2555" spans="1:20" ht="90" hidden="1" x14ac:dyDescent="0.25">
      <c r="A2555" s="13">
        <v>2553</v>
      </c>
      <c r="B2555" s="3" t="s">
        <v>2553</v>
      </c>
      <c r="C2555" s="3" t="s">
        <v>6663</v>
      </c>
      <c r="D2555" s="2">
        <v>1500</v>
      </c>
      <c r="E2555" s="11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8299</v>
      </c>
      <c r="O2555" s="9">
        <f>E2555/D2555</f>
        <v>1.5553333333333332</v>
      </c>
      <c r="P2555" s="10">
        <f>IF(E2555=0,0,E2555/L2555)</f>
        <v>38.883333333333333</v>
      </c>
      <c r="Q2555" s="2" t="str">
        <f>LEFT(N2555,SEARCH("/",N2555,1)-1)</f>
        <v>music</v>
      </c>
      <c r="R2555" s="2" t="str">
        <f>RIGHT(N2555,LEN(N2555)-SEARCH("/",N2555))</f>
        <v>classical music</v>
      </c>
      <c r="S2555" s="21">
        <f>(((J2555/60)/60)/24)+DATE(1970,1,1)+(-5/24)</f>
        <v>41112.99082175926</v>
      </c>
      <c r="T2555" s="21">
        <f>(((I2555/60)/60)/24)+DATE(1970,1,1)+(-5/24)</f>
        <v>41172.99082175926</v>
      </c>
    </row>
    <row r="2556" spans="1:20" ht="90" hidden="1" x14ac:dyDescent="0.25">
      <c r="A2556" s="13">
        <v>2554</v>
      </c>
      <c r="B2556" s="3" t="s">
        <v>2554</v>
      </c>
      <c r="C2556" s="3" t="s">
        <v>6664</v>
      </c>
      <c r="D2556" s="2">
        <v>3000</v>
      </c>
      <c r="E2556" s="11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8299</v>
      </c>
      <c r="O2556" s="9">
        <f>E2556/D2556</f>
        <v>1.228</v>
      </c>
      <c r="P2556" s="10">
        <f>IF(E2556=0,0,E2556/L2556)</f>
        <v>54.985074626865675</v>
      </c>
      <c r="Q2556" s="2" t="str">
        <f>LEFT(N2556,SEARCH("/",N2556,1)-1)</f>
        <v>music</v>
      </c>
      <c r="R2556" s="2" t="str">
        <f>RIGHT(N2556,LEN(N2556)-SEARCH("/",N2556))</f>
        <v>classical music</v>
      </c>
      <c r="S2556" s="21">
        <f>(((J2556/60)/60)/24)+DATE(1970,1,1)+(-5/24)</f>
        <v>42124.869942129626</v>
      </c>
      <c r="T2556" s="21">
        <f>(((I2556/60)/60)/24)+DATE(1970,1,1)+(-5/24)</f>
        <v>42155.957638888889</v>
      </c>
    </row>
    <row r="2557" spans="1:20" ht="105" hidden="1" x14ac:dyDescent="0.25">
      <c r="A2557" s="13">
        <v>2555</v>
      </c>
      <c r="B2557" s="3" t="s">
        <v>2555</v>
      </c>
      <c r="C2557" s="3" t="s">
        <v>6665</v>
      </c>
      <c r="D2557" s="2">
        <v>2000</v>
      </c>
      <c r="E2557" s="11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8299</v>
      </c>
      <c r="O2557" s="9">
        <f>E2557/D2557</f>
        <v>1.0734999999999999</v>
      </c>
      <c r="P2557" s="10">
        <f>IF(E2557=0,0,E2557/L2557)</f>
        <v>61.342857142857142</v>
      </c>
      <c r="Q2557" s="2" t="str">
        <f>LEFT(N2557,SEARCH("/",N2557,1)-1)</f>
        <v>music</v>
      </c>
      <c r="R2557" s="2" t="str">
        <f>RIGHT(N2557,LEN(N2557)-SEARCH("/",N2557))</f>
        <v>classical music</v>
      </c>
      <c r="S2557" s="21">
        <f>(((J2557/60)/60)/24)+DATE(1970,1,1)+(-5/24)</f>
        <v>41026.44667824074</v>
      </c>
      <c r="T2557" s="21">
        <f>(((I2557/60)/60)/24)+DATE(1970,1,1)+(-5/24)</f>
        <v>41057.44667824074</v>
      </c>
    </row>
    <row r="2558" spans="1:20" ht="90" hidden="1" x14ac:dyDescent="0.25">
      <c r="A2558" s="13">
        <v>2556</v>
      </c>
      <c r="B2558" s="3" t="s">
        <v>2556</v>
      </c>
      <c r="C2558" s="3" t="s">
        <v>6666</v>
      </c>
      <c r="D2558" s="2">
        <v>745</v>
      </c>
      <c r="E2558" s="11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8299</v>
      </c>
      <c r="O2558" s="9">
        <f>E2558/D2558</f>
        <v>1.0550335570469798</v>
      </c>
      <c r="P2558" s="10">
        <f>IF(E2558=0,0,E2558/L2558)</f>
        <v>23.117647058823529</v>
      </c>
      <c r="Q2558" s="2" t="str">
        <f>LEFT(N2558,SEARCH("/",N2558,1)-1)</f>
        <v>music</v>
      </c>
      <c r="R2558" s="2" t="str">
        <f>RIGHT(N2558,LEN(N2558)-SEARCH("/",N2558))</f>
        <v>classical music</v>
      </c>
      <c r="S2558" s="21">
        <f>(((J2558/60)/60)/24)+DATE(1970,1,1)+(-5/24)</f>
        <v>41222.783067129625</v>
      </c>
      <c r="T2558" s="21">
        <f>(((I2558/60)/60)/24)+DATE(1970,1,1)+(-5/24)</f>
        <v>41267.783067129625</v>
      </c>
    </row>
    <row r="2559" spans="1:20" ht="75" hidden="1" x14ac:dyDescent="0.25">
      <c r="A2559" s="13">
        <v>2557</v>
      </c>
      <c r="B2559" s="3" t="s">
        <v>2557</v>
      </c>
      <c r="C2559" s="3" t="s">
        <v>6667</v>
      </c>
      <c r="D2559" s="2">
        <v>900</v>
      </c>
      <c r="E2559" s="11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8299</v>
      </c>
      <c r="O2559" s="9">
        <f>E2559/D2559</f>
        <v>1.1844444444444444</v>
      </c>
      <c r="P2559" s="10">
        <f>IF(E2559=0,0,E2559/L2559)</f>
        <v>29.611111111111111</v>
      </c>
      <c r="Q2559" s="2" t="str">
        <f>LEFT(N2559,SEARCH("/",N2559,1)-1)</f>
        <v>music</v>
      </c>
      <c r="R2559" s="2" t="str">
        <f>RIGHT(N2559,LEN(N2559)-SEARCH("/",N2559))</f>
        <v>classical music</v>
      </c>
      <c r="S2559" s="21">
        <f>(((J2559/60)/60)/24)+DATE(1970,1,1)+(-5/24)</f>
        <v>41744.536874999998</v>
      </c>
      <c r="T2559" s="21">
        <f>(((I2559/60)/60)/24)+DATE(1970,1,1)+(-5/24)</f>
        <v>41774.536874999998</v>
      </c>
    </row>
    <row r="2560" spans="1:20" ht="60" hidden="1" x14ac:dyDescent="0.25">
      <c r="A2560" s="13">
        <v>2558</v>
      </c>
      <c r="B2560" s="3" t="s">
        <v>2558</v>
      </c>
      <c r="C2560" s="3" t="s">
        <v>6668</v>
      </c>
      <c r="D2560" s="2">
        <v>1250</v>
      </c>
      <c r="E2560" s="11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8299</v>
      </c>
      <c r="O2560" s="9">
        <f>E2560/D2560</f>
        <v>1.0888</v>
      </c>
      <c r="P2560" s="10">
        <f>IF(E2560=0,0,E2560/L2560)</f>
        <v>75.611111111111114</v>
      </c>
      <c r="Q2560" s="2" t="str">
        <f>LEFT(N2560,SEARCH("/",N2560,1)-1)</f>
        <v>music</v>
      </c>
      <c r="R2560" s="2" t="str">
        <f>RIGHT(N2560,LEN(N2560)-SEARCH("/",N2560))</f>
        <v>classical music</v>
      </c>
      <c r="S2560" s="21">
        <f>(((J2560/60)/60)/24)+DATE(1970,1,1)+(-5/24)</f>
        <v>42093.651689814818</v>
      </c>
      <c r="T2560" s="21">
        <f>(((I2560/60)/60)/24)+DATE(1970,1,1)+(-5/24)</f>
        <v>42125.374305555553</v>
      </c>
    </row>
    <row r="2561" spans="1:20" ht="90" hidden="1" x14ac:dyDescent="0.25">
      <c r="A2561" s="13">
        <v>2559</v>
      </c>
      <c r="B2561" s="3" t="s">
        <v>2559</v>
      </c>
      <c r="C2561" s="3" t="s">
        <v>6669</v>
      </c>
      <c r="D2561" s="2">
        <v>800</v>
      </c>
      <c r="E2561" s="11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8299</v>
      </c>
      <c r="O2561" s="9">
        <f>E2561/D2561</f>
        <v>1.1125</v>
      </c>
      <c r="P2561" s="10">
        <f>IF(E2561=0,0,E2561/L2561)</f>
        <v>35.6</v>
      </c>
      <c r="Q2561" s="2" t="str">
        <f>LEFT(N2561,SEARCH("/",N2561,1)-1)</f>
        <v>music</v>
      </c>
      <c r="R2561" s="2" t="str">
        <f>RIGHT(N2561,LEN(N2561)-SEARCH("/",N2561))</f>
        <v>classical music</v>
      </c>
      <c r="S2561" s="21">
        <f>(((J2561/60)/60)/24)+DATE(1970,1,1)+(-5/24)</f>
        <v>40829.665324074071</v>
      </c>
      <c r="T2561" s="21">
        <f>(((I2561/60)/60)/24)+DATE(1970,1,1)+(-5/24)</f>
        <v>40862.609027777777</v>
      </c>
    </row>
    <row r="2562" spans="1:20" ht="105" hidden="1" x14ac:dyDescent="0.25">
      <c r="A2562" s="13">
        <v>2560</v>
      </c>
      <c r="B2562" s="3" t="s">
        <v>2560</v>
      </c>
      <c r="C2562" s="3" t="s">
        <v>6670</v>
      </c>
      <c r="D2562" s="2">
        <v>3000</v>
      </c>
      <c r="E2562" s="11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8299</v>
      </c>
      <c r="O2562" s="9">
        <f>E2562/D2562</f>
        <v>1.0009999999999999</v>
      </c>
      <c r="P2562" s="10">
        <f>IF(E2562=0,0,E2562/L2562)</f>
        <v>143</v>
      </c>
      <c r="Q2562" s="2" t="str">
        <f>LEFT(N2562,SEARCH("/",N2562,1)-1)</f>
        <v>music</v>
      </c>
      <c r="R2562" s="2" t="str">
        <f>RIGHT(N2562,LEN(N2562)-SEARCH("/",N2562))</f>
        <v>classical music</v>
      </c>
      <c r="S2562" s="21">
        <f>(((J2562/60)/60)/24)+DATE(1970,1,1)+(-5/24)</f>
        <v>42039.742754629631</v>
      </c>
      <c r="T2562" s="21">
        <f>(((I2562/60)/60)/24)+DATE(1970,1,1)+(-5/24)</f>
        <v>42069.742754629631</v>
      </c>
    </row>
    <row r="2563" spans="1:20" ht="90" hidden="1" x14ac:dyDescent="0.25">
      <c r="A2563" s="13">
        <v>2501</v>
      </c>
      <c r="B2563" s="3" t="s">
        <v>2501</v>
      </c>
      <c r="C2563" s="3" t="s">
        <v>6611</v>
      </c>
      <c r="D2563" s="2">
        <v>11000</v>
      </c>
      <c r="E2563" s="11">
        <v>281</v>
      </c>
      <c r="F2563" s="2" t="s">
        <v>8220</v>
      </c>
      <c r="G2563" s="2" t="s">
        <v>8228</v>
      </c>
      <c r="H2563" s="2" t="s">
        <v>8250</v>
      </c>
      <c r="I2563" s="2">
        <v>1443379104</v>
      </c>
      <c r="J2563" s="2">
        <v>1440787104</v>
      </c>
      <c r="K2563" s="2" t="b">
        <v>0</v>
      </c>
      <c r="L2563" s="2">
        <v>7</v>
      </c>
      <c r="M2563" s="2" t="b">
        <v>0</v>
      </c>
      <c r="N2563" s="2" t="s">
        <v>8298</v>
      </c>
      <c r="O2563" s="9">
        <f>E2563/D2563</f>
        <v>2.5545454545454545E-2</v>
      </c>
      <c r="P2563" s="10">
        <f>IF(E2563=0,0,E2563/L2563)</f>
        <v>40.142857142857146</v>
      </c>
      <c r="Q2563" s="2" t="str">
        <f>LEFT(N2563,SEARCH("/",N2563,1)-1)</f>
        <v>food</v>
      </c>
      <c r="R2563" s="2" t="str">
        <f>RIGHT(N2563,LEN(N2563)-SEARCH("/",N2563))</f>
        <v>restaurants</v>
      </c>
      <c r="S2563" s="21">
        <f>(((J2563/60)/60)/24)+DATE(1970,1,1)+(-5/24)</f>
        <v>42244.568333333329</v>
      </c>
      <c r="T2563" s="21">
        <f>(((I2563/60)/60)/24)+DATE(1970,1,1)+(-5/24)</f>
        <v>42274.568333333329</v>
      </c>
    </row>
    <row r="2564" spans="1:20" ht="105" hidden="1" x14ac:dyDescent="0.25">
      <c r="A2564" s="13">
        <v>2502</v>
      </c>
      <c r="B2564" s="3" t="s">
        <v>2502</v>
      </c>
      <c r="C2564" s="3" t="s">
        <v>6612</v>
      </c>
      <c r="D2564" s="2">
        <v>110000</v>
      </c>
      <c r="E2564" s="11">
        <v>86</v>
      </c>
      <c r="F2564" s="2" t="s">
        <v>8220</v>
      </c>
      <c r="G2564" s="2" t="s">
        <v>8223</v>
      </c>
      <c r="H2564" s="2" t="s">
        <v>8245</v>
      </c>
      <c r="I2564" s="2">
        <v>1411328918</v>
      </c>
      <c r="J2564" s="2">
        <v>1407440918</v>
      </c>
      <c r="K2564" s="2" t="b">
        <v>0</v>
      </c>
      <c r="L2564" s="2">
        <v>5</v>
      </c>
      <c r="M2564" s="2" t="b">
        <v>0</v>
      </c>
      <c r="N2564" s="2" t="s">
        <v>8298</v>
      </c>
      <c r="O2564" s="9">
        <f>E2564/D2564</f>
        <v>7.8181818181818181E-4</v>
      </c>
      <c r="P2564" s="10">
        <f>IF(E2564=0,0,E2564/L2564)</f>
        <v>17.2</v>
      </c>
      <c r="Q2564" s="2" t="str">
        <f>LEFT(N2564,SEARCH("/",N2564,1)-1)</f>
        <v>food</v>
      </c>
      <c r="R2564" s="2" t="str">
        <f>RIGHT(N2564,LEN(N2564)-SEARCH("/",N2564))</f>
        <v>restaurants</v>
      </c>
      <c r="S2564" s="21">
        <f>(((J2564/60)/60)/24)+DATE(1970,1,1)+(-5/24)</f>
        <v>41858.617106481477</v>
      </c>
      <c r="T2564" s="21">
        <f>(((I2564/60)/60)/24)+DATE(1970,1,1)+(-5/24)</f>
        <v>41903.617106481477</v>
      </c>
    </row>
    <row r="2565" spans="1:20" ht="90" hidden="1" x14ac:dyDescent="0.25">
      <c r="A2565" s="13">
        <v>2503</v>
      </c>
      <c r="B2565" s="3" t="s">
        <v>2503</v>
      </c>
      <c r="C2565" s="3" t="s">
        <v>6613</v>
      </c>
      <c r="D2565" s="2">
        <v>10000</v>
      </c>
      <c r="E2565" s="11">
        <v>0</v>
      </c>
      <c r="F2565" s="2" t="s">
        <v>8220</v>
      </c>
      <c r="G2565" s="2" t="s">
        <v>8223</v>
      </c>
      <c r="H2565" s="2" t="s">
        <v>8245</v>
      </c>
      <c r="I2565" s="2">
        <v>1465333560</v>
      </c>
      <c r="J2565" s="2">
        <v>1462743308</v>
      </c>
      <c r="K2565" s="2" t="b">
        <v>0</v>
      </c>
      <c r="L2565" s="2">
        <v>0</v>
      </c>
      <c r="M2565" s="2" t="b">
        <v>0</v>
      </c>
      <c r="N2565" s="2" t="s">
        <v>8298</v>
      </c>
      <c r="O2565" s="9">
        <f>E2565/D2565</f>
        <v>0</v>
      </c>
      <c r="P2565" s="10">
        <f>IF(E2565=0,0,E2565/L2565)</f>
        <v>0</v>
      </c>
      <c r="Q2565" s="2" t="str">
        <f>LEFT(N2565,SEARCH("/",N2565,1)-1)</f>
        <v>food</v>
      </c>
      <c r="R2565" s="2" t="str">
        <f>RIGHT(N2565,LEN(N2565)-SEARCH("/",N2565))</f>
        <v>restaurants</v>
      </c>
      <c r="S2565" s="21">
        <f>(((J2565/60)/60)/24)+DATE(1970,1,1)+(-5/24)</f>
        <v>42498.691064814811</v>
      </c>
      <c r="T2565" s="21">
        <f>(((I2565/60)/60)/24)+DATE(1970,1,1)+(-5/24)</f>
        <v>42528.67083333333</v>
      </c>
    </row>
    <row r="2566" spans="1:20" ht="60" hidden="1" x14ac:dyDescent="0.25">
      <c r="A2566" s="13">
        <v>2504</v>
      </c>
      <c r="B2566" s="3" t="s">
        <v>2504</v>
      </c>
      <c r="C2566" s="3" t="s">
        <v>6614</v>
      </c>
      <c r="D2566" s="2">
        <v>35000</v>
      </c>
      <c r="E2566" s="11">
        <v>0</v>
      </c>
      <c r="F2566" s="2" t="s">
        <v>8220</v>
      </c>
      <c r="G2566" s="2" t="s">
        <v>8223</v>
      </c>
      <c r="H2566" s="2" t="s">
        <v>8245</v>
      </c>
      <c r="I2566" s="2">
        <v>1416014534</v>
      </c>
      <c r="J2566" s="2">
        <v>1413418934</v>
      </c>
      <c r="K2566" s="2" t="b">
        <v>0</v>
      </c>
      <c r="L2566" s="2">
        <v>0</v>
      </c>
      <c r="M2566" s="2" t="b">
        <v>0</v>
      </c>
      <c r="N2566" s="2" t="s">
        <v>8298</v>
      </c>
      <c r="O2566" s="9">
        <f>E2566/D2566</f>
        <v>0</v>
      </c>
      <c r="P2566" s="10">
        <f>IF(E2566=0,0,E2566/L2566)</f>
        <v>0</v>
      </c>
      <c r="Q2566" s="2" t="str">
        <f>LEFT(N2566,SEARCH("/",N2566,1)-1)</f>
        <v>food</v>
      </c>
      <c r="R2566" s="2" t="str">
        <f>RIGHT(N2566,LEN(N2566)-SEARCH("/",N2566))</f>
        <v>restaurants</v>
      </c>
      <c r="S2566" s="21">
        <f>(((J2566/60)/60)/24)+DATE(1970,1,1)+(-5/24)</f>
        <v>41927.807106481479</v>
      </c>
      <c r="T2566" s="21">
        <f>(((I2566/60)/60)/24)+DATE(1970,1,1)+(-5/24)</f>
        <v>41957.848773148151</v>
      </c>
    </row>
    <row r="2567" spans="1:20" ht="105" hidden="1" x14ac:dyDescent="0.25">
      <c r="A2567" s="13">
        <v>2505</v>
      </c>
      <c r="B2567" s="3" t="s">
        <v>2505</v>
      </c>
      <c r="C2567" s="3" t="s">
        <v>6615</v>
      </c>
      <c r="D2567" s="2">
        <v>7000</v>
      </c>
      <c r="E2567" s="11">
        <v>0</v>
      </c>
      <c r="F2567" s="2" t="s">
        <v>8220</v>
      </c>
      <c r="G2567" s="2" t="s">
        <v>8223</v>
      </c>
      <c r="H2567" s="2" t="s">
        <v>8245</v>
      </c>
      <c r="I2567" s="2">
        <v>1426292416</v>
      </c>
      <c r="J2567" s="2">
        <v>1423704016</v>
      </c>
      <c r="K2567" s="2" t="b">
        <v>0</v>
      </c>
      <c r="L2567" s="2">
        <v>0</v>
      </c>
      <c r="M2567" s="2" t="b">
        <v>0</v>
      </c>
      <c r="N2567" s="2" t="s">
        <v>8298</v>
      </c>
      <c r="O2567" s="9">
        <f>E2567/D2567</f>
        <v>0</v>
      </c>
      <c r="P2567" s="10">
        <f>IF(E2567=0,0,E2567/L2567)</f>
        <v>0</v>
      </c>
      <c r="Q2567" s="2" t="str">
        <f>LEFT(N2567,SEARCH("/",N2567,1)-1)</f>
        <v>food</v>
      </c>
      <c r="R2567" s="2" t="str">
        <f>RIGHT(N2567,LEN(N2567)-SEARCH("/",N2567))</f>
        <v>restaurants</v>
      </c>
      <c r="S2567" s="21">
        <f>(((J2567/60)/60)/24)+DATE(1970,1,1)+(-5/24)</f>
        <v>42046.847407407404</v>
      </c>
      <c r="T2567" s="21">
        <f>(((I2567/60)/60)/24)+DATE(1970,1,1)+(-5/24)</f>
        <v>42076.80574074074</v>
      </c>
    </row>
    <row r="2568" spans="1:20" ht="90" hidden="1" x14ac:dyDescent="0.25">
      <c r="A2568" s="13">
        <v>2506</v>
      </c>
      <c r="B2568" s="3" t="s">
        <v>2506</v>
      </c>
      <c r="C2568" s="3" t="s">
        <v>6616</v>
      </c>
      <c r="D2568" s="2">
        <v>5000</v>
      </c>
      <c r="E2568" s="11">
        <v>30</v>
      </c>
      <c r="F2568" s="2" t="s">
        <v>8220</v>
      </c>
      <c r="G2568" s="2" t="s">
        <v>8224</v>
      </c>
      <c r="H2568" s="2" t="s">
        <v>8246</v>
      </c>
      <c r="I2568" s="2">
        <v>1443906000</v>
      </c>
      <c r="J2568" s="2">
        <v>1441955269</v>
      </c>
      <c r="K2568" s="2" t="b">
        <v>0</v>
      </c>
      <c r="L2568" s="2">
        <v>2</v>
      </c>
      <c r="M2568" s="2" t="b">
        <v>0</v>
      </c>
      <c r="N2568" s="2" t="s">
        <v>8298</v>
      </c>
      <c r="O2568" s="9">
        <f>E2568/D2568</f>
        <v>6.0000000000000001E-3</v>
      </c>
      <c r="P2568" s="10">
        <f>IF(E2568=0,0,E2568/L2568)</f>
        <v>15</v>
      </c>
      <c r="Q2568" s="2" t="str">
        <f>LEFT(N2568,SEARCH("/",N2568,1)-1)</f>
        <v>food</v>
      </c>
      <c r="R2568" s="2" t="str">
        <f>RIGHT(N2568,LEN(N2568)-SEARCH("/",N2568))</f>
        <v>restaurants</v>
      </c>
      <c r="S2568" s="21">
        <f>(((J2568/60)/60)/24)+DATE(1970,1,1)+(-5/24)</f>
        <v>42258.088761574072</v>
      </c>
      <c r="T2568" s="21">
        <f>(((I2568/60)/60)/24)+DATE(1970,1,1)+(-5/24)</f>
        <v>42280.666666666664</v>
      </c>
    </row>
    <row r="2569" spans="1:20" ht="30" hidden="1" x14ac:dyDescent="0.25">
      <c r="A2569" s="13">
        <v>2507</v>
      </c>
      <c r="B2569" s="3" t="s">
        <v>2507</v>
      </c>
      <c r="C2569" s="3" t="s">
        <v>6617</v>
      </c>
      <c r="D2569" s="2">
        <v>42850</v>
      </c>
      <c r="E2569" s="11">
        <v>0</v>
      </c>
      <c r="F2569" s="2" t="s">
        <v>8220</v>
      </c>
      <c r="G2569" s="2" t="s">
        <v>8223</v>
      </c>
      <c r="H2569" s="2" t="s">
        <v>8245</v>
      </c>
      <c r="I2569" s="2">
        <v>1431308704</v>
      </c>
      <c r="J2569" s="2">
        <v>1428716704</v>
      </c>
      <c r="K2569" s="2" t="b">
        <v>0</v>
      </c>
      <c r="L2569" s="2">
        <v>0</v>
      </c>
      <c r="M2569" s="2" t="b">
        <v>0</v>
      </c>
      <c r="N2569" s="2" t="s">
        <v>8298</v>
      </c>
      <c r="O2569" s="9">
        <f>E2569/D2569</f>
        <v>0</v>
      </c>
      <c r="P2569" s="10">
        <f>IF(E2569=0,0,E2569/L2569)</f>
        <v>0</v>
      </c>
      <c r="Q2569" s="2" t="str">
        <f>LEFT(N2569,SEARCH("/",N2569,1)-1)</f>
        <v>food</v>
      </c>
      <c r="R2569" s="2" t="str">
        <f>RIGHT(N2569,LEN(N2569)-SEARCH("/",N2569))</f>
        <v>restaurants</v>
      </c>
      <c r="S2569" s="21">
        <f>(((J2569/60)/60)/24)+DATE(1970,1,1)+(-5/24)</f>
        <v>42104.864629629628</v>
      </c>
      <c r="T2569" s="21">
        <f>(((I2569/60)/60)/24)+DATE(1970,1,1)+(-5/24)</f>
        <v>42134.864629629628</v>
      </c>
    </row>
    <row r="2570" spans="1:20" ht="105" hidden="1" x14ac:dyDescent="0.25">
      <c r="A2570" s="13">
        <v>2508</v>
      </c>
      <c r="B2570" s="3" t="s">
        <v>2508</v>
      </c>
      <c r="C2570" s="3" t="s">
        <v>6618</v>
      </c>
      <c r="D2570" s="2">
        <v>20000</v>
      </c>
      <c r="E2570" s="11">
        <v>0</v>
      </c>
      <c r="F2570" s="2" t="s">
        <v>8220</v>
      </c>
      <c r="G2570" s="2" t="s">
        <v>8223</v>
      </c>
      <c r="H2570" s="2" t="s">
        <v>8245</v>
      </c>
      <c r="I2570" s="2">
        <v>1408056634</v>
      </c>
      <c r="J2570" s="2">
        <v>1405464634</v>
      </c>
      <c r="K2570" s="2" t="b">
        <v>0</v>
      </c>
      <c r="L2570" s="2">
        <v>0</v>
      </c>
      <c r="M2570" s="2" t="b">
        <v>0</v>
      </c>
      <c r="N2570" s="2" t="s">
        <v>8298</v>
      </c>
      <c r="O2570" s="9">
        <f>E2570/D2570</f>
        <v>0</v>
      </c>
      <c r="P2570" s="10">
        <f>IF(E2570=0,0,E2570/L2570)</f>
        <v>0</v>
      </c>
      <c r="Q2570" s="2" t="str">
        <f>LEFT(N2570,SEARCH("/",N2570,1)-1)</f>
        <v>food</v>
      </c>
      <c r="R2570" s="2" t="str">
        <f>RIGHT(N2570,LEN(N2570)-SEARCH("/",N2570))</f>
        <v>restaurants</v>
      </c>
      <c r="S2570" s="21">
        <f>(((J2570/60)/60)/24)+DATE(1970,1,1)+(-5/24)</f>
        <v>41835.743449074071</v>
      </c>
      <c r="T2570" s="21">
        <f>(((I2570/60)/60)/24)+DATE(1970,1,1)+(-5/24)</f>
        <v>41865.743449074071</v>
      </c>
    </row>
    <row r="2571" spans="1:20" ht="105" hidden="1" x14ac:dyDescent="0.25">
      <c r="A2571" s="13">
        <v>2509</v>
      </c>
      <c r="B2571" s="3" t="s">
        <v>2509</v>
      </c>
      <c r="C2571" s="3" t="s">
        <v>6619</v>
      </c>
      <c r="D2571" s="2">
        <v>95000</v>
      </c>
      <c r="E2571" s="11">
        <v>1000</v>
      </c>
      <c r="F2571" s="2" t="s">
        <v>8220</v>
      </c>
      <c r="G2571" s="2" t="s">
        <v>8224</v>
      </c>
      <c r="H2571" s="2" t="s">
        <v>8246</v>
      </c>
      <c r="I2571" s="2">
        <v>1429554349</v>
      </c>
      <c r="J2571" s="2">
        <v>1424719549</v>
      </c>
      <c r="K2571" s="2" t="b">
        <v>0</v>
      </c>
      <c r="L2571" s="2">
        <v>28</v>
      </c>
      <c r="M2571" s="2" t="b">
        <v>0</v>
      </c>
      <c r="N2571" s="2" t="s">
        <v>8298</v>
      </c>
      <c r="O2571" s="9">
        <f>E2571/D2571</f>
        <v>1.0526315789473684E-2</v>
      </c>
      <c r="P2571" s="10">
        <f>IF(E2571=0,0,E2571/L2571)</f>
        <v>35.714285714285715</v>
      </c>
      <c r="Q2571" s="2" t="str">
        <f>LEFT(N2571,SEARCH("/",N2571,1)-1)</f>
        <v>food</v>
      </c>
      <c r="R2571" s="2" t="str">
        <f>RIGHT(N2571,LEN(N2571)-SEARCH("/",N2571))</f>
        <v>restaurants</v>
      </c>
      <c r="S2571" s="21">
        <f>(((J2571/60)/60)/24)+DATE(1970,1,1)+(-5/24)</f>
        <v>42058.601261574069</v>
      </c>
      <c r="T2571" s="21">
        <f>(((I2571/60)/60)/24)+DATE(1970,1,1)+(-5/24)</f>
        <v>42114.559594907405</v>
      </c>
    </row>
    <row r="2572" spans="1:20" ht="90" hidden="1" x14ac:dyDescent="0.25">
      <c r="A2572" s="13">
        <v>2510</v>
      </c>
      <c r="B2572" s="3" t="s">
        <v>2510</v>
      </c>
      <c r="C2572" s="3" t="s">
        <v>6620</v>
      </c>
      <c r="D2572" s="2">
        <v>50000</v>
      </c>
      <c r="E2572" s="11">
        <v>75</v>
      </c>
      <c r="F2572" s="2" t="s">
        <v>8220</v>
      </c>
      <c r="G2572" s="2" t="s">
        <v>8223</v>
      </c>
      <c r="H2572" s="2" t="s">
        <v>8245</v>
      </c>
      <c r="I2572" s="2">
        <v>1431647772</v>
      </c>
      <c r="J2572" s="2">
        <v>1426463772</v>
      </c>
      <c r="K2572" s="2" t="b">
        <v>0</v>
      </c>
      <c r="L2572" s="2">
        <v>2</v>
      </c>
      <c r="M2572" s="2" t="b">
        <v>0</v>
      </c>
      <c r="N2572" s="2" t="s">
        <v>8298</v>
      </c>
      <c r="O2572" s="9">
        <f>E2572/D2572</f>
        <v>1.5E-3</v>
      </c>
      <c r="P2572" s="10">
        <f>IF(E2572=0,0,E2572/L2572)</f>
        <v>37.5</v>
      </c>
      <c r="Q2572" s="2" t="str">
        <f>LEFT(N2572,SEARCH("/",N2572,1)-1)</f>
        <v>food</v>
      </c>
      <c r="R2572" s="2" t="str">
        <f>RIGHT(N2572,LEN(N2572)-SEARCH("/",N2572))</f>
        <v>restaurants</v>
      </c>
      <c r="S2572" s="21">
        <f>(((J2572/60)/60)/24)+DATE(1970,1,1)+(-5/24)</f>
        <v>42078.78902777777</v>
      </c>
      <c r="T2572" s="21">
        <f>(((I2572/60)/60)/24)+DATE(1970,1,1)+(-5/24)</f>
        <v>42138.78902777777</v>
      </c>
    </row>
    <row r="2573" spans="1:20" ht="90" hidden="1" x14ac:dyDescent="0.25">
      <c r="A2573" s="13">
        <v>2511</v>
      </c>
      <c r="B2573" s="3" t="s">
        <v>2511</v>
      </c>
      <c r="C2573" s="3" t="s">
        <v>6621</v>
      </c>
      <c r="D2573" s="2">
        <v>100000</v>
      </c>
      <c r="E2573" s="11">
        <v>0</v>
      </c>
      <c r="F2573" s="2" t="s">
        <v>8220</v>
      </c>
      <c r="G2573" s="2" t="s">
        <v>8224</v>
      </c>
      <c r="H2573" s="2" t="s">
        <v>8246</v>
      </c>
      <c r="I2573" s="2">
        <v>1454323413</v>
      </c>
      <c r="J2573" s="2">
        <v>1451731413</v>
      </c>
      <c r="K2573" s="2" t="b">
        <v>0</v>
      </c>
      <c r="L2573" s="2">
        <v>0</v>
      </c>
      <c r="M2573" s="2" t="b">
        <v>0</v>
      </c>
      <c r="N2573" s="2" t="s">
        <v>8298</v>
      </c>
      <c r="O2573" s="9">
        <f>E2573/D2573</f>
        <v>0</v>
      </c>
      <c r="P2573" s="10">
        <f>IF(E2573=0,0,E2573/L2573)</f>
        <v>0</v>
      </c>
      <c r="Q2573" s="2" t="str">
        <f>LEFT(N2573,SEARCH("/",N2573,1)-1)</f>
        <v>food</v>
      </c>
      <c r="R2573" s="2" t="str">
        <f>RIGHT(N2573,LEN(N2573)-SEARCH("/",N2573))</f>
        <v>restaurants</v>
      </c>
      <c r="S2573" s="21">
        <f>(((J2573/60)/60)/24)+DATE(1970,1,1)+(-5/24)</f>
        <v>42371.238576388881</v>
      </c>
      <c r="T2573" s="21">
        <f>(((I2573/60)/60)/24)+DATE(1970,1,1)+(-5/24)</f>
        <v>42401.238576388881</v>
      </c>
    </row>
    <row r="2574" spans="1:20" ht="75" hidden="1" x14ac:dyDescent="0.25">
      <c r="A2574" s="13">
        <v>2512</v>
      </c>
      <c r="B2574" s="3" t="s">
        <v>2512</v>
      </c>
      <c r="C2574" s="3" t="s">
        <v>6622</v>
      </c>
      <c r="D2574" s="2">
        <v>1150</v>
      </c>
      <c r="E2574" s="11">
        <v>0</v>
      </c>
      <c r="F2574" s="2" t="s">
        <v>8220</v>
      </c>
      <c r="G2574" s="2" t="s">
        <v>8223</v>
      </c>
      <c r="H2574" s="2" t="s">
        <v>8245</v>
      </c>
      <c r="I2574" s="2">
        <v>1418504561</v>
      </c>
      <c r="J2574" s="2">
        <v>1417208561</v>
      </c>
      <c r="K2574" s="2" t="b">
        <v>0</v>
      </c>
      <c r="L2574" s="2">
        <v>0</v>
      </c>
      <c r="M2574" s="2" t="b">
        <v>0</v>
      </c>
      <c r="N2574" s="2" t="s">
        <v>8298</v>
      </c>
      <c r="O2574" s="9">
        <f>E2574/D2574</f>
        <v>0</v>
      </c>
      <c r="P2574" s="10">
        <f>IF(E2574=0,0,E2574/L2574)</f>
        <v>0</v>
      </c>
      <c r="Q2574" s="2" t="str">
        <f>LEFT(N2574,SEARCH("/",N2574,1)-1)</f>
        <v>food</v>
      </c>
      <c r="R2574" s="2" t="str">
        <f>RIGHT(N2574,LEN(N2574)-SEARCH("/",N2574))</f>
        <v>restaurants</v>
      </c>
      <c r="S2574" s="21">
        <f>(((J2574/60)/60)/24)+DATE(1970,1,1)+(-5/24)</f>
        <v>41971.668530092589</v>
      </c>
      <c r="T2574" s="21">
        <f>(((I2574/60)/60)/24)+DATE(1970,1,1)+(-5/24)</f>
        <v>41986.668530092589</v>
      </c>
    </row>
    <row r="2575" spans="1:20" ht="105" hidden="1" x14ac:dyDescent="0.25">
      <c r="A2575" s="13">
        <v>2513</v>
      </c>
      <c r="B2575" s="3" t="s">
        <v>2513</v>
      </c>
      <c r="C2575" s="3" t="s">
        <v>6623</v>
      </c>
      <c r="D2575" s="2">
        <v>180000</v>
      </c>
      <c r="E2575" s="11">
        <v>0</v>
      </c>
      <c r="F2575" s="2" t="s">
        <v>8220</v>
      </c>
      <c r="G2575" s="2" t="s">
        <v>8235</v>
      </c>
      <c r="H2575" s="2" t="s">
        <v>8248</v>
      </c>
      <c r="I2575" s="2">
        <v>1488067789</v>
      </c>
      <c r="J2575" s="2">
        <v>1482883789</v>
      </c>
      <c r="K2575" s="2" t="b">
        <v>0</v>
      </c>
      <c r="L2575" s="2">
        <v>0</v>
      </c>
      <c r="M2575" s="2" t="b">
        <v>0</v>
      </c>
      <c r="N2575" s="2" t="s">
        <v>8298</v>
      </c>
      <c r="O2575" s="9">
        <f>E2575/D2575</f>
        <v>0</v>
      </c>
      <c r="P2575" s="10">
        <f>IF(E2575=0,0,E2575/L2575)</f>
        <v>0</v>
      </c>
      <c r="Q2575" s="2" t="str">
        <f>LEFT(N2575,SEARCH("/",N2575,1)-1)</f>
        <v>food</v>
      </c>
      <c r="R2575" s="2" t="str">
        <f>RIGHT(N2575,LEN(N2575)-SEARCH("/",N2575))</f>
        <v>restaurants</v>
      </c>
      <c r="S2575" s="21">
        <f>(((J2575/60)/60)/24)+DATE(1970,1,1)+(-5/24)</f>
        <v>42731.798483796294</v>
      </c>
      <c r="T2575" s="21">
        <f>(((I2575/60)/60)/24)+DATE(1970,1,1)+(-5/24)</f>
        <v>42791.798483796294</v>
      </c>
    </row>
    <row r="2576" spans="1:20" ht="90" hidden="1" x14ac:dyDescent="0.25">
      <c r="A2576" s="13">
        <v>2514</v>
      </c>
      <c r="B2576" s="3" t="s">
        <v>2514</v>
      </c>
      <c r="C2576" s="3" t="s">
        <v>6624</v>
      </c>
      <c r="D2576" s="2">
        <v>12000</v>
      </c>
      <c r="E2576" s="11">
        <v>210</v>
      </c>
      <c r="F2576" s="2" t="s">
        <v>8220</v>
      </c>
      <c r="G2576" s="2" t="s">
        <v>8223</v>
      </c>
      <c r="H2576" s="2" t="s">
        <v>8245</v>
      </c>
      <c r="I2576" s="2">
        <v>1408526477</v>
      </c>
      <c r="J2576" s="2">
        <v>1407057677</v>
      </c>
      <c r="K2576" s="2" t="b">
        <v>0</v>
      </c>
      <c r="L2576" s="2">
        <v>4</v>
      </c>
      <c r="M2576" s="2" t="b">
        <v>0</v>
      </c>
      <c r="N2576" s="2" t="s">
        <v>8298</v>
      </c>
      <c r="O2576" s="9">
        <f>E2576/D2576</f>
        <v>1.7500000000000002E-2</v>
      </c>
      <c r="P2576" s="10">
        <f>IF(E2576=0,0,E2576/L2576)</f>
        <v>52.5</v>
      </c>
      <c r="Q2576" s="2" t="str">
        <f>LEFT(N2576,SEARCH("/",N2576,1)-1)</f>
        <v>food</v>
      </c>
      <c r="R2576" s="2" t="str">
        <f>RIGHT(N2576,LEN(N2576)-SEARCH("/",N2576))</f>
        <v>restaurants</v>
      </c>
      <c r="S2576" s="21">
        <f>(((J2576/60)/60)/24)+DATE(1970,1,1)+(-5/24)</f>
        <v>41854.181446759256</v>
      </c>
      <c r="T2576" s="21">
        <f>(((I2576/60)/60)/24)+DATE(1970,1,1)+(-5/24)</f>
        <v>41871.181446759256</v>
      </c>
    </row>
    <row r="2577" spans="1:20" ht="90" hidden="1" x14ac:dyDescent="0.25">
      <c r="A2577" s="13">
        <v>2515</v>
      </c>
      <c r="B2577" s="3" t="s">
        <v>2515</v>
      </c>
      <c r="C2577" s="3" t="s">
        <v>6625</v>
      </c>
      <c r="D2577" s="2">
        <v>5000</v>
      </c>
      <c r="E2577" s="11">
        <v>930</v>
      </c>
      <c r="F2577" s="2" t="s">
        <v>8220</v>
      </c>
      <c r="G2577" s="2" t="s">
        <v>8223</v>
      </c>
      <c r="H2577" s="2" t="s">
        <v>8245</v>
      </c>
      <c r="I2577" s="2">
        <v>1424635753</v>
      </c>
      <c r="J2577" s="2">
        <v>1422043753</v>
      </c>
      <c r="K2577" s="2" t="b">
        <v>0</v>
      </c>
      <c r="L2577" s="2">
        <v>12</v>
      </c>
      <c r="M2577" s="2" t="b">
        <v>0</v>
      </c>
      <c r="N2577" s="2" t="s">
        <v>8298</v>
      </c>
      <c r="O2577" s="9">
        <f>E2577/D2577</f>
        <v>0.186</v>
      </c>
      <c r="P2577" s="10">
        <f>IF(E2577=0,0,E2577/L2577)</f>
        <v>77.5</v>
      </c>
      <c r="Q2577" s="2" t="str">
        <f>LEFT(N2577,SEARCH("/",N2577,1)-1)</f>
        <v>food</v>
      </c>
      <c r="R2577" s="2" t="str">
        <f>RIGHT(N2577,LEN(N2577)-SEARCH("/",N2577))</f>
        <v>restaurants</v>
      </c>
      <c r="S2577" s="21">
        <f>(((J2577/60)/60)/24)+DATE(1970,1,1)+(-5/24)</f>
        <v>42027.63140046296</v>
      </c>
      <c r="T2577" s="21">
        <f>(((I2577/60)/60)/24)+DATE(1970,1,1)+(-5/24)</f>
        <v>42057.63140046296</v>
      </c>
    </row>
    <row r="2578" spans="1:20" ht="90" hidden="1" x14ac:dyDescent="0.25">
      <c r="A2578" s="13">
        <v>2516</v>
      </c>
      <c r="B2578" s="3" t="s">
        <v>2516</v>
      </c>
      <c r="C2578" s="3" t="s">
        <v>6626</v>
      </c>
      <c r="D2578" s="2">
        <v>22000</v>
      </c>
      <c r="E2578" s="11">
        <v>0</v>
      </c>
      <c r="F2578" s="2" t="s">
        <v>8220</v>
      </c>
      <c r="G2578" s="2" t="s">
        <v>8223</v>
      </c>
      <c r="H2578" s="2" t="s">
        <v>8245</v>
      </c>
      <c r="I2578" s="2">
        <v>1417279252</v>
      </c>
      <c r="J2578" s="2">
        <v>1414683652</v>
      </c>
      <c r="K2578" s="2" t="b">
        <v>0</v>
      </c>
      <c r="L2578" s="2">
        <v>0</v>
      </c>
      <c r="M2578" s="2" t="b">
        <v>0</v>
      </c>
      <c r="N2578" s="2" t="s">
        <v>8298</v>
      </c>
      <c r="O2578" s="9">
        <f>E2578/D2578</f>
        <v>0</v>
      </c>
      <c r="P2578" s="10">
        <f>IF(E2578=0,0,E2578/L2578)</f>
        <v>0</v>
      </c>
      <c r="Q2578" s="2" t="str">
        <f>LEFT(N2578,SEARCH("/",N2578,1)-1)</f>
        <v>food</v>
      </c>
      <c r="R2578" s="2" t="str">
        <f>RIGHT(N2578,LEN(N2578)-SEARCH("/",N2578))</f>
        <v>restaurants</v>
      </c>
      <c r="S2578" s="21">
        <f>(((J2578/60)/60)/24)+DATE(1970,1,1)+(-5/24)</f>
        <v>41942.445046296292</v>
      </c>
      <c r="T2578" s="21">
        <f>(((I2578/60)/60)/24)+DATE(1970,1,1)+(-5/24)</f>
        <v>41972.486712962964</v>
      </c>
    </row>
    <row r="2579" spans="1:20" ht="105" hidden="1" x14ac:dyDescent="0.25">
      <c r="A2579" s="13">
        <v>2517</v>
      </c>
      <c r="B2579" s="3" t="s">
        <v>2517</v>
      </c>
      <c r="C2579" s="3" t="s">
        <v>6627</v>
      </c>
      <c r="D2579" s="2">
        <v>18000</v>
      </c>
      <c r="E2579" s="11">
        <v>1767</v>
      </c>
      <c r="F2579" s="2" t="s">
        <v>8220</v>
      </c>
      <c r="G2579" s="2" t="s">
        <v>8228</v>
      </c>
      <c r="H2579" s="2" t="s">
        <v>8250</v>
      </c>
      <c r="I2579" s="2">
        <v>1426788930</v>
      </c>
      <c r="J2579" s="2">
        <v>1424200530</v>
      </c>
      <c r="K2579" s="2" t="b">
        <v>0</v>
      </c>
      <c r="L2579" s="2">
        <v>33</v>
      </c>
      <c r="M2579" s="2" t="b">
        <v>0</v>
      </c>
      <c r="N2579" s="2" t="s">
        <v>8298</v>
      </c>
      <c r="O2579" s="9">
        <f>E2579/D2579</f>
        <v>9.8166666666666666E-2</v>
      </c>
      <c r="P2579" s="10">
        <f>IF(E2579=0,0,E2579/L2579)</f>
        <v>53.545454545454547</v>
      </c>
      <c r="Q2579" s="2" t="str">
        <f>LEFT(N2579,SEARCH("/",N2579,1)-1)</f>
        <v>food</v>
      </c>
      <c r="R2579" s="2" t="str">
        <f>RIGHT(N2579,LEN(N2579)-SEARCH("/",N2579))</f>
        <v>restaurants</v>
      </c>
      <c r="S2579" s="21">
        <f>(((J2579/60)/60)/24)+DATE(1970,1,1)+(-5/24)</f>
        <v>42052.594097222223</v>
      </c>
      <c r="T2579" s="21">
        <f>(((I2579/60)/60)/24)+DATE(1970,1,1)+(-5/24)</f>
        <v>42082.552430555552</v>
      </c>
    </row>
    <row r="2580" spans="1:20" ht="90" hidden="1" x14ac:dyDescent="0.25">
      <c r="A2580" s="13">
        <v>2518</v>
      </c>
      <c r="B2580" s="3" t="s">
        <v>2518</v>
      </c>
      <c r="C2580" s="3" t="s">
        <v>6628</v>
      </c>
      <c r="D2580" s="2">
        <v>5000</v>
      </c>
      <c r="E2580" s="11">
        <v>0</v>
      </c>
      <c r="F2580" s="2" t="s">
        <v>8220</v>
      </c>
      <c r="G2580" s="2" t="s">
        <v>8223</v>
      </c>
      <c r="H2580" s="2" t="s">
        <v>8245</v>
      </c>
      <c r="I2580" s="2">
        <v>1415899228</v>
      </c>
      <c r="J2580" s="2">
        <v>1413303628</v>
      </c>
      <c r="K2580" s="2" t="b">
        <v>0</v>
      </c>
      <c r="L2580" s="2">
        <v>0</v>
      </c>
      <c r="M2580" s="2" t="b">
        <v>0</v>
      </c>
      <c r="N2580" s="2" t="s">
        <v>8298</v>
      </c>
      <c r="O2580" s="9">
        <f>E2580/D2580</f>
        <v>0</v>
      </c>
      <c r="P2580" s="10">
        <f>IF(E2580=0,0,E2580/L2580)</f>
        <v>0</v>
      </c>
      <c r="Q2580" s="2" t="str">
        <f>LEFT(N2580,SEARCH("/",N2580,1)-1)</f>
        <v>food</v>
      </c>
      <c r="R2580" s="2" t="str">
        <f>RIGHT(N2580,LEN(N2580)-SEARCH("/",N2580))</f>
        <v>restaurants</v>
      </c>
      <c r="S2580" s="21">
        <f>(((J2580/60)/60)/24)+DATE(1970,1,1)+(-5/24)</f>
        <v>41926.472546296296</v>
      </c>
      <c r="T2580" s="21">
        <f>(((I2580/60)/60)/24)+DATE(1970,1,1)+(-5/24)</f>
        <v>41956.51421296296</v>
      </c>
    </row>
    <row r="2581" spans="1:20" ht="75" hidden="1" x14ac:dyDescent="0.25">
      <c r="A2581" s="13">
        <v>2519</v>
      </c>
      <c r="B2581" s="3" t="s">
        <v>2519</v>
      </c>
      <c r="C2581" s="3" t="s">
        <v>6629</v>
      </c>
      <c r="D2581" s="2">
        <v>150000</v>
      </c>
      <c r="E2581" s="11">
        <v>65</v>
      </c>
      <c r="F2581" s="2" t="s">
        <v>8220</v>
      </c>
      <c r="G2581" s="2" t="s">
        <v>8223</v>
      </c>
      <c r="H2581" s="2" t="s">
        <v>8245</v>
      </c>
      <c r="I2581" s="2">
        <v>1405741404</v>
      </c>
      <c r="J2581" s="2">
        <v>1403149404</v>
      </c>
      <c r="K2581" s="2" t="b">
        <v>0</v>
      </c>
      <c r="L2581" s="2">
        <v>4</v>
      </c>
      <c r="M2581" s="2" t="b">
        <v>0</v>
      </c>
      <c r="N2581" s="2" t="s">
        <v>8298</v>
      </c>
      <c r="O2581" s="9">
        <f>E2581/D2581</f>
        <v>4.3333333333333331E-4</v>
      </c>
      <c r="P2581" s="10">
        <f>IF(E2581=0,0,E2581/L2581)</f>
        <v>16.25</v>
      </c>
      <c r="Q2581" s="2" t="str">
        <f>LEFT(N2581,SEARCH("/",N2581,1)-1)</f>
        <v>food</v>
      </c>
      <c r="R2581" s="2" t="str">
        <f>RIGHT(N2581,LEN(N2581)-SEARCH("/",N2581))</f>
        <v>restaurants</v>
      </c>
      <c r="S2581" s="21">
        <f>(((J2581/60)/60)/24)+DATE(1970,1,1)+(-5/24)</f>
        <v>41808.946805555555</v>
      </c>
      <c r="T2581" s="21">
        <f>(((I2581/60)/60)/24)+DATE(1970,1,1)+(-5/24)</f>
        <v>41838.946805555555</v>
      </c>
    </row>
    <row r="2582" spans="1:20" ht="105" hidden="1" x14ac:dyDescent="0.25">
      <c r="A2582" s="13">
        <v>2520</v>
      </c>
      <c r="B2582" s="3" t="s">
        <v>2520</v>
      </c>
      <c r="C2582" s="3" t="s">
        <v>6630</v>
      </c>
      <c r="D2582" s="2">
        <v>100000</v>
      </c>
      <c r="E2582" s="11">
        <v>0</v>
      </c>
      <c r="F2582" s="2" t="s">
        <v>8220</v>
      </c>
      <c r="G2582" s="2" t="s">
        <v>8223</v>
      </c>
      <c r="H2582" s="2" t="s">
        <v>8245</v>
      </c>
      <c r="I2582" s="2">
        <v>1476559260</v>
      </c>
      <c r="J2582" s="2">
        <v>1472567085</v>
      </c>
      <c r="K2582" s="2" t="b">
        <v>0</v>
      </c>
      <c r="L2582" s="2">
        <v>0</v>
      </c>
      <c r="M2582" s="2" t="b">
        <v>0</v>
      </c>
      <c r="N2582" s="2" t="s">
        <v>8298</v>
      </c>
      <c r="O2582" s="9">
        <f>E2582/D2582</f>
        <v>0</v>
      </c>
      <c r="P2582" s="10">
        <f>IF(E2582=0,0,E2582/L2582)</f>
        <v>0</v>
      </c>
      <c r="Q2582" s="2" t="str">
        <f>LEFT(N2582,SEARCH("/",N2582,1)-1)</f>
        <v>food</v>
      </c>
      <c r="R2582" s="2" t="str">
        <f>RIGHT(N2582,LEN(N2582)-SEARCH("/",N2582))</f>
        <v>restaurants</v>
      </c>
      <c r="S2582" s="21">
        <f>(((J2582/60)/60)/24)+DATE(1970,1,1)+(-5/24)</f>
        <v>42612.392187500001</v>
      </c>
      <c r="T2582" s="21">
        <f>(((I2582/60)/60)/24)+DATE(1970,1,1)+(-5/24)</f>
        <v>42658.597916666658</v>
      </c>
    </row>
    <row r="2583" spans="1:20" ht="75" hidden="1" x14ac:dyDescent="0.25">
      <c r="A2583" s="13">
        <v>2321</v>
      </c>
      <c r="B2583" s="3" t="s">
        <v>2322</v>
      </c>
      <c r="C2583" s="3" t="s">
        <v>6431</v>
      </c>
      <c r="D2583" s="2">
        <v>10557</v>
      </c>
      <c r="E2583" s="11">
        <v>4130</v>
      </c>
      <c r="F2583" s="2" t="s">
        <v>8221</v>
      </c>
      <c r="G2583" s="2" t="s">
        <v>8238</v>
      </c>
      <c r="H2583" s="2" t="s">
        <v>8248</v>
      </c>
      <c r="I2583" s="2">
        <v>1491282901</v>
      </c>
      <c r="J2583" s="2">
        <v>1488694501</v>
      </c>
      <c r="K2583" s="2" t="b">
        <v>0</v>
      </c>
      <c r="L2583" s="2">
        <v>64</v>
      </c>
      <c r="M2583" s="2" t="b">
        <v>0</v>
      </c>
      <c r="N2583" s="2" t="s">
        <v>8297</v>
      </c>
      <c r="O2583" s="9">
        <f>E2583/D2583</f>
        <v>0.39120962394619685</v>
      </c>
      <c r="P2583" s="10">
        <f>IF(E2583=0,0,E2583/L2583)</f>
        <v>64.53125</v>
      </c>
      <c r="Q2583" s="2" t="str">
        <f>LEFT(N2583,SEARCH("/",N2583,1)-1)</f>
        <v>food</v>
      </c>
      <c r="R2583" s="2" t="str">
        <f>RIGHT(N2583,LEN(N2583)-SEARCH("/",N2583))</f>
        <v>small batch</v>
      </c>
      <c r="S2583" s="21">
        <f>(((J2583/60)/60)/24)+DATE(1970,1,1)+(-5/24)</f>
        <v>42799.052094907405</v>
      </c>
      <c r="T2583" s="21">
        <f>(((I2583/60)/60)/24)+DATE(1970,1,1)+(-5/24)</f>
        <v>42829.010428240734</v>
      </c>
    </row>
    <row r="2584" spans="1:20" ht="75" hidden="1" x14ac:dyDescent="0.25">
      <c r="A2584" s="13">
        <v>2322</v>
      </c>
      <c r="B2584" s="3" t="s">
        <v>2323</v>
      </c>
      <c r="C2584" s="3" t="s">
        <v>6432</v>
      </c>
      <c r="D2584" s="2">
        <v>2700</v>
      </c>
      <c r="E2584" s="11">
        <v>85</v>
      </c>
      <c r="F2584" s="2" t="s">
        <v>8221</v>
      </c>
      <c r="G2584" s="2" t="s">
        <v>8223</v>
      </c>
      <c r="H2584" s="2" t="s">
        <v>8245</v>
      </c>
      <c r="I2584" s="2">
        <v>1491769769</v>
      </c>
      <c r="J2584" s="2">
        <v>1489181369</v>
      </c>
      <c r="K2584" s="2" t="b">
        <v>0</v>
      </c>
      <c r="L2584" s="2">
        <v>4</v>
      </c>
      <c r="M2584" s="2" t="b">
        <v>0</v>
      </c>
      <c r="N2584" s="2" t="s">
        <v>8297</v>
      </c>
      <c r="O2584" s="9">
        <f>E2584/D2584</f>
        <v>3.1481481481481478E-2</v>
      </c>
      <c r="P2584" s="10">
        <f>IF(E2584=0,0,E2584/L2584)</f>
        <v>21.25</v>
      </c>
      <c r="Q2584" s="2" t="str">
        <f>LEFT(N2584,SEARCH("/",N2584,1)-1)</f>
        <v>food</v>
      </c>
      <c r="R2584" s="2" t="str">
        <f>RIGHT(N2584,LEN(N2584)-SEARCH("/",N2584))</f>
        <v>small batch</v>
      </c>
      <c r="S2584" s="21">
        <f>(((J2584/60)/60)/24)+DATE(1970,1,1)+(-5/24)</f>
        <v>42804.687141203707</v>
      </c>
      <c r="T2584" s="21">
        <f>(((I2584/60)/60)/24)+DATE(1970,1,1)+(-5/24)</f>
        <v>42834.645474537036</v>
      </c>
    </row>
    <row r="2585" spans="1:20" ht="75" hidden="1" x14ac:dyDescent="0.25">
      <c r="A2585" s="13">
        <v>2323</v>
      </c>
      <c r="B2585" s="3" t="s">
        <v>2324</v>
      </c>
      <c r="C2585" s="3" t="s">
        <v>6433</v>
      </c>
      <c r="D2585" s="2">
        <v>250</v>
      </c>
      <c r="E2585" s="11">
        <v>120</v>
      </c>
      <c r="F2585" s="2" t="s">
        <v>8221</v>
      </c>
      <c r="G2585" s="2" t="s">
        <v>8223</v>
      </c>
      <c r="H2585" s="2" t="s">
        <v>8245</v>
      </c>
      <c r="I2585" s="2">
        <v>1490033247</v>
      </c>
      <c r="J2585" s="2">
        <v>1489428447</v>
      </c>
      <c r="K2585" s="2" t="b">
        <v>0</v>
      </c>
      <c r="L2585" s="2">
        <v>4</v>
      </c>
      <c r="M2585" s="2" t="b">
        <v>0</v>
      </c>
      <c r="N2585" s="2" t="s">
        <v>8297</v>
      </c>
      <c r="O2585" s="9">
        <f>E2585/D2585</f>
        <v>0.48</v>
      </c>
      <c r="P2585" s="10">
        <f>IF(E2585=0,0,E2585/L2585)</f>
        <v>30</v>
      </c>
      <c r="Q2585" s="2" t="str">
        <f>LEFT(N2585,SEARCH("/",N2585,1)-1)</f>
        <v>food</v>
      </c>
      <c r="R2585" s="2" t="str">
        <f>RIGHT(N2585,LEN(N2585)-SEARCH("/",N2585))</f>
        <v>small batch</v>
      </c>
      <c r="S2585" s="21">
        <f>(((J2585/60)/60)/24)+DATE(1970,1,1)+(-5/24)</f>
        <v>42807.54684027777</v>
      </c>
      <c r="T2585" s="21">
        <f>(((I2585/60)/60)/24)+DATE(1970,1,1)+(-5/24)</f>
        <v>42814.54684027777</v>
      </c>
    </row>
    <row r="2586" spans="1:20" ht="60" hidden="1" x14ac:dyDescent="0.25">
      <c r="A2586" s="13">
        <v>2324</v>
      </c>
      <c r="B2586" s="3" t="s">
        <v>2325</v>
      </c>
      <c r="C2586" s="3" t="s">
        <v>6434</v>
      </c>
      <c r="D2586" s="2">
        <v>7500</v>
      </c>
      <c r="E2586" s="11">
        <v>1555</v>
      </c>
      <c r="F2586" s="2" t="s">
        <v>8221</v>
      </c>
      <c r="G2586" s="2" t="s">
        <v>8224</v>
      </c>
      <c r="H2586" s="2" t="s">
        <v>8246</v>
      </c>
      <c r="I2586" s="2">
        <v>1490559285</v>
      </c>
      <c r="J2586" s="2">
        <v>1487970885</v>
      </c>
      <c r="K2586" s="2" t="b">
        <v>0</v>
      </c>
      <c r="L2586" s="2">
        <v>61</v>
      </c>
      <c r="M2586" s="2" t="b">
        <v>0</v>
      </c>
      <c r="N2586" s="2" t="s">
        <v>8297</v>
      </c>
      <c r="O2586" s="9">
        <f>E2586/D2586</f>
        <v>0.20733333333333334</v>
      </c>
      <c r="P2586" s="10">
        <f>IF(E2586=0,0,E2586/L2586)</f>
        <v>25.491803278688526</v>
      </c>
      <c r="Q2586" s="2" t="str">
        <f>LEFT(N2586,SEARCH("/",N2586,1)-1)</f>
        <v>food</v>
      </c>
      <c r="R2586" s="2" t="str">
        <f>RIGHT(N2586,LEN(N2586)-SEARCH("/",N2586))</f>
        <v>small batch</v>
      </c>
      <c r="S2586" s="21">
        <f>(((J2586/60)/60)/24)+DATE(1970,1,1)+(-5/24)</f>
        <v>42790.67690972222</v>
      </c>
      <c r="T2586" s="21">
        <f>(((I2586/60)/60)/24)+DATE(1970,1,1)+(-5/24)</f>
        <v>42820.635243055549</v>
      </c>
    </row>
    <row r="2587" spans="1:20" ht="90" hidden="1" x14ac:dyDescent="0.25">
      <c r="A2587" s="13">
        <v>2325</v>
      </c>
      <c r="B2587" s="3" t="s">
        <v>2326</v>
      </c>
      <c r="C2587" s="3" t="s">
        <v>6435</v>
      </c>
      <c r="D2587" s="2">
        <v>1000</v>
      </c>
      <c r="E2587" s="11">
        <v>80</v>
      </c>
      <c r="F2587" s="2" t="s">
        <v>8221</v>
      </c>
      <c r="G2587" s="2" t="s">
        <v>8223</v>
      </c>
      <c r="H2587" s="2" t="s">
        <v>8245</v>
      </c>
      <c r="I2587" s="2">
        <v>1490830331</v>
      </c>
      <c r="J2587" s="2">
        <v>1488241931</v>
      </c>
      <c r="K2587" s="2" t="b">
        <v>0</v>
      </c>
      <c r="L2587" s="2">
        <v>7</v>
      </c>
      <c r="M2587" s="2" t="b">
        <v>0</v>
      </c>
      <c r="N2587" s="2" t="s">
        <v>8297</v>
      </c>
      <c r="O2587" s="9">
        <f>E2587/D2587</f>
        <v>0.08</v>
      </c>
      <c r="P2587" s="10">
        <f>IF(E2587=0,0,E2587/L2587)</f>
        <v>11.428571428571429</v>
      </c>
      <c r="Q2587" s="2" t="str">
        <f>LEFT(N2587,SEARCH("/",N2587,1)-1)</f>
        <v>food</v>
      </c>
      <c r="R2587" s="2" t="str">
        <f>RIGHT(N2587,LEN(N2587)-SEARCH("/",N2587))</f>
        <v>small batch</v>
      </c>
      <c r="S2587" s="21">
        <f>(((J2587/60)/60)/24)+DATE(1970,1,1)+(-5/24)</f>
        <v>42793.814016203702</v>
      </c>
      <c r="T2587" s="21">
        <f>(((I2587/60)/60)/24)+DATE(1970,1,1)+(-5/24)</f>
        <v>42823.772349537037</v>
      </c>
    </row>
    <row r="2588" spans="1:20" ht="90" hidden="1" x14ac:dyDescent="0.25">
      <c r="A2588" s="13">
        <v>2326</v>
      </c>
      <c r="B2588" s="3" t="s">
        <v>2327</v>
      </c>
      <c r="C2588" s="3" t="s">
        <v>6436</v>
      </c>
      <c r="D2588" s="2">
        <v>15000</v>
      </c>
      <c r="E2588" s="11">
        <v>108</v>
      </c>
      <c r="F2588" s="2" t="s">
        <v>8221</v>
      </c>
      <c r="G2588" s="2" t="s">
        <v>8223</v>
      </c>
      <c r="H2588" s="2" t="s">
        <v>8245</v>
      </c>
      <c r="I2588" s="2">
        <v>1493571600</v>
      </c>
      <c r="J2588" s="2">
        <v>1489106948</v>
      </c>
      <c r="K2588" s="2" t="b">
        <v>0</v>
      </c>
      <c r="L2588" s="2">
        <v>1</v>
      </c>
      <c r="M2588" s="2" t="b">
        <v>0</v>
      </c>
      <c r="N2588" s="2" t="s">
        <v>8297</v>
      </c>
      <c r="O2588" s="9">
        <f>E2588/D2588</f>
        <v>7.1999999999999998E-3</v>
      </c>
      <c r="P2588" s="10">
        <f>IF(E2588=0,0,E2588/L2588)</f>
        <v>108</v>
      </c>
      <c r="Q2588" s="2" t="str">
        <f>LEFT(N2588,SEARCH("/",N2588,1)-1)</f>
        <v>food</v>
      </c>
      <c r="R2588" s="2" t="str">
        <f>RIGHT(N2588,LEN(N2588)-SEARCH("/",N2588))</f>
        <v>small batch</v>
      </c>
      <c r="S2588" s="21">
        <f>(((J2588/60)/60)/24)+DATE(1970,1,1)+(-5/24)</f>
        <v>42803.825787037036</v>
      </c>
      <c r="T2588" s="21">
        <f>(((I2588/60)/60)/24)+DATE(1970,1,1)+(-5/24)</f>
        <v>42855.499999999993</v>
      </c>
    </row>
    <row r="2589" spans="1:20" ht="75" hidden="1" x14ac:dyDescent="0.25">
      <c r="A2589" s="13">
        <v>2327</v>
      </c>
      <c r="B2589" s="3" t="s">
        <v>2328</v>
      </c>
      <c r="C2589" s="3" t="s">
        <v>6437</v>
      </c>
      <c r="D2589" s="2">
        <v>35000</v>
      </c>
      <c r="E2589" s="11">
        <v>184133.01</v>
      </c>
      <c r="F2589" s="2" t="s">
        <v>8218</v>
      </c>
      <c r="G2589" s="2" t="s">
        <v>8223</v>
      </c>
      <c r="H2589" s="2" t="s">
        <v>8245</v>
      </c>
      <c r="I2589" s="2">
        <v>1409090440</v>
      </c>
      <c r="J2589" s="2">
        <v>1406066440</v>
      </c>
      <c r="K2589" s="2" t="b">
        <v>1</v>
      </c>
      <c r="L2589" s="2">
        <v>3355</v>
      </c>
      <c r="M2589" s="2" t="b">
        <v>1</v>
      </c>
      <c r="N2589" s="2" t="s">
        <v>8297</v>
      </c>
      <c r="O2589" s="9">
        <f>E2589/D2589</f>
        <v>5.2609431428571432</v>
      </c>
      <c r="P2589" s="10">
        <f>IF(E2589=0,0,E2589/L2589)</f>
        <v>54.883162444113267</v>
      </c>
      <c r="Q2589" s="2" t="str">
        <f>LEFT(N2589,SEARCH("/",N2589,1)-1)</f>
        <v>food</v>
      </c>
      <c r="R2589" s="2" t="str">
        <f>RIGHT(N2589,LEN(N2589)-SEARCH("/",N2589))</f>
        <v>small batch</v>
      </c>
      <c r="S2589" s="21">
        <f>(((J2589/60)/60)/24)+DATE(1970,1,1)+(-5/24)</f>
        <v>41842.708796296298</v>
      </c>
      <c r="T2589" s="21">
        <f>(((I2589/60)/60)/24)+DATE(1970,1,1)+(-5/24)</f>
        <v>41877.708796296298</v>
      </c>
    </row>
    <row r="2590" spans="1:20" ht="105" hidden="1" x14ac:dyDescent="0.25">
      <c r="A2590" s="13">
        <v>2328</v>
      </c>
      <c r="B2590" s="3" t="s">
        <v>2329</v>
      </c>
      <c r="C2590" s="3" t="s">
        <v>6438</v>
      </c>
      <c r="D2590" s="2">
        <v>10000</v>
      </c>
      <c r="E2590" s="11">
        <v>25445</v>
      </c>
      <c r="F2590" s="2" t="s">
        <v>8218</v>
      </c>
      <c r="G2590" s="2" t="s">
        <v>8223</v>
      </c>
      <c r="H2590" s="2" t="s">
        <v>8245</v>
      </c>
      <c r="I2590" s="2">
        <v>1434307537</v>
      </c>
      <c r="J2590" s="2">
        <v>1431715537</v>
      </c>
      <c r="K2590" s="2" t="b">
        <v>1</v>
      </c>
      <c r="L2590" s="2">
        <v>537</v>
      </c>
      <c r="M2590" s="2" t="b">
        <v>1</v>
      </c>
      <c r="N2590" s="2" t="s">
        <v>8297</v>
      </c>
      <c r="O2590" s="9">
        <f>E2590/D2590</f>
        <v>2.5445000000000002</v>
      </c>
      <c r="P2590" s="10">
        <f>IF(E2590=0,0,E2590/L2590)</f>
        <v>47.383612662942269</v>
      </c>
      <c r="Q2590" s="2" t="str">
        <f>LEFT(N2590,SEARCH("/",N2590,1)-1)</f>
        <v>food</v>
      </c>
      <c r="R2590" s="2" t="str">
        <f>RIGHT(N2590,LEN(N2590)-SEARCH("/",N2590))</f>
        <v>small batch</v>
      </c>
      <c r="S2590" s="21">
        <f>(((J2590/60)/60)/24)+DATE(1970,1,1)+(-5/24)</f>
        <v>42139.573344907411</v>
      </c>
      <c r="T2590" s="21">
        <f>(((I2590/60)/60)/24)+DATE(1970,1,1)+(-5/24)</f>
        <v>42169.573344907411</v>
      </c>
    </row>
    <row r="2591" spans="1:20" ht="90" hidden="1" x14ac:dyDescent="0.25">
      <c r="A2591" s="13">
        <v>2329</v>
      </c>
      <c r="B2591" s="3" t="s">
        <v>2330</v>
      </c>
      <c r="C2591" s="3" t="s">
        <v>6439</v>
      </c>
      <c r="D2591" s="2">
        <v>25000</v>
      </c>
      <c r="E2591" s="11">
        <v>26480</v>
      </c>
      <c r="F2591" s="2" t="s">
        <v>8218</v>
      </c>
      <c r="G2591" s="2" t="s">
        <v>8223</v>
      </c>
      <c r="H2591" s="2" t="s">
        <v>8245</v>
      </c>
      <c r="I2591" s="2">
        <v>1405609146</v>
      </c>
      <c r="J2591" s="2">
        <v>1403017146</v>
      </c>
      <c r="K2591" s="2" t="b">
        <v>1</v>
      </c>
      <c r="L2591" s="2">
        <v>125</v>
      </c>
      <c r="M2591" s="2" t="b">
        <v>1</v>
      </c>
      <c r="N2591" s="2" t="s">
        <v>8297</v>
      </c>
      <c r="O2591" s="9">
        <f>E2591/D2591</f>
        <v>1.0591999999999999</v>
      </c>
      <c r="P2591" s="10">
        <f>IF(E2591=0,0,E2591/L2591)</f>
        <v>211.84</v>
      </c>
      <c r="Q2591" s="2" t="str">
        <f>LEFT(N2591,SEARCH("/",N2591,1)-1)</f>
        <v>food</v>
      </c>
      <c r="R2591" s="2" t="str">
        <f>RIGHT(N2591,LEN(N2591)-SEARCH("/",N2591))</f>
        <v>small batch</v>
      </c>
      <c r="S2591" s="21">
        <f>(((J2591/60)/60)/24)+DATE(1970,1,1)+(-5/24)</f>
        <v>41807.416041666664</v>
      </c>
      <c r="T2591" s="21">
        <f>(((I2591/60)/60)/24)+DATE(1970,1,1)+(-5/24)</f>
        <v>41837.416041666664</v>
      </c>
    </row>
    <row r="2592" spans="1:20" ht="105" hidden="1" x14ac:dyDescent="0.25">
      <c r="A2592" s="13">
        <v>2330</v>
      </c>
      <c r="B2592" s="3" t="s">
        <v>2331</v>
      </c>
      <c r="C2592" s="3" t="s">
        <v>6440</v>
      </c>
      <c r="D2592" s="2">
        <v>35000</v>
      </c>
      <c r="E2592" s="11">
        <v>35848</v>
      </c>
      <c r="F2592" s="2" t="s">
        <v>8218</v>
      </c>
      <c r="G2592" s="2" t="s">
        <v>8223</v>
      </c>
      <c r="H2592" s="2" t="s">
        <v>8245</v>
      </c>
      <c r="I2592" s="2">
        <v>1451001600</v>
      </c>
      <c r="J2592" s="2">
        <v>1448400943</v>
      </c>
      <c r="K2592" s="2" t="b">
        <v>1</v>
      </c>
      <c r="L2592" s="2">
        <v>163</v>
      </c>
      <c r="M2592" s="2" t="b">
        <v>1</v>
      </c>
      <c r="N2592" s="2" t="s">
        <v>8297</v>
      </c>
      <c r="O2592" s="9">
        <f>E2592/D2592</f>
        <v>1.0242285714285715</v>
      </c>
      <c r="P2592" s="10">
        <f>IF(E2592=0,0,E2592/L2592)</f>
        <v>219.92638036809817</v>
      </c>
      <c r="Q2592" s="2" t="str">
        <f>LEFT(N2592,SEARCH("/",N2592,1)-1)</f>
        <v>food</v>
      </c>
      <c r="R2592" s="2" t="str">
        <f>RIGHT(N2592,LEN(N2592)-SEARCH("/",N2592))</f>
        <v>small batch</v>
      </c>
      <c r="S2592" s="21">
        <f>(((J2592/60)/60)/24)+DATE(1970,1,1)+(-5/24)</f>
        <v>42332.691469907404</v>
      </c>
      <c r="T2592" s="21">
        <f>(((I2592/60)/60)/24)+DATE(1970,1,1)+(-5/24)</f>
        <v>42362.791666666664</v>
      </c>
    </row>
    <row r="2593" spans="1:20" ht="75" hidden="1" x14ac:dyDescent="0.25">
      <c r="A2593" s="13">
        <v>2331</v>
      </c>
      <c r="B2593" s="3" t="s">
        <v>2332</v>
      </c>
      <c r="C2593" s="3" t="s">
        <v>6441</v>
      </c>
      <c r="D2593" s="2">
        <v>8000</v>
      </c>
      <c r="E2593" s="11">
        <v>11545.1</v>
      </c>
      <c r="F2593" s="2" t="s">
        <v>8218</v>
      </c>
      <c r="G2593" s="2" t="s">
        <v>8223</v>
      </c>
      <c r="H2593" s="2" t="s">
        <v>8245</v>
      </c>
      <c r="I2593" s="2">
        <v>1408320490</v>
      </c>
      <c r="J2593" s="2">
        <v>1405728490</v>
      </c>
      <c r="K2593" s="2" t="b">
        <v>1</v>
      </c>
      <c r="L2593" s="2">
        <v>283</v>
      </c>
      <c r="M2593" s="2" t="b">
        <v>1</v>
      </c>
      <c r="N2593" s="2" t="s">
        <v>8297</v>
      </c>
      <c r="O2593" s="9">
        <f>E2593/D2593</f>
        <v>1.4431375</v>
      </c>
      <c r="P2593" s="10">
        <f>IF(E2593=0,0,E2593/L2593)</f>
        <v>40.795406360424032</v>
      </c>
      <c r="Q2593" s="2" t="str">
        <f>LEFT(N2593,SEARCH("/",N2593,1)-1)</f>
        <v>food</v>
      </c>
      <c r="R2593" s="2" t="str">
        <f>RIGHT(N2593,LEN(N2593)-SEARCH("/",N2593))</f>
        <v>small batch</v>
      </c>
      <c r="S2593" s="21">
        <f>(((J2593/60)/60)/24)+DATE(1970,1,1)+(-5/24)</f>
        <v>41838.797337962962</v>
      </c>
      <c r="T2593" s="21">
        <f>(((I2593/60)/60)/24)+DATE(1970,1,1)+(-5/24)</f>
        <v>41868.797337962962</v>
      </c>
    </row>
    <row r="2594" spans="1:20" ht="90" hidden="1" x14ac:dyDescent="0.25">
      <c r="A2594" s="13">
        <v>2332</v>
      </c>
      <c r="B2594" s="3" t="s">
        <v>2333</v>
      </c>
      <c r="C2594" s="3" t="s">
        <v>6442</v>
      </c>
      <c r="D2594" s="2">
        <v>25000</v>
      </c>
      <c r="E2594" s="11">
        <v>26577</v>
      </c>
      <c r="F2594" s="2" t="s">
        <v>8218</v>
      </c>
      <c r="G2594" s="2" t="s">
        <v>8223</v>
      </c>
      <c r="H2594" s="2" t="s">
        <v>8245</v>
      </c>
      <c r="I2594" s="2">
        <v>1423235071</v>
      </c>
      <c r="J2594" s="2">
        <v>1420643071</v>
      </c>
      <c r="K2594" s="2" t="b">
        <v>1</v>
      </c>
      <c r="L2594" s="2">
        <v>352</v>
      </c>
      <c r="M2594" s="2" t="b">
        <v>1</v>
      </c>
      <c r="N2594" s="2" t="s">
        <v>8297</v>
      </c>
      <c r="O2594" s="9">
        <f>E2594/D2594</f>
        <v>1.06308</v>
      </c>
      <c r="P2594" s="10">
        <f>IF(E2594=0,0,E2594/L2594)</f>
        <v>75.502840909090907</v>
      </c>
      <c r="Q2594" s="2" t="str">
        <f>LEFT(N2594,SEARCH("/",N2594,1)-1)</f>
        <v>food</v>
      </c>
      <c r="R2594" s="2" t="str">
        <f>RIGHT(N2594,LEN(N2594)-SEARCH("/",N2594))</f>
        <v>small batch</v>
      </c>
      <c r="S2594" s="21">
        <f>(((J2594/60)/60)/24)+DATE(1970,1,1)+(-5/24)</f>
        <v>42011.419803240737</v>
      </c>
      <c r="T2594" s="21">
        <f>(((I2594/60)/60)/24)+DATE(1970,1,1)+(-5/24)</f>
        <v>42041.419803240737</v>
      </c>
    </row>
    <row r="2595" spans="1:20" ht="90" hidden="1" x14ac:dyDescent="0.25">
      <c r="A2595" s="13">
        <v>2333</v>
      </c>
      <c r="B2595" s="3" t="s">
        <v>2334</v>
      </c>
      <c r="C2595" s="3" t="s">
        <v>6443</v>
      </c>
      <c r="D2595" s="2">
        <v>600</v>
      </c>
      <c r="E2595" s="11">
        <v>1273</v>
      </c>
      <c r="F2595" s="2" t="s">
        <v>8218</v>
      </c>
      <c r="G2595" s="2" t="s">
        <v>8223</v>
      </c>
      <c r="H2595" s="2" t="s">
        <v>8245</v>
      </c>
      <c r="I2595" s="2">
        <v>1401385800</v>
      </c>
      <c r="J2595" s="2">
        <v>1399563390</v>
      </c>
      <c r="K2595" s="2" t="b">
        <v>1</v>
      </c>
      <c r="L2595" s="2">
        <v>94</v>
      </c>
      <c r="M2595" s="2" t="b">
        <v>1</v>
      </c>
      <c r="N2595" s="2" t="s">
        <v>8297</v>
      </c>
      <c r="O2595" s="9">
        <f>E2595/D2595</f>
        <v>2.1216666666666666</v>
      </c>
      <c r="P2595" s="10">
        <f>IF(E2595=0,0,E2595/L2595)</f>
        <v>13.542553191489361</v>
      </c>
      <c r="Q2595" s="2" t="str">
        <f>LEFT(N2595,SEARCH("/",N2595,1)-1)</f>
        <v>food</v>
      </c>
      <c r="R2595" s="2" t="str">
        <f>RIGHT(N2595,LEN(N2595)-SEARCH("/",N2595))</f>
        <v>small batch</v>
      </c>
      <c r="S2595" s="21">
        <f>(((J2595/60)/60)/24)+DATE(1970,1,1)+(-5/24)</f>
        <v>41767.442013888889</v>
      </c>
      <c r="T2595" s="21">
        <f>(((I2595/60)/60)/24)+DATE(1970,1,1)+(-5/24)</f>
        <v>41788.534722222219</v>
      </c>
    </row>
    <row r="2596" spans="1:20" ht="75" hidden="1" x14ac:dyDescent="0.25">
      <c r="A2596" s="13">
        <v>2334</v>
      </c>
      <c r="B2596" s="3" t="s">
        <v>2335</v>
      </c>
      <c r="C2596" s="3" t="s">
        <v>6444</v>
      </c>
      <c r="D2596" s="2">
        <v>4000</v>
      </c>
      <c r="E2596" s="11">
        <v>4078</v>
      </c>
      <c r="F2596" s="2" t="s">
        <v>8218</v>
      </c>
      <c r="G2596" s="2" t="s">
        <v>8223</v>
      </c>
      <c r="H2596" s="2" t="s">
        <v>8245</v>
      </c>
      <c r="I2596" s="2">
        <v>1415208840</v>
      </c>
      <c r="J2596" s="2">
        <v>1412611498</v>
      </c>
      <c r="K2596" s="2" t="b">
        <v>1</v>
      </c>
      <c r="L2596" s="2">
        <v>67</v>
      </c>
      <c r="M2596" s="2" t="b">
        <v>1</v>
      </c>
      <c r="N2596" s="2" t="s">
        <v>8297</v>
      </c>
      <c r="O2596" s="9">
        <f>E2596/D2596</f>
        <v>1.0195000000000001</v>
      </c>
      <c r="P2596" s="10">
        <f>IF(E2596=0,0,E2596/L2596)</f>
        <v>60.865671641791046</v>
      </c>
      <c r="Q2596" s="2" t="str">
        <f>LEFT(N2596,SEARCH("/",N2596,1)-1)</f>
        <v>food</v>
      </c>
      <c r="R2596" s="2" t="str">
        <f>RIGHT(N2596,LEN(N2596)-SEARCH("/",N2596))</f>
        <v>small batch</v>
      </c>
      <c r="S2596" s="21">
        <f>(((J2596/60)/60)/24)+DATE(1970,1,1)+(-5/24)</f>
        <v>41918.461782407401</v>
      </c>
      <c r="T2596" s="21">
        <f>(((I2596/60)/60)/24)+DATE(1970,1,1)+(-5/24)</f>
        <v>41948.523611111108</v>
      </c>
    </row>
    <row r="2597" spans="1:20" ht="90" hidden="1" x14ac:dyDescent="0.25">
      <c r="A2597" s="13">
        <v>2335</v>
      </c>
      <c r="B2597" s="3" t="s">
        <v>2336</v>
      </c>
      <c r="C2597" s="3" t="s">
        <v>6445</v>
      </c>
      <c r="D2597" s="2">
        <v>25000</v>
      </c>
      <c r="E2597" s="11">
        <v>25568</v>
      </c>
      <c r="F2597" s="2" t="s">
        <v>8218</v>
      </c>
      <c r="G2597" s="2" t="s">
        <v>8223</v>
      </c>
      <c r="H2597" s="2" t="s">
        <v>8245</v>
      </c>
      <c r="I2597" s="2">
        <v>1402494243</v>
      </c>
      <c r="J2597" s="2">
        <v>1399902243</v>
      </c>
      <c r="K2597" s="2" t="b">
        <v>1</v>
      </c>
      <c r="L2597" s="2">
        <v>221</v>
      </c>
      <c r="M2597" s="2" t="b">
        <v>1</v>
      </c>
      <c r="N2597" s="2" t="s">
        <v>8297</v>
      </c>
      <c r="O2597" s="9">
        <f>E2597/D2597</f>
        <v>1.0227200000000001</v>
      </c>
      <c r="P2597" s="10">
        <f>IF(E2597=0,0,E2597/L2597)</f>
        <v>115.69230769230769</v>
      </c>
      <c r="Q2597" s="2" t="str">
        <f>LEFT(N2597,SEARCH("/",N2597,1)-1)</f>
        <v>food</v>
      </c>
      <c r="R2597" s="2" t="str">
        <f>RIGHT(N2597,LEN(N2597)-SEARCH("/",N2597))</f>
        <v>small batch</v>
      </c>
      <c r="S2597" s="21">
        <f>(((J2597/60)/60)/24)+DATE(1970,1,1)+(-5/24)</f>
        <v>41771.363923611112</v>
      </c>
      <c r="T2597" s="21">
        <f>(((I2597/60)/60)/24)+DATE(1970,1,1)+(-5/24)</f>
        <v>41801.363923611112</v>
      </c>
    </row>
    <row r="2598" spans="1:20" ht="90" hidden="1" x14ac:dyDescent="0.25">
      <c r="A2598" s="13">
        <v>2336</v>
      </c>
      <c r="B2598" s="3" t="s">
        <v>2337</v>
      </c>
      <c r="C2598" s="3" t="s">
        <v>6446</v>
      </c>
      <c r="D2598" s="2">
        <v>20000</v>
      </c>
      <c r="E2598" s="11">
        <v>104146.51</v>
      </c>
      <c r="F2598" s="2" t="s">
        <v>8218</v>
      </c>
      <c r="G2598" s="2" t="s">
        <v>8223</v>
      </c>
      <c r="H2598" s="2" t="s">
        <v>8245</v>
      </c>
      <c r="I2598" s="2">
        <v>1394316695</v>
      </c>
      <c r="J2598" s="2">
        <v>1390860695</v>
      </c>
      <c r="K2598" s="2" t="b">
        <v>1</v>
      </c>
      <c r="L2598" s="2">
        <v>2165</v>
      </c>
      <c r="M2598" s="2" t="b">
        <v>1</v>
      </c>
      <c r="N2598" s="2" t="s">
        <v>8297</v>
      </c>
      <c r="O2598" s="9">
        <f>E2598/D2598</f>
        <v>5.2073254999999996</v>
      </c>
      <c r="P2598" s="10">
        <f>IF(E2598=0,0,E2598/L2598)</f>
        <v>48.104623556581984</v>
      </c>
      <c r="Q2598" s="2" t="str">
        <f>LEFT(N2598,SEARCH("/",N2598,1)-1)</f>
        <v>food</v>
      </c>
      <c r="R2598" s="2" t="str">
        <f>RIGHT(N2598,LEN(N2598)-SEARCH("/",N2598))</f>
        <v>small batch</v>
      </c>
      <c r="S2598" s="21">
        <f>(((J2598/60)/60)/24)+DATE(1970,1,1)+(-5/24)</f>
        <v>41666.716377314813</v>
      </c>
      <c r="T2598" s="21">
        <f>(((I2598/60)/60)/24)+DATE(1970,1,1)+(-5/24)</f>
        <v>41706.716377314813</v>
      </c>
    </row>
    <row r="2599" spans="1:20" ht="60" hidden="1" x14ac:dyDescent="0.25">
      <c r="A2599" s="13">
        <v>2337</v>
      </c>
      <c r="B2599" s="3" t="s">
        <v>2338</v>
      </c>
      <c r="C2599" s="3" t="s">
        <v>6447</v>
      </c>
      <c r="D2599" s="2">
        <v>12000</v>
      </c>
      <c r="E2599" s="11">
        <v>13279</v>
      </c>
      <c r="F2599" s="2" t="s">
        <v>8218</v>
      </c>
      <c r="G2599" s="2" t="s">
        <v>8223</v>
      </c>
      <c r="H2599" s="2" t="s">
        <v>8245</v>
      </c>
      <c r="I2599" s="2">
        <v>1403796143</v>
      </c>
      <c r="J2599" s="2">
        <v>1401204143</v>
      </c>
      <c r="K2599" s="2" t="b">
        <v>1</v>
      </c>
      <c r="L2599" s="2">
        <v>179</v>
      </c>
      <c r="M2599" s="2" t="b">
        <v>1</v>
      </c>
      <c r="N2599" s="2" t="s">
        <v>8297</v>
      </c>
      <c r="O2599" s="9">
        <f>E2599/D2599</f>
        <v>1.1065833333333333</v>
      </c>
      <c r="P2599" s="10">
        <f>IF(E2599=0,0,E2599/L2599)</f>
        <v>74.184357541899445</v>
      </c>
      <c r="Q2599" s="2" t="str">
        <f>LEFT(N2599,SEARCH("/",N2599,1)-1)</f>
        <v>food</v>
      </c>
      <c r="R2599" s="2" t="str">
        <f>RIGHT(N2599,LEN(N2599)-SEARCH("/",N2599))</f>
        <v>small batch</v>
      </c>
      <c r="S2599" s="21">
        <f>(((J2599/60)/60)/24)+DATE(1970,1,1)+(-5/24)</f>
        <v>41786.432210648149</v>
      </c>
      <c r="T2599" s="21">
        <f>(((I2599/60)/60)/24)+DATE(1970,1,1)+(-5/24)</f>
        <v>41816.432210648149</v>
      </c>
    </row>
    <row r="2600" spans="1:20" ht="90" hidden="1" x14ac:dyDescent="0.25">
      <c r="A2600" s="13">
        <v>2338</v>
      </c>
      <c r="B2600" s="3" t="s">
        <v>2339</v>
      </c>
      <c r="C2600" s="3" t="s">
        <v>6448</v>
      </c>
      <c r="D2600" s="2">
        <v>15000</v>
      </c>
      <c r="E2600" s="11">
        <v>15171.5</v>
      </c>
      <c r="F2600" s="2" t="s">
        <v>8218</v>
      </c>
      <c r="G2600" s="2" t="s">
        <v>8223</v>
      </c>
      <c r="H2600" s="2" t="s">
        <v>8245</v>
      </c>
      <c r="I2600" s="2">
        <v>1404077484</v>
      </c>
      <c r="J2600" s="2">
        <v>1401485484</v>
      </c>
      <c r="K2600" s="2" t="b">
        <v>1</v>
      </c>
      <c r="L2600" s="2">
        <v>123</v>
      </c>
      <c r="M2600" s="2" t="b">
        <v>1</v>
      </c>
      <c r="N2600" s="2" t="s">
        <v>8297</v>
      </c>
      <c r="O2600" s="9">
        <f>E2600/D2600</f>
        <v>1.0114333333333334</v>
      </c>
      <c r="P2600" s="10">
        <f>IF(E2600=0,0,E2600/L2600)</f>
        <v>123.34552845528455</v>
      </c>
      <c r="Q2600" s="2" t="str">
        <f>LEFT(N2600,SEARCH("/",N2600,1)-1)</f>
        <v>food</v>
      </c>
      <c r="R2600" s="2" t="str">
        <f>RIGHT(N2600,LEN(N2600)-SEARCH("/",N2600))</f>
        <v>small batch</v>
      </c>
      <c r="S2600" s="21">
        <f>(((J2600/60)/60)/24)+DATE(1970,1,1)+(-5/24)</f>
        <v>41789.688472222217</v>
      </c>
      <c r="T2600" s="21">
        <f>(((I2600/60)/60)/24)+DATE(1970,1,1)+(-5/24)</f>
        <v>41819.688472222217</v>
      </c>
    </row>
    <row r="2601" spans="1:20" ht="90" hidden="1" x14ac:dyDescent="0.25">
      <c r="A2601" s="13">
        <v>2339</v>
      </c>
      <c r="B2601" s="3" t="s">
        <v>2340</v>
      </c>
      <c r="C2601" s="3" t="s">
        <v>6449</v>
      </c>
      <c r="D2601" s="2">
        <v>25000</v>
      </c>
      <c r="E2601" s="11">
        <v>73552</v>
      </c>
      <c r="F2601" s="2" t="s">
        <v>8218</v>
      </c>
      <c r="G2601" s="2" t="s">
        <v>8223</v>
      </c>
      <c r="H2601" s="2" t="s">
        <v>8245</v>
      </c>
      <c r="I2601" s="2">
        <v>1482134340</v>
      </c>
      <c r="J2601" s="2">
        <v>1479496309</v>
      </c>
      <c r="K2601" s="2" t="b">
        <v>1</v>
      </c>
      <c r="L2601" s="2">
        <v>1104</v>
      </c>
      <c r="M2601" s="2" t="b">
        <v>1</v>
      </c>
      <c r="N2601" s="2" t="s">
        <v>8297</v>
      </c>
      <c r="O2601" s="9">
        <f>E2601/D2601</f>
        <v>2.9420799999999998</v>
      </c>
      <c r="P2601" s="10">
        <f>IF(E2601=0,0,E2601/L2601)</f>
        <v>66.623188405797094</v>
      </c>
      <c r="Q2601" s="2" t="str">
        <f>LEFT(N2601,SEARCH("/",N2601,1)-1)</f>
        <v>food</v>
      </c>
      <c r="R2601" s="2" t="str">
        <f>RIGHT(N2601,LEN(N2601)-SEARCH("/",N2601))</f>
        <v>small batch</v>
      </c>
      <c r="S2601" s="21">
        <f>(((J2601/60)/60)/24)+DATE(1970,1,1)+(-5/24)</f>
        <v>42692.591539351844</v>
      </c>
      <c r="T2601" s="21">
        <f>(((I2601/60)/60)/24)+DATE(1970,1,1)+(-5/24)</f>
        <v>42723.124305555553</v>
      </c>
    </row>
    <row r="2602" spans="1:20" ht="75" hidden="1" x14ac:dyDescent="0.25">
      <c r="A2602" s="13">
        <v>2340</v>
      </c>
      <c r="B2602" s="3" t="s">
        <v>2341</v>
      </c>
      <c r="C2602" s="3" t="s">
        <v>6450</v>
      </c>
      <c r="D2602" s="2">
        <v>40000</v>
      </c>
      <c r="E2602" s="11">
        <v>42311</v>
      </c>
      <c r="F2602" s="2" t="s">
        <v>8218</v>
      </c>
      <c r="G2602" s="2" t="s">
        <v>8223</v>
      </c>
      <c r="H2602" s="2" t="s">
        <v>8245</v>
      </c>
      <c r="I2602" s="2">
        <v>1477841138</v>
      </c>
      <c r="J2602" s="2">
        <v>1475249138</v>
      </c>
      <c r="K2602" s="2" t="b">
        <v>1</v>
      </c>
      <c r="L2602" s="2">
        <v>403</v>
      </c>
      <c r="M2602" s="2" t="b">
        <v>1</v>
      </c>
      <c r="N2602" s="2" t="s">
        <v>8297</v>
      </c>
      <c r="O2602" s="9">
        <f>E2602/D2602</f>
        <v>1.0577749999999999</v>
      </c>
      <c r="P2602" s="10">
        <f>IF(E2602=0,0,E2602/L2602)</f>
        <v>104.99007444168734</v>
      </c>
      <c r="Q2602" s="2" t="str">
        <f>LEFT(N2602,SEARCH("/",N2602,1)-1)</f>
        <v>food</v>
      </c>
      <c r="R2602" s="2" t="str">
        <f>RIGHT(N2602,LEN(N2602)-SEARCH("/",N2602))</f>
        <v>small batch</v>
      </c>
      <c r="S2602" s="21">
        <f>(((J2602/60)/60)/24)+DATE(1970,1,1)+(-5/24)</f>
        <v>42643.434467592589</v>
      </c>
      <c r="T2602" s="21">
        <f>(((I2602/60)/60)/24)+DATE(1970,1,1)+(-5/24)</f>
        <v>42673.434467592589</v>
      </c>
    </row>
    <row r="2603" spans="1:20" ht="105" hidden="1" x14ac:dyDescent="0.25">
      <c r="A2603" s="13">
        <v>2601</v>
      </c>
      <c r="B2603" s="3" t="s">
        <v>2601</v>
      </c>
      <c r="C2603" s="3" t="s">
        <v>6711</v>
      </c>
      <c r="D2603" s="2">
        <v>500</v>
      </c>
      <c r="E2603" s="11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8300</v>
      </c>
      <c r="O2603" s="9">
        <f>E2603/D2603</f>
        <v>6.6139999999999999</v>
      </c>
      <c r="P2603" s="10">
        <f>IF(E2603=0,0,E2603/L2603)</f>
        <v>21.900662251655628</v>
      </c>
      <c r="Q2603" s="2" t="str">
        <f>LEFT(N2603,SEARCH("/",N2603,1)-1)</f>
        <v>technology</v>
      </c>
      <c r="R2603" s="2" t="str">
        <f>RIGHT(N2603,LEN(N2603)-SEARCH("/",N2603))</f>
        <v>space exploration</v>
      </c>
      <c r="S2603" s="21">
        <f>(((J2603/60)/60)/24)+DATE(1970,1,1)+(-5/24)</f>
        <v>41150.69385416666</v>
      </c>
      <c r="T2603" s="21">
        <f>(((I2603/60)/60)/24)+DATE(1970,1,1)+(-5/24)</f>
        <v>41164.957638888889</v>
      </c>
    </row>
    <row r="2604" spans="1:20" ht="75" hidden="1" x14ac:dyDescent="0.25">
      <c r="A2604" s="13">
        <v>2602</v>
      </c>
      <c r="B2604" s="3" t="s">
        <v>2602</v>
      </c>
      <c r="C2604" s="3" t="s">
        <v>6712</v>
      </c>
      <c r="D2604" s="2">
        <v>12000</v>
      </c>
      <c r="E2604" s="11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8300</v>
      </c>
      <c r="O2604" s="9">
        <f>E2604/D2604</f>
        <v>3.2609166666666667</v>
      </c>
      <c r="P2604" s="10">
        <f>IF(E2604=0,0,E2604/L2604)</f>
        <v>80.022494887525568</v>
      </c>
      <c r="Q2604" s="2" t="str">
        <f>LEFT(N2604,SEARCH("/",N2604,1)-1)</f>
        <v>technology</v>
      </c>
      <c r="R2604" s="2" t="str">
        <f>RIGHT(N2604,LEN(N2604)-SEARCH("/",N2604))</f>
        <v>space exploration</v>
      </c>
      <c r="S2604" s="21">
        <f>(((J2604/60)/60)/24)+DATE(1970,1,1)+(-5/24)</f>
        <v>41915.538981481477</v>
      </c>
      <c r="T2604" s="21">
        <f>(((I2604/60)/60)/24)+DATE(1970,1,1)+(-5/24)</f>
        <v>41955.680555555555</v>
      </c>
    </row>
    <row r="2605" spans="1:20" ht="60" hidden="1" x14ac:dyDescent="0.25">
      <c r="A2605" s="13">
        <v>2603</v>
      </c>
      <c r="B2605" s="3" t="s">
        <v>2603</v>
      </c>
      <c r="C2605" s="3" t="s">
        <v>6713</v>
      </c>
      <c r="D2605" s="2">
        <v>1750</v>
      </c>
      <c r="E2605" s="11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8300</v>
      </c>
      <c r="O2605" s="9">
        <f>E2605/D2605</f>
        <v>1.0148571428571429</v>
      </c>
      <c r="P2605" s="10">
        <f>IF(E2605=0,0,E2605/L2605)</f>
        <v>35.520000000000003</v>
      </c>
      <c r="Q2605" s="2" t="str">
        <f>LEFT(N2605,SEARCH("/",N2605,1)-1)</f>
        <v>technology</v>
      </c>
      <c r="R2605" s="2" t="str">
        <f>RIGHT(N2605,LEN(N2605)-SEARCH("/",N2605))</f>
        <v>space exploration</v>
      </c>
      <c r="S2605" s="21">
        <f>(((J2605/60)/60)/24)+DATE(1970,1,1)+(-5/24)</f>
        <v>41617.704328703701</v>
      </c>
      <c r="T2605" s="21">
        <f>(((I2605/60)/60)/24)+DATE(1970,1,1)+(-5/24)</f>
        <v>41631.704328703701</v>
      </c>
    </row>
    <row r="2606" spans="1:20" ht="90" hidden="1" x14ac:dyDescent="0.25">
      <c r="A2606" s="13">
        <v>2604</v>
      </c>
      <c r="B2606" s="3" t="s">
        <v>2604</v>
      </c>
      <c r="C2606" s="3" t="s">
        <v>6714</v>
      </c>
      <c r="D2606" s="2">
        <v>20000</v>
      </c>
      <c r="E2606" s="11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8300</v>
      </c>
      <c r="O2606" s="9">
        <f>E2606/D2606</f>
        <v>1.0421799999999999</v>
      </c>
      <c r="P2606" s="10">
        <f>IF(E2606=0,0,E2606/L2606)</f>
        <v>64.933333333333323</v>
      </c>
      <c r="Q2606" s="2" t="str">
        <f>LEFT(N2606,SEARCH("/",N2606,1)-1)</f>
        <v>technology</v>
      </c>
      <c r="R2606" s="2" t="str">
        <f>RIGHT(N2606,LEN(N2606)-SEARCH("/",N2606))</f>
        <v>space exploration</v>
      </c>
      <c r="S2606" s="21">
        <f>(((J2606/60)/60)/24)+DATE(1970,1,1)+(-5/24)</f>
        <v>40997.842858796292</v>
      </c>
      <c r="T2606" s="21">
        <f>(((I2606/60)/60)/24)+DATE(1970,1,1)+(-5/24)</f>
        <v>41027.842858796292</v>
      </c>
    </row>
    <row r="2607" spans="1:20" ht="90" hidden="1" x14ac:dyDescent="0.25">
      <c r="A2607" s="13">
        <v>2605</v>
      </c>
      <c r="B2607" s="3" t="s">
        <v>2605</v>
      </c>
      <c r="C2607" s="3" t="s">
        <v>6715</v>
      </c>
      <c r="D2607" s="2">
        <v>100000</v>
      </c>
      <c r="E2607" s="11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8300</v>
      </c>
      <c r="O2607" s="9">
        <f>E2607/D2607</f>
        <v>1.0742157000000001</v>
      </c>
      <c r="P2607" s="10">
        <f>IF(E2607=0,0,E2607/L2607)</f>
        <v>60.965703745743475</v>
      </c>
      <c r="Q2607" s="2" t="str">
        <f>LEFT(N2607,SEARCH("/",N2607,1)-1)</f>
        <v>technology</v>
      </c>
      <c r="R2607" s="2" t="str">
        <f>RIGHT(N2607,LEN(N2607)-SEARCH("/",N2607))</f>
        <v>space exploration</v>
      </c>
      <c r="S2607" s="21">
        <f>(((J2607/60)/60)/24)+DATE(1970,1,1)+(-5/24)</f>
        <v>42508.33321759259</v>
      </c>
      <c r="T2607" s="21">
        <f>(((I2607/60)/60)/24)+DATE(1970,1,1)+(-5/24)</f>
        <v>42538.33321759259</v>
      </c>
    </row>
    <row r="2608" spans="1:20" ht="90" hidden="1" x14ac:dyDescent="0.25">
      <c r="A2608" s="13">
        <v>2606</v>
      </c>
      <c r="B2608" s="3" t="s">
        <v>2606</v>
      </c>
      <c r="C2608" s="3" t="s">
        <v>6716</v>
      </c>
      <c r="D2608" s="2">
        <v>11000</v>
      </c>
      <c r="E2608" s="11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8300</v>
      </c>
      <c r="O2608" s="9">
        <f>E2608/D2608</f>
        <v>1.1005454545454545</v>
      </c>
      <c r="P2608" s="10">
        <f>IF(E2608=0,0,E2608/L2608)</f>
        <v>31.444155844155844</v>
      </c>
      <c r="Q2608" s="2" t="str">
        <f>LEFT(N2608,SEARCH("/",N2608,1)-1)</f>
        <v>technology</v>
      </c>
      <c r="R2608" s="2" t="str">
        <f>RIGHT(N2608,LEN(N2608)-SEARCH("/",N2608))</f>
        <v>space exploration</v>
      </c>
      <c r="S2608" s="21">
        <f>(((J2608/60)/60)/24)+DATE(1970,1,1)+(-5/24)</f>
        <v>41726.504421296297</v>
      </c>
      <c r="T2608" s="21">
        <f>(((I2608/60)/60)/24)+DATE(1970,1,1)+(-5/24)</f>
        <v>41758.504421296297</v>
      </c>
    </row>
    <row r="2609" spans="1:20" ht="90" hidden="1" x14ac:dyDescent="0.25">
      <c r="A2609" s="13">
        <v>2607</v>
      </c>
      <c r="B2609" s="3" t="s">
        <v>2607</v>
      </c>
      <c r="C2609" s="3" t="s">
        <v>6717</v>
      </c>
      <c r="D2609" s="2">
        <v>8000</v>
      </c>
      <c r="E2609" s="11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8300</v>
      </c>
      <c r="O2609" s="9">
        <f>E2609/D2609</f>
        <v>4.077</v>
      </c>
      <c r="P2609" s="10">
        <f>IF(E2609=0,0,E2609/L2609)</f>
        <v>81.949748743718587</v>
      </c>
      <c r="Q2609" s="2" t="str">
        <f>LEFT(N2609,SEARCH("/",N2609,1)-1)</f>
        <v>technology</v>
      </c>
      <c r="R2609" s="2" t="str">
        <f>RIGHT(N2609,LEN(N2609)-SEARCH("/",N2609))</f>
        <v>space exploration</v>
      </c>
      <c r="S2609" s="21">
        <f>(((J2609/60)/60)/24)+DATE(1970,1,1)+(-5/24)</f>
        <v>42184.666342592587</v>
      </c>
      <c r="T2609" s="21">
        <f>(((I2609/60)/60)/24)+DATE(1970,1,1)+(-5/24)</f>
        <v>42227.874999999993</v>
      </c>
    </row>
    <row r="2610" spans="1:20" ht="75" hidden="1" x14ac:dyDescent="0.25">
      <c r="A2610" s="13">
        <v>2608</v>
      </c>
      <c r="B2610" s="3" t="s">
        <v>2608</v>
      </c>
      <c r="C2610" s="3" t="s">
        <v>6718</v>
      </c>
      <c r="D2610" s="2">
        <v>8000</v>
      </c>
      <c r="E2610" s="11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8300</v>
      </c>
      <c r="O2610" s="9">
        <f>E2610/D2610</f>
        <v>2.2392500000000002</v>
      </c>
      <c r="P2610" s="10">
        <f>IF(E2610=0,0,E2610/L2610)</f>
        <v>58.92763157894737</v>
      </c>
      <c r="Q2610" s="2" t="str">
        <f>LEFT(N2610,SEARCH("/",N2610,1)-1)</f>
        <v>technology</v>
      </c>
      <c r="R2610" s="2" t="str">
        <f>RIGHT(N2610,LEN(N2610)-SEARCH("/",N2610))</f>
        <v>space exploration</v>
      </c>
      <c r="S2610" s="21">
        <f>(((J2610/60)/60)/24)+DATE(1970,1,1)+(-5/24)</f>
        <v>42767.593379629623</v>
      </c>
      <c r="T2610" s="21">
        <f>(((I2610/60)/60)/24)+DATE(1970,1,1)+(-5/24)</f>
        <v>42808.791666666664</v>
      </c>
    </row>
    <row r="2611" spans="1:20" ht="90" hidden="1" x14ac:dyDescent="0.25">
      <c r="A2611" s="13">
        <v>2609</v>
      </c>
      <c r="B2611" s="3" t="s">
        <v>2609</v>
      </c>
      <c r="C2611" s="3" t="s">
        <v>6719</v>
      </c>
      <c r="D2611" s="2">
        <v>35000</v>
      </c>
      <c r="E2611" s="11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8300</v>
      </c>
      <c r="O2611" s="9">
        <f>E2611/D2611</f>
        <v>3.038011142857143</v>
      </c>
      <c r="P2611" s="10">
        <f>IF(E2611=0,0,E2611/L2611)</f>
        <v>157.29347633136095</v>
      </c>
      <c r="Q2611" s="2" t="str">
        <f>LEFT(N2611,SEARCH("/",N2611,1)-1)</f>
        <v>technology</v>
      </c>
      <c r="R2611" s="2" t="str">
        <f>RIGHT(N2611,LEN(N2611)-SEARCH("/",N2611))</f>
        <v>space exploration</v>
      </c>
      <c r="S2611" s="21">
        <f>(((J2611/60)/60)/24)+DATE(1970,1,1)+(-5/24)</f>
        <v>41075.02952546296</v>
      </c>
      <c r="T2611" s="21">
        <f>(((I2611/60)/60)/24)+DATE(1970,1,1)+(-5/24)</f>
        <v>41105.02952546296</v>
      </c>
    </row>
    <row r="2612" spans="1:20" ht="60" hidden="1" x14ac:dyDescent="0.25">
      <c r="A2612" s="13">
        <v>2610</v>
      </c>
      <c r="B2612" s="3" t="s">
        <v>2610</v>
      </c>
      <c r="C2612" s="3" t="s">
        <v>6720</v>
      </c>
      <c r="D2612" s="2">
        <v>22765</v>
      </c>
      <c r="E2612" s="11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8300</v>
      </c>
      <c r="O2612" s="9">
        <f>E2612/D2612</f>
        <v>1.4132510432681749</v>
      </c>
      <c r="P2612" s="10">
        <f>IF(E2612=0,0,E2612/L2612)</f>
        <v>55.758509532062391</v>
      </c>
      <c r="Q2612" s="2" t="str">
        <f>LEFT(N2612,SEARCH("/",N2612,1)-1)</f>
        <v>technology</v>
      </c>
      <c r="R2612" s="2" t="str">
        <f>RIGHT(N2612,LEN(N2612)-SEARCH("/",N2612))</f>
        <v>space exploration</v>
      </c>
      <c r="S2612" s="21">
        <f>(((J2612/60)/60)/24)+DATE(1970,1,1)+(-5/24)</f>
        <v>42564.672743055555</v>
      </c>
      <c r="T2612" s="21">
        <f>(((I2612/60)/60)/24)+DATE(1970,1,1)+(-5/24)</f>
        <v>42604.082638888889</v>
      </c>
    </row>
    <row r="2613" spans="1:20" ht="105" hidden="1" x14ac:dyDescent="0.25">
      <c r="A2613" s="13">
        <v>2611</v>
      </c>
      <c r="B2613" s="3" t="s">
        <v>2611</v>
      </c>
      <c r="C2613" s="3" t="s">
        <v>6721</v>
      </c>
      <c r="D2613" s="2">
        <v>11000</v>
      </c>
      <c r="E2613" s="11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8300</v>
      </c>
      <c r="O2613" s="9">
        <f>E2613/D2613</f>
        <v>27.906363636363636</v>
      </c>
      <c r="P2613" s="10">
        <f>IF(E2613=0,0,E2613/L2613)</f>
        <v>83.802893802893806</v>
      </c>
      <c r="Q2613" s="2" t="str">
        <f>LEFT(N2613,SEARCH("/",N2613,1)-1)</f>
        <v>technology</v>
      </c>
      <c r="R2613" s="2" t="str">
        <f>RIGHT(N2613,LEN(N2613)-SEARCH("/",N2613))</f>
        <v>space exploration</v>
      </c>
      <c r="S2613" s="21">
        <f>(((J2613/60)/60)/24)+DATE(1970,1,1)+(-5/24)</f>
        <v>42704.127476851849</v>
      </c>
      <c r="T2613" s="21">
        <f>(((I2613/60)/60)/24)+DATE(1970,1,1)+(-5/24)</f>
        <v>42737.749305555553</v>
      </c>
    </row>
    <row r="2614" spans="1:20" ht="75" hidden="1" x14ac:dyDescent="0.25">
      <c r="A2614" s="13">
        <v>2612</v>
      </c>
      <c r="B2614" s="3" t="s">
        <v>2612</v>
      </c>
      <c r="C2614" s="3" t="s">
        <v>6722</v>
      </c>
      <c r="D2614" s="2">
        <v>10000</v>
      </c>
      <c r="E2614" s="11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8300</v>
      </c>
      <c r="O2614" s="9">
        <f>E2614/D2614</f>
        <v>1.7176130000000001</v>
      </c>
      <c r="P2614" s="10">
        <f>IF(E2614=0,0,E2614/L2614)</f>
        <v>58.422210884353746</v>
      </c>
      <c r="Q2614" s="2" t="str">
        <f>LEFT(N2614,SEARCH("/",N2614,1)-1)</f>
        <v>technology</v>
      </c>
      <c r="R2614" s="2" t="str">
        <f>RIGHT(N2614,LEN(N2614)-SEARCH("/",N2614))</f>
        <v>space exploration</v>
      </c>
      <c r="S2614" s="21">
        <f>(((J2614/60)/60)/24)+DATE(1970,1,1)+(-5/24)</f>
        <v>41981.934837962959</v>
      </c>
      <c r="T2614" s="21">
        <f>(((I2614/60)/60)/24)+DATE(1970,1,1)+(-5/24)</f>
        <v>42012.934837962959</v>
      </c>
    </row>
    <row r="2615" spans="1:20" ht="90" hidden="1" x14ac:dyDescent="0.25">
      <c r="A2615" s="13">
        <v>2613</v>
      </c>
      <c r="B2615" s="3" t="s">
        <v>2613</v>
      </c>
      <c r="C2615" s="3" t="s">
        <v>6723</v>
      </c>
      <c r="D2615" s="2">
        <v>7500</v>
      </c>
      <c r="E2615" s="11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8300</v>
      </c>
      <c r="O2615" s="9">
        <f>E2615/D2615</f>
        <v>1.0101333333333333</v>
      </c>
      <c r="P2615" s="10">
        <f>IF(E2615=0,0,E2615/L2615)</f>
        <v>270.57142857142856</v>
      </c>
      <c r="Q2615" s="2" t="str">
        <f>LEFT(N2615,SEARCH("/",N2615,1)-1)</f>
        <v>technology</v>
      </c>
      <c r="R2615" s="2" t="str">
        <f>RIGHT(N2615,LEN(N2615)-SEARCH("/",N2615))</f>
        <v>space exploration</v>
      </c>
      <c r="S2615" s="21">
        <f>(((J2615/60)/60)/24)+DATE(1970,1,1)+(-5/24)</f>
        <v>41143.609884259255</v>
      </c>
      <c r="T2615" s="21">
        <f>(((I2615/60)/60)/24)+DATE(1970,1,1)+(-5/24)</f>
        <v>41173.609884259255</v>
      </c>
    </row>
    <row r="2616" spans="1:20" ht="90" hidden="1" x14ac:dyDescent="0.25">
      <c r="A2616" s="13">
        <v>2614</v>
      </c>
      <c r="B2616" s="3" t="s">
        <v>2614</v>
      </c>
      <c r="C2616" s="3" t="s">
        <v>6724</v>
      </c>
      <c r="D2616" s="2">
        <v>10500</v>
      </c>
      <c r="E2616" s="11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8300</v>
      </c>
      <c r="O2616" s="9">
        <f>E2616/D2616</f>
        <v>1.02</v>
      </c>
      <c r="P2616" s="10">
        <f>IF(E2616=0,0,E2616/L2616)</f>
        <v>107.1</v>
      </c>
      <c r="Q2616" s="2" t="str">
        <f>LEFT(N2616,SEARCH("/",N2616,1)-1)</f>
        <v>technology</v>
      </c>
      <c r="R2616" s="2" t="str">
        <f>RIGHT(N2616,LEN(N2616)-SEARCH("/",N2616))</f>
        <v>space exploration</v>
      </c>
      <c r="S2616" s="21">
        <f>(((J2616/60)/60)/24)+DATE(1970,1,1)+(-5/24)</f>
        <v>41730.500138888885</v>
      </c>
      <c r="T2616" s="21">
        <f>(((I2616/60)/60)/24)+DATE(1970,1,1)+(-5/24)</f>
        <v>41759</v>
      </c>
    </row>
    <row r="2617" spans="1:20" ht="90" hidden="1" x14ac:dyDescent="0.25">
      <c r="A2617" s="13">
        <v>2615</v>
      </c>
      <c r="B2617" s="3" t="s">
        <v>2615</v>
      </c>
      <c r="C2617" s="3" t="s">
        <v>6725</v>
      </c>
      <c r="D2617" s="2">
        <v>2001</v>
      </c>
      <c r="E2617" s="11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8300</v>
      </c>
      <c r="O2617" s="9">
        <f>E2617/D2617</f>
        <v>1.6976511744127936</v>
      </c>
      <c r="P2617" s="10">
        <f>IF(E2617=0,0,E2617/L2617)</f>
        <v>47.180555555555557</v>
      </c>
      <c r="Q2617" s="2" t="str">
        <f>LEFT(N2617,SEARCH("/",N2617,1)-1)</f>
        <v>technology</v>
      </c>
      <c r="R2617" s="2" t="str">
        <f>RIGHT(N2617,LEN(N2617)-SEARCH("/",N2617))</f>
        <v>space exploration</v>
      </c>
      <c r="S2617" s="21">
        <f>(((J2617/60)/60)/24)+DATE(1970,1,1)+(-5/24)</f>
        <v>42453.288935185185</v>
      </c>
      <c r="T2617" s="21">
        <f>(((I2617/60)/60)/24)+DATE(1970,1,1)+(-5/24)</f>
        <v>42490.291666666664</v>
      </c>
    </row>
    <row r="2618" spans="1:20" ht="90" hidden="1" x14ac:dyDescent="0.25">
      <c r="A2618" s="13">
        <v>2616</v>
      </c>
      <c r="B2618" s="3" t="s">
        <v>2616</v>
      </c>
      <c r="C2618" s="3" t="s">
        <v>6726</v>
      </c>
      <c r="D2618" s="2">
        <v>25000</v>
      </c>
      <c r="E2618" s="11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8300</v>
      </c>
      <c r="O2618" s="9">
        <f>E2618/D2618</f>
        <v>1.14534</v>
      </c>
      <c r="P2618" s="10">
        <f>IF(E2618=0,0,E2618/L2618)</f>
        <v>120.30882352941177</v>
      </c>
      <c r="Q2618" s="2" t="str">
        <f>LEFT(N2618,SEARCH("/",N2618,1)-1)</f>
        <v>technology</v>
      </c>
      <c r="R2618" s="2" t="str">
        <f>RIGHT(N2618,LEN(N2618)-SEARCH("/",N2618))</f>
        <v>space exploration</v>
      </c>
      <c r="S2618" s="21">
        <f>(((J2618/60)/60)/24)+DATE(1970,1,1)+(-5/24)</f>
        <v>42211.786215277774</v>
      </c>
      <c r="T2618" s="21">
        <f>(((I2618/60)/60)/24)+DATE(1970,1,1)+(-5/24)</f>
        <v>42241.786215277774</v>
      </c>
    </row>
    <row r="2619" spans="1:20" ht="90" hidden="1" x14ac:dyDescent="0.25">
      <c r="A2619" s="13">
        <v>2617</v>
      </c>
      <c r="B2619" s="3" t="s">
        <v>2617</v>
      </c>
      <c r="C2619" s="3" t="s">
        <v>6727</v>
      </c>
      <c r="D2619" s="2">
        <v>500</v>
      </c>
      <c r="E2619" s="11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8300</v>
      </c>
      <c r="O2619" s="9">
        <f>E2619/D2619</f>
        <v>8.7759999999999998</v>
      </c>
      <c r="P2619" s="10">
        <f>IF(E2619=0,0,E2619/L2619)</f>
        <v>27.59748427672956</v>
      </c>
      <c r="Q2619" s="2" t="str">
        <f>LEFT(N2619,SEARCH("/",N2619,1)-1)</f>
        <v>technology</v>
      </c>
      <c r="R2619" s="2" t="str">
        <f>RIGHT(N2619,LEN(N2619)-SEARCH("/",N2619))</f>
        <v>space exploration</v>
      </c>
      <c r="S2619" s="21">
        <f>(((J2619/60)/60)/24)+DATE(1970,1,1)+(-5/24)</f>
        <v>41902.666099537033</v>
      </c>
      <c r="T2619" s="21">
        <f>(((I2619/60)/60)/24)+DATE(1970,1,1)+(-5/24)</f>
        <v>41932.666099537033</v>
      </c>
    </row>
    <row r="2620" spans="1:20" ht="75" hidden="1" x14ac:dyDescent="0.25">
      <c r="A2620" s="13">
        <v>2618</v>
      </c>
      <c r="B2620" s="3" t="s">
        <v>2618</v>
      </c>
      <c r="C2620" s="3" t="s">
        <v>6728</v>
      </c>
      <c r="D2620" s="2">
        <v>15000</v>
      </c>
      <c r="E2620" s="11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8300</v>
      </c>
      <c r="O2620" s="9">
        <f>E2620/D2620</f>
        <v>1.0538666666666667</v>
      </c>
      <c r="P2620" s="10">
        <f>IF(E2620=0,0,E2620/L2620)</f>
        <v>205.2987012987013</v>
      </c>
      <c r="Q2620" s="2" t="str">
        <f>LEFT(N2620,SEARCH("/",N2620,1)-1)</f>
        <v>technology</v>
      </c>
      <c r="R2620" s="2" t="str">
        <f>RIGHT(N2620,LEN(N2620)-SEARCH("/",N2620))</f>
        <v>space exploration</v>
      </c>
      <c r="S2620" s="21">
        <f>(((J2620/60)/60)/24)+DATE(1970,1,1)+(-5/24)</f>
        <v>42279.584039351852</v>
      </c>
      <c r="T2620" s="21">
        <f>(((I2620/60)/60)/24)+DATE(1970,1,1)+(-5/24)</f>
        <v>42339.625706018516</v>
      </c>
    </row>
    <row r="2621" spans="1:20" ht="105" hidden="1" x14ac:dyDescent="0.25">
      <c r="A2621" s="13">
        <v>2619</v>
      </c>
      <c r="B2621" s="3" t="s">
        <v>2619</v>
      </c>
      <c r="C2621" s="3" t="s">
        <v>6729</v>
      </c>
      <c r="D2621" s="2">
        <v>1000</v>
      </c>
      <c r="E2621" s="11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8300</v>
      </c>
      <c r="O2621" s="9">
        <f>E2621/D2621</f>
        <v>1.8839999999999999</v>
      </c>
      <c r="P2621" s="10">
        <f>IF(E2621=0,0,E2621/L2621)</f>
        <v>35.547169811320757</v>
      </c>
      <c r="Q2621" s="2" t="str">
        <f>LEFT(N2621,SEARCH("/",N2621,1)-1)</f>
        <v>technology</v>
      </c>
      <c r="R2621" s="2" t="str">
        <f>RIGHT(N2621,LEN(N2621)-SEARCH("/",N2621))</f>
        <v>space exploration</v>
      </c>
      <c r="S2621" s="21">
        <f>(((J2621/60)/60)/24)+DATE(1970,1,1)+(-5/24)</f>
        <v>42273.67597222222</v>
      </c>
      <c r="T2621" s="21">
        <f>(((I2621/60)/60)/24)+DATE(1970,1,1)+(-5/24)</f>
        <v>42300.249999999993</v>
      </c>
    </row>
    <row r="2622" spans="1:20" ht="90" hidden="1" x14ac:dyDescent="0.25">
      <c r="A2622" s="13">
        <v>2620</v>
      </c>
      <c r="B2622" s="3" t="s">
        <v>2620</v>
      </c>
      <c r="C2622" s="3" t="s">
        <v>6730</v>
      </c>
      <c r="D2622" s="2">
        <v>65000</v>
      </c>
      <c r="E2622" s="11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8300</v>
      </c>
      <c r="O2622" s="9">
        <f>E2622/D2622</f>
        <v>1.436523076923077</v>
      </c>
      <c r="P2622" s="10">
        <f>IF(E2622=0,0,E2622/L2622)</f>
        <v>74.639488409272587</v>
      </c>
      <c r="Q2622" s="2" t="str">
        <f>LEFT(N2622,SEARCH("/",N2622,1)-1)</f>
        <v>technology</v>
      </c>
      <c r="R2622" s="2" t="str">
        <f>RIGHT(N2622,LEN(N2622)-SEARCH("/",N2622))</f>
        <v>space exploration</v>
      </c>
      <c r="S2622" s="21">
        <f>(((J2622/60)/60)/24)+DATE(1970,1,1)+(-5/24)</f>
        <v>42250.958819444444</v>
      </c>
      <c r="T2622" s="21">
        <f>(((I2622/60)/60)/24)+DATE(1970,1,1)+(-5/24)</f>
        <v>42287.833333333336</v>
      </c>
    </row>
    <row r="2623" spans="1:20" ht="90" hidden="1" x14ac:dyDescent="0.25">
      <c r="A2623" s="13">
        <v>2621</v>
      </c>
      <c r="B2623" s="3" t="s">
        <v>2621</v>
      </c>
      <c r="C2623" s="3" t="s">
        <v>6731</v>
      </c>
      <c r="D2623" s="2">
        <v>15000</v>
      </c>
      <c r="E2623" s="11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8300</v>
      </c>
      <c r="O2623" s="9">
        <f>E2623/D2623</f>
        <v>1.4588000000000001</v>
      </c>
      <c r="P2623" s="10">
        <f>IF(E2623=0,0,E2623/L2623)</f>
        <v>47.058064516129029</v>
      </c>
      <c r="Q2623" s="2" t="str">
        <f>LEFT(N2623,SEARCH("/",N2623,1)-1)</f>
        <v>technology</v>
      </c>
      <c r="R2623" s="2" t="str">
        <f>RIGHT(N2623,LEN(N2623)-SEARCH("/",N2623))</f>
        <v>space exploration</v>
      </c>
      <c r="S2623" s="21">
        <f>(((J2623/60)/60)/24)+DATE(1970,1,1)+(-5/24)</f>
        <v>42115.539212962954</v>
      </c>
      <c r="T2623" s="21">
        <f>(((I2623/60)/60)/24)+DATE(1970,1,1)+(-5/24)</f>
        <v>42145.539212962954</v>
      </c>
    </row>
    <row r="2624" spans="1:20" ht="90" hidden="1" x14ac:dyDescent="0.25">
      <c r="A2624" s="13">
        <v>2622</v>
      </c>
      <c r="B2624" s="3" t="s">
        <v>2622</v>
      </c>
      <c r="C2624" s="3" t="s">
        <v>6732</v>
      </c>
      <c r="D2624" s="2">
        <v>1500</v>
      </c>
      <c r="E2624" s="11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8300</v>
      </c>
      <c r="O2624" s="9">
        <f>E2624/D2624</f>
        <v>1.3118399999999999</v>
      </c>
      <c r="P2624" s="10">
        <f>IF(E2624=0,0,E2624/L2624)</f>
        <v>26.591351351351353</v>
      </c>
      <c r="Q2624" s="2" t="str">
        <f>LEFT(N2624,SEARCH("/",N2624,1)-1)</f>
        <v>technology</v>
      </c>
      <c r="R2624" s="2" t="str">
        <f>RIGHT(N2624,LEN(N2624)-SEARCH("/",N2624))</f>
        <v>space exploration</v>
      </c>
      <c r="S2624" s="21">
        <f>(((J2624/60)/60)/24)+DATE(1970,1,1)+(-5/24)</f>
        <v>42689.534907407404</v>
      </c>
      <c r="T2624" s="21">
        <f>(((I2624/60)/60)/24)+DATE(1970,1,1)+(-5/24)</f>
        <v>42734.534907407404</v>
      </c>
    </row>
    <row r="2625" spans="1:20" ht="105" hidden="1" x14ac:dyDescent="0.25">
      <c r="A2625" s="13">
        <v>2623</v>
      </c>
      <c r="B2625" s="3" t="s">
        <v>2623</v>
      </c>
      <c r="C2625" s="3" t="s">
        <v>6733</v>
      </c>
      <c r="D2625" s="2">
        <v>2000</v>
      </c>
      <c r="E2625" s="11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8300</v>
      </c>
      <c r="O2625" s="9">
        <f>E2625/D2625</f>
        <v>1.1399999999999999</v>
      </c>
      <c r="P2625" s="10">
        <f>IF(E2625=0,0,E2625/L2625)</f>
        <v>36.774193548387096</v>
      </c>
      <c r="Q2625" s="2" t="str">
        <f>LEFT(N2625,SEARCH("/",N2625,1)-1)</f>
        <v>technology</v>
      </c>
      <c r="R2625" s="2" t="str">
        <f>RIGHT(N2625,LEN(N2625)-SEARCH("/",N2625))</f>
        <v>space exploration</v>
      </c>
      <c r="S2625" s="21">
        <f>(((J2625/60)/60)/24)+DATE(1970,1,1)+(-5/24)</f>
        <v>42692.048217592594</v>
      </c>
      <c r="T2625" s="21">
        <f>(((I2625/60)/60)/24)+DATE(1970,1,1)+(-5/24)</f>
        <v>42706.048217592594</v>
      </c>
    </row>
    <row r="2626" spans="1:20" ht="90" hidden="1" x14ac:dyDescent="0.25">
      <c r="A2626" s="13">
        <v>2624</v>
      </c>
      <c r="B2626" s="3" t="s">
        <v>2624</v>
      </c>
      <c r="C2626" s="3" t="s">
        <v>6734</v>
      </c>
      <c r="D2626" s="2">
        <v>8000</v>
      </c>
      <c r="E2626" s="11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8300</v>
      </c>
      <c r="O2626" s="9">
        <f>E2626/D2626</f>
        <v>13.794206249999998</v>
      </c>
      <c r="P2626" s="10">
        <f>IF(E2626=0,0,E2626/L2626)</f>
        <v>31.820544982698959</v>
      </c>
      <c r="Q2626" s="2" t="str">
        <f>LEFT(N2626,SEARCH("/",N2626,1)-1)</f>
        <v>technology</v>
      </c>
      <c r="R2626" s="2" t="str">
        <f>RIGHT(N2626,LEN(N2626)-SEARCH("/",N2626))</f>
        <v>space exploration</v>
      </c>
      <c r="S2626" s="21">
        <f>(((J2626/60)/60)/24)+DATE(1970,1,1)+(-5/24)</f>
        <v>41144.213217592594</v>
      </c>
      <c r="T2626" s="21">
        <f>(((I2626/60)/60)/24)+DATE(1970,1,1)+(-5/24)</f>
        <v>41165.213217592594</v>
      </c>
    </row>
    <row r="2627" spans="1:20" ht="105" hidden="1" x14ac:dyDescent="0.25">
      <c r="A2627" s="13">
        <v>2625</v>
      </c>
      <c r="B2627" s="3" t="s">
        <v>2625</v>
      </c>
      <c r="C2627" s="3" t="s">
        <v>6735</v>
      </c>
      <c r="D2627" s="2">
        <v>150</v>
      </c>
      <c r="E2627" s="11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8300</v>
      </c>
      <c r="O2627" s="9">
        <f>E2627/D2627</f>
        <v>9.56</v>
      </c>
      <c r="P2627" s="10">
        <f>IF(E2627=0,0,E2627/L2627)</f>
        <v>27.576923076923077</v>
      </c>
      <c r="Q2627" s="2" t="str">
        <f>LEFT(N2627,SEARCH("/",N2627,1)-1)</f>
        <v>technology</v>
      </c>
      <c r="R2627" s="2" t="str">
        <f>RIGHT(N2627,LEN(N2627)-SEARCH("/",N2627))</f>
        <v>space exploration</v>
      </c>
      <c r="S2627" s="21">
        <f>(((J2627/60)/60)/24)+DATE(1970,1,1)+(-5/24)</f>
        <v>42658.601944444446</v>
      </c>
      <c r="T2627" s="21">
        <f>(((I2627/60)/60)/24)+DATE(1970,1,1)+(-5/24)</f>
        <v>42683.643611111103</v>
      </c>
    </row>
    <row r="2628" spans="1:20" ht="75" hidden="1" x14ac:dyDescent="0.25">
      <c r="A2628" s="13">
        <v>2626</v>
      </c>
      <c r="B2628" s="3" t="s">
        <v>2626</v>
      </c>
      <c r="C2628" s="3" t="s">
        <v>6736</v>
      </c>
      <c r="D2628" s="2">
        <v>2500</v>
      </c>
      <c r="E2628" s="11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8300</v>
      </c>
      <c r="O2628" s="9">
        <f>E2628/D2628</f>
        <v>1.1200000000000001</v>
      </c>
      <c r="P2628" s="10">
        <f>IF(E2628=0,0,E2628/L2628)</f>
        <v>56</v>
      </c>
      <c r="Q2628" s="2" t="str">
        <f>LEFT(N2628,SEARCH("/",N2628,1)-1)</f>
        <v>technology</v>
      </c>
      <c r="R2628" s="2" t="str">
        <f>RIGHT(N2628,LEN(N2628)-SEARCH("/",N2628))</f>
        <v>space exploration</v>
      </c>
      <c r="S2628" s="21">
        <f>(((J2628/60)/60)/24)+DATE(1970,1,1)+(-5/24)</f>
        <v>42128.41978009259</v>
      </c>
      <c r="T2628" s="21">
        <f>(((I2628/60)/60)/24)+DATE(1970,1,1)+(-5/24)</f>
        <v>42158.41978009259</v>
      </c>
    </row>
    <row r="2629" spans="1:20" ht="90" hidden="1" x14ac:dyDescent="0.25">
      <c r="A2629" s="13">
        <v>2627</v>
      </c>
      <c r="B2629" s="3" t="s">
        <v>2627</v>
      </c>
      <c r="C2629" s="3" t="s">
        <v>6737</v>
      </c>
      <c r="D2629" s="2">
        <v>150</v>
      </c>
      <c r="E2629" s="11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8300</v>
      </c>
      <c r="O2629" s="9">
        <f>E2629/D2629</f>
        <v>6.4666666666666668</v>
      </c>
      <c r="P2629" s="10">
        <f>IF(E2629=0,0,E2629/L2629)</f>
        <v>21.555555555555557</v>
      </c>
      <c r="Q2629" s="2" t="str">
        <f>LEFT(N2629,SEARCH("/",N2629,1)-1)</f>
        <v>technology</v>
      </c>
      <c r="R2629" s="2" t="str">
        <f>RIGHT(N2629,LEN(N2629)-SEARCH("/",N2629))</f>
        <v>space exploration</v>
      </c>
      <c r="S2629" s="21">
        <f>(((J2629/60)/60)/24)+DATE(1970,1,1)+(-5/24)</f>
        <v>42304.621076388888</v>
      </c>
      <c r="T2629" s="21">
        <f>(((I2629/60)/60)/24)+DATE(1970,1,1)+(-5/24)</f>
        <v>42334.66274305556</v>
      </c>
    </row>
    <row r="2630" spans="1:20" ht="60" hidden="1" x14ac:dyDescent="0.25">
      <c r="A2630" s="13">
        <v>2628</v>
      </c>
      <c r="B2630" s="3" t="s">
        <v>2628</v>
      </c>
      <c r="C2630" s="3" t="s">
        <v>6738</v>
      </c>
      <c r="D2630" s="2">
        <v>839</v>
      </c>
      <c r="E2630" s="11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8300</v>
      </c>
      <c r="O2630" s="9">
        <f>E2630/D2630</f>
        <v>1.1036948748510131</v>
      </c>
      <c r="P2630" s="10">
        <f>IF(E2630=0,0,E2630/L2630)</f>
        <v>44.095238095238095</v>
      </c>
      <c r="Q2630" s="2" t="str">
        <f>LEFT(N2630,SEARCH("/",N2630,1)-1)</f>
        <v>technology</v>
      </c>
      <c r="R2630" s="2" t="str">
        <f>RIGHT(N2630,LEN(N2630)-SEARCH("/",N2630))</f>
        <v>space exploration</v>
      </c>
      <c r="S2630" s="21">
        <f>(((J2630/60)/60)/24)+DATE(1970,1,1)+(-5/24)</f>
        <v>41953.757719907408</v>
      </c>
      <c r="T2630" s="21">
        <f>(((I2630/60)/60)/24)+DATE(1970,1,1)+(-5/24)</f>
        <v>41973.757719907408</v>
      </c>
    </row>
    <row r="2631" spans="1:20" ht="60" hidden="1" x14ac:dyDescent="0.25">
      <c r="A2631" s="13">
        <v>2629</v>
      </c>
      <c r="B2631" s="3" t="s">
        <v>2629</v>
      </c>
      <c r="C2631" s="3" t="s">
        <v>6739</v>
      </c>
      <c r="D2631" s="2">
        <v>5000</v>
      </c>
      <c r="E2631" s="11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8300</v>
      </c>
      <c r="O2631" s="9">
        <f>E2631/D2631</f>
        <v>1.2774000000000001</v>
      </c>
      <c r="P2631" s="10">
        <f>IF(E2631=0,0,E2631/L2631)</f>
        <v>63.87</v>
      </c>
      <c r="Q2631" s="2" t="str">
        <f>LEFT(N2631,SEARCH("/",N2631,1)-1)</f>
        <v>technology</v>
      </c>
      <c r="R2631" s="2" t="str">
        <f>RIGHT(N2631,LEN(N2631)-SEARCH("/",N2631))</f>
        <v>space exploration</v>
      </c>
      <c r="S2631" s="21">
        <f>(((J2631/60)/60)/24)+DATE(1970,1,1)+(-5/24)</f>
        <v>42108.330115740733</v>
      </c>
      <c r="T2631" s="21">
        <f>(((I2631/60)/60)/24)+DATE(1970,1,1)+(-5/24)</f>
        <v>42138.330115740733</v>
      </c>
    </row>
    <row r="2632" spans="1:20" ht="90" hidden="1" x14ac:dyDescent="0.25">
      <c r="A2632" s="13">
        <v>2630</v>
      </c>
      <c r="B2632" s="3" t="s">
        <v>2630</v>
      </c>
      <c r="C2632" s="3" t="s">
        <v>6740</v>
      </c>
      <c r="D2632" s="2">
        <v>2000</v>
      </c>
      <c r="E2632" s="11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8300</v>
      </c>
      <c r="O2632" s="9">
        <f>E2632/D2632</f>
        <v>1.579</v>
      </c>
      <c r="P2632" s="10">
        <f>IF(E2632=0,0,E2632/L2632)</f>
        <v>38.987654320987652</v>
      </c>
      <c r="Q2632" s="2" t="str">
        <f>LEFT(N2632,SEARCH("/",N2632,1)-1)</f>
        <v>technology</v>
      </c>
      <c r="R2632" s="2" t="str">
        <f>RIGHT(N2632,LEN(N2632)-SEARCH("/",N2632))</f>
        <v>space exploration</v>
      </c>
      <c r="S2632" s="21">
        <f>(((J2632/60)/60)/24)+DATE(1970,1,1)+(-5/24)</f>
        <v>42523.897129629629</v>
      </c>
      <c r="T2632" s="21">
        <f>(((I2632/60)/60)/24)+DATE(1970,1,1)+(-5/24)</f>
        <v>42551.208333333336</v>
      </c>
    </row>
    <row r="2633" spans="1:20" ht="75" hidden="1" x14ac:dyDescent="0.25">
      <c r="A2633" s="13">
        <v>2631</v>
      </c>
      <c r="B2633" s="3" t="s">
        <v>2631</v>
      </c>
      <c r="C2633" s="3" t="s">
        <v>6741</v>
      </c>
      <c r="D2633" s="2">
        <v>20000</v>
      </c>
      <c r="E2633" s="11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8300</v>
      </c>
      <c r="O2633" s="9">
        <f>E2633/D2633</f>
        <v>1.1466525000000001</v>
      </c>
      <c r="P2633" s="10">
        <f>IF(E2633=0,0,E2633/L2633)</f>
        <v>80.185489510489504</v>
      </c>
      <c r="Q2633" s="2" t="str">
        <f>LEFT(N2633,SEARCH("/",N2633,1)-1)</f>
        <v>technology</v>
      </c>
      <c r="R2633" s="2" t="str">
        <f>RIGHT(N2633,LEN(N2633)-SEARCH("/",N2633))</f>
        <v>space exploration</v>
      </c>
      <c r="S2633" s="21">
        <f>(((J2633/60)/60)/24)+DATE(1970,1,1)+(-5/24)</f>
        <v>42217.960960648146</v>
      </c>
      <c r="T2633" s="21">
        <f>(((I2633/60)/60)/24)+DATE(1970,1,1)+(-5/24)</f>
        <v>42245.960960648146</v>
      </c>
    </row>
    <row r="2634" spans="1:20" ht="90" hidden="1" x14ac:dyDescent="0.25">
      <c r="A2634" s="13">
        <v>2632</v>
      </c>
      <c r="B2634" s="3" t="s">
        <v>2632</v>
      </c>
      <c r="C2634" s="3" t="s">
        <v>6742</v>
      </c>
      <c r="D2634" s="2">
        <v>1070</v>
      </c>
      <c r="E2634" s="11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8300</v>
      </c>
      <c r="O2634" s="9">
        <f>E2634/D2634</f>
        <v>1.3700934579439252</v>
      </c>
      <c r="P2634" s="10">
        <f>IF(E2634=0,0,E2634/L2634)</f>
        <v>34.904761904761905</v>
      </c>
      <c r="Q2634" s="2" t="str">
        <f>LEFT(N2634,SEARCH("/",N2634,1)-1)</f>
        <v>technology</v>
      </c>
      <c r="R2634" s="2" t="str">
        <f>RIGHT(N2634,LEN(N2634)-SEARCH("/",N2634))</f>
        <v>space exploration</v>
      </c>
      <c r="S2634" s="21">
        <f>(((J2634/60)/60)/24)+DATE(1970,1,1)+(-5/24)</f>
        <v>42493.853460648148</v>
      </c>
      <c r="T2634" s="21">
        <f>(((I2634/60)/60)/24)+DATE(1970,1,1)+(-5/24)</f>
        <v>42518.853460648148</v>
      </c>
    </row>
    <row r="2635" spans="1:20" ht="90" hidden="1" x14ac:dyDescent="0.25">
      <c r="A2635" s="13">
        <v>2633</v>
      </c>
      <c r="B2635" s="3" t="s">
        <v>2633</v>
      </c>
      <c r="C2635" s="3" t="s">
        <v>6743</v>
      </c>
      <c r="D2635" s="2">
        <v>5000</v>
      </c>
      <c r="E2635" s="11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8300</v>
      </c>
      <c r="O2635" s="9">
        <f>E2635/D2635</f>
        <v>3.5461999999999998</v>
      </c>
      <c r="P2635" s="10">
        <f>IF(E2635=0,0,E2635/L2635)</f>
        <v>89.100502512562812</v>
      </c>
      <c r="Q2635" s="2" t="str">
        <f>LEFT(N2635,SEARCH("/",N2635,1)-1)</f>
        <v>technology</v>
      </c>
      <c r="R2635" s="2" t="str">
        <f>RIGHT(N2635,LEN(N2635)-SEARCH("/",N2635))</f>
        <v>space exploration</v>
      </c>
      <c r="S2635" s="21">
        <f>(((J2635/60)/60)/24)+DATE(1970,1,1)+(-5/24)</f>
        <v>41667.614953703705</v>
      </c>
      <c r="T2635" s="21">
        <f>(((I2635/60)/60)/24)+DATE(1970,1,1)+(-5/24)</f>
        <v>41697.75</v>
      </c>
    </row>
    <row r="2636" spans="1:20" ht="90" hidden="1" x14ac:dyDescent="0.25">
      <c r="A2636" s="13">
        <v>2634</v>
      </c>
      <c r="B2636" s="3" t="s">
        <v>2634</v>
      </c>
      <c r="C2636" s="3" t="s">
        <v>6744</v>
      </c>
      <c r="D2636" s="2">
        <v>930</v>
      </c>
      <c r="E2636" s="11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8300</v>
      </c>
      <c r="O2636" s="9">
        <f>E2636/D2636</f>
        <v>1.0602150537634409</v>
      </c>
      <c r="P2636" s="10">
        <f>IF(E2636=0,0,E2636/L2636)</f>
        <v>39.44</v>
      </c>
      <c r="Q2636" s="2" t="str">
        <f>LEFT(N2636,SEARCH("/",N2636,1)-1)</f>
        <v>technology</v>
      </c>
      <c r="R2636" s="2" t="str">
        <f>RIGHT(N2636,LEN(N2636)-SEARCH("/",N2636))</f>
        <v>space exploration</v>
      </c>
      <c r="S2636" s="21">
        <f>(((J2636/60)/60)/24)+DATE(1970,1,1)+(-5/24)</f>
        <v>42612.448159722226</v>
      </c>
      <c r="T2636" s="21">
        <f>(((I2636/60)/60)/24)+DATE(1970,1,1)+(-5/24)</f>
        <v>42642.448159722226</v>
      </c>
    </row>
    <row r="2637" spans="1:20" ht="90" hidden="1" x14ac:dyDescent="0.25">
      <c r="A2637" s="13">
        <v>2635</v>
      </c>
      <c r="B2637" s="3" t="s">
        <v>2635</v>
      </c>
      <c r="C2637" s="3" t="s">
        <v>6745</v>
      </c>
      <c r="D2637" s="2">
        <v>11500</v>
      </c>
      <c r="E2637" s="11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8300</v>
      </c>
      <c r="O2637" s="9">
        <f>E2637/D2637</f>
        <v>1</v>
      </c>
      <c r="P2637" s="10">
        <f>IF(E2637=0,0,E2637/L2637)</f>
        <v>136.9047619047619</v>
      </c>
      <c r="Q2637" s="2" t="str">
        <f>LEFT(N2637,SEARCH("/",N2637,1)-1)</f>
        <v>technology</v>
      </c>
      <c r="R2637" s="2" t="str">
        <f>RIGHT(N2637,LEN(N2637)-SEARCH("/",N2637))</f>
        <v>space exploration</v>
      </c>
      <c r="S2637" s="21">
        <f>(((J2637/60)/60)/24)+DATE(1970,1,1)+(-5/24)</f>
        <v>42037.742604166669</v>
      </c>
      <c r="T2637" s="21">
        <f>(((I2637/60)/60)/24)+DATE(1970,1,1)+(-5/24)</f>
        <v>42072.700937499998</v>
      </c>
    </row>
    <row r="2638" spans="1:20" ht="90" hidden="1" x14ac:dyDescent="0.25">
      <c r="A2638" s="13">
        <v>2636</v>
      </c>
      <c r="B2638" s="3" t="s">
        <v>2636</v>
      </c>
      <c r="C2638" s="3" t="s">
        <v>6746</v>
      </c>
      <c r="D2638" s="2">
        <v>1000</v>
      </c>
      <c r="E2638" s="11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8300</v>
      </c>
      <c r="O2638" s="9">
        <f>E2638/D2638</f>
        <v>1.873</v>
      </c>
      <c r="P2638" s="10">
        <f>IF(E2638=0,0,E2638/L2638)</f>
        <v>37.46</v>
      </c>
      <c r="Q2638" s="2" t="str">
        <f>LEFT(N2638,SEARCH("/",N2638,1)-1)</f>
        <v>technology</v>
      </c>
      <c r="R2638" s="2" t="str">
        <f>RIGHT(N2638,LEN(N2638)-SEARCH("/",N2638))</f>
        <v>space exploration</v>
      </c>
      <c r="S2638" s="21">
        <f>(((J2638/60)/60)/24)+DATE(1970,1,1)+(-5/24)</f>
        <v>42636.406412037039</v>
      </c>
      <c r="T2638" s="21">
        <f>(((I2638/60)/60)/24)+DATE(1970,1,1)+(-5/24)</f>
        <v>42658.833333333336</v>
      </c>
    </row>
    <row r="2639" spans="1:20" ht="60" hidden="1" x14ac:dyDescent="0.25">
      <c r="A2639" s="13">
        <v>2637</v>
      </c>
      <c r="B2639" s="3" t="s">
        <v>2637</v>
      </c>
      <c r="C2639" s="3" t="s">
        <v>6747</v>
      </c>
      <c r="D2639" s="2">
        <v>500</v>
      </c>
      <c r="E2639" s="11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8300</v>
      </c>
      <c r="O2639" s="9">
        <f>E2639/D2639</f>
        <v>1.6619999999999999</v>
      </c>
      <c r="P2639" s="10">
        <f>IF(E2639=0,0,E2639/L2639)</f>
        <v>31.96153846153846</v>
      </c>
      <c r="Q2639" s="2" t="str">
        <f>LEFT(N2639,SEARCH("/",N2639,1)-1)</f>
        <v>technology</v>
      </c>
      <c r="R2639" s="2" t="str">
        <f>RIGHT(N2639,LEN(N2639)-SEARCH("/",N2639))</f>
        <v>space exploration</v>
      </c>
      <c r="S2639" s="21">
        <f>(((J2639/60)/60)/24)+DATE(1970,1,1)+(-5/24)</f>
        <v>42639.341145833336</v>
      </c>
      <c r="T2639" s="21">
        <f>(((I2639/60)/60)/24)+DATE(1970,1,1)+(-5/24)</f>
        <v>42655.341145833336</v>
      </c>
    </row>
    <row r="2640" spans="1:20" ht="90" hidden="1" x14ac:dyDescent="0.25">
      <c r="A2640" s="13">
        <v>2638</v>
      </c>
      <c r="B2640" s="3" t="s">
        <v>2638</v>
      </c>
      <c r="C2640" s="3" t="s">
        <v>6748</v>
      </c>
      <c r="D2640" s="2">
        <v>347</v>
      </c>
      <c r="E2640" s="11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8300</v>
      </c>
      <c r="O2640" s="9">
        <f>E2640/D2640</f>
        <v>1.0172910662824208</v>
      </c>
      <c r="P2640" s="10">
        <f>IF(E2640=0,0,E2640/L2640)</f>
        <v>25.214285714285715</v>
      </c>
      <c r="Q2640" s="2" t="str">
        <f>LEFT(N2640,SEARCH("/",N2640,1)-1)</f>
        <v>technology</v>
      </c>
      <c r="R2640" s="2" t="str">
        <f>RIGHT(N2640,LEN(N2640)-SEARCH("/",N2640))</f>
        <v>space exploration</v>
      </c>
      <c r="S2640" s="21">
        <f>(((J2640/60)/60)/24)+DATE(1970,1,1)+(-5/24)</f>
        <v>41989.70480324074</v>
      </c>
      <c r="T2640" s="21">
        <f>(((I2640/60)/60)/24)+DATE(1970,1,1)+(-5/24)</f>
        <v>42019.70480324074</v>
      </c>
    </row>
    <row r="2641" spans="1:20" ht="90" hidden="1" x14ac:dyDescent="0.25">
      <c r="A2641" s="13">
        <v>2639</v>
      </c>
      <c r="B2641" s="3" t="s">
        <v>2639</v>
      </c>
      <c r="C2641" s="3" t="s">
        <v>6749</v>
      </c>
      <c r="D2641" s="2">
        <v>300</v>
      </c>
      <c r="E2641" s="11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8300</v>
      </c>
      <c r="O2641" s="9">
        <f>E2641/D2641</f>
        <v>1.64</v>
      </c>
      <c r="P2641" s="10">
        <f>IF(E2641=0,0,E2641/L2641)</f>
        <v>10.040816326530612</v>
      </c>
      <c r="Q2641" s="2" t="str">
        <f>LEFT(N2641,SEARCH("/",N2641,1)-1)</f>
        <v>technology</v>
      </c>
      <c r="R2641" s="2" t="str">
        <f>RIGHT(N2641,LEN(N2641)-SEARCH("/",N2641))</f>
        <v>space exploration</v>
      </c>
      <c r="S2641" s="21">
        <f>(((J2641/60)/60)/24)+DATE(1970,1,1)+(-5/24)</f>
        <v>42024.656805555554</v>
      </c>
      <c r="T2641" s="21">
        <f>(((I2641/60)/60)/24)+DATE(1970,1,1)+(-5/24)</f>
        <v>42054.656805555554</v>
      </c>
    </row>
    <row r="2642" spans="1:20" ht="105" hidden="1" x14ac:dyDescent="0.25">
      <c r="A2642" s="13">
        <v>2640</v>
      </c>
      <c r="B2642" s="3" t="s">
        <v>2640</v>
      </c>
      <c r="C2642" s="3" t="s">
        <v>6750</v>
      </c>
      <c r="D2642" s="2">
        <v>3000</v>
      </c>
      <c r="E2642" s="11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8300</v>
      </c>
      <c r="O2642" s="9">
        <f>E2642/D2642</f>
        <v>1.0566666666666666</v>
      </c>
      <c r="P2642" s="10">
        <f>IF(E2642=0,0,E2642/L2642)</f>
        <v>45.94202898550725</v>
      </c>
      <c r="Q2642" s="2" t="str">
        <f>LEFT(N2642,SEARCH("/",N2642,1)-1)</f>
        <v>technology</v>
      </c>
      <c r="R2642" s="2" t="str">
        <f>RIGHT(N2642,LEN(N2642)-SEARCH("/",N2642))</f>
        <v>space exploration</v>
      </c>
      <c r="S2642" s="21">
        <f>(((J2642/60)/60)/24)+DATE(1970,1,1)+(-5/24)</f>
        <v>42102.952245370368</v>
      </c>
      <c r="T2642" s="21">
        <f>(((I2642/60)/60)/24)+DATE(1970,1,1)+(-5/24)</f>
        <v>42162.952245370368</v>
      </c>
    </row>
    <row r="2643" spans="1:20" ht="60" hidden="1" x14ac:dyDescent="0.25">
      <c r="A2643" s="13">
        <v>2641</v>
      </c>
      <c r="B2643" s="3" t="s">
        <v>2641</v>
      </c>
      <c r="C2643" s="3" t="s">
        <v>6751</v>
      </c>
      <c r="D2643" s="2">
        <v>1500</v>
      </c>
      <c r="E2643" s="11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8300</v>
      </c>
      <c r="O2643" s="9">
        <f>E2643/D2643</f>
        <v>0.01</v>
      </c>
      <c r="P2643" s="10">
        <f>IF(E2643=0,0,E2643/L2643)</f>
        <v>15</v>
      </c>
      <c r="Q2643" s="2" t="str">
        <f>LEFT(N2643,SEARCH("/",N2643,1)-1)</f>
        <v>technology</v>
      </c>
      <c r="R2643" s="2" t="str">
        <f>RIGHT(N2643,LEN(N2643)-SEARCH("/",N2643))</f>
        <v>space exploration</v>
      </c>
      <c r="S2643" s="21">
        <f>(((J2643/60)/60)/24)+DATE(1970,1,1)+(-5/24)</f>
        <v>41880.618784722217</v>
      </c>
      <c r="T2643" s="21">
        <f>(((I2643/60)/60)/24)+DATE(1970,1,1)+(-5/24)</f>
        <v>41897.631249999999</v>
      </c>
    </row>
    <row r="2644" spans="1:20" ht="105" hidden="1" x14ac:dyDescent="0.25">
      <c r="A2644" s="13">
        <v>2642</v>
      </c>
      <c r="B2644" s="3" t="s">
        <v>2642</v>
      </c>
      <c r="C2644" s="3" t="s">
        <v>6752</v>
      </c>
      <c r="D2644" s="2">
        <v>500000</v>
      </c>
      <c r="E2644" s="11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8300</v>
      </c>
      <c r="O2644" s="9">
        <f>E2644/D2644</f>
        <v>0</v>
      </c>
      <c r="P2644" s="10">
        <f>IF(E2644=0,0,E2644/L2644)</f>
        <v>0</v>
      </c>
      <c r="Q2644" s="2" t="str">
        <f>LEFT(N2644,SEARCH("/",N2644,1)-1)</f>
        <v>technology</v>
      </c>
      <c r="R2644" s="2" t="str">
        <f>RIGHT(N2644,LEN(N2644)-SEARCH("/",N2644))</f>
        <v>space exploration</v>
      </c>
      <c r="S2644" s="21">
        <f>(((J2644/60)/60)/24)+DATE(1970,1,1)+(-5/24)</f>
        <v>42536.03828703703</v>
      </c>
      <c r="T2644" s="21">
        <f>(((I2644/60)/60)/24)+DATE(1970,1,1)+(-5/24)</f>
        <v>42566.081249999996</v>
      </c>
    </row>
    <row r="2645" spans="1:20" ht="90" x14ac:dyDescent="0.25">
      <c r="A2645" s="13">
        <v>2643</v>
      </c>
      <c r="B2645" s="3" t="s">
        <v>2643</v>
      </c>
      <c r="C2645" s="3" t="s">
        <v>6753</v>
      </c>
      <c r="D2645" s="2">
        <v>1000000</v>
      </c>
      <c r="E2645" s="11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8300</v>
      </c>
      <c r="O2645" s="9">
        <f>E2645/D2645</f>
        <v>0.33559730999999998</v>
      </c>
      <c r="P2645" s="10">
        <f>IF(E2645=0,0,E2645/L2645)</f>
        <v>223.58248500999335</v>
      </c>
      <c r="Q2645" s="2" t="str">
        <f>LEFT(N2645,SEARCH("/",N2645,1)-1)</f>
        <v>technology</v>
      </c>
      <c r="R2645" s="2" t="str">
        <f>RIGHT(N2645,LEN(N2645)-SEARCH("/",N2645))</f>
        <v>space exploration</v>
      </c>
      <c r="S2645" s="21">
        <f>(((J2645/60)/60)/24)+DATE(1970,1,1)+(-5/24)</f>
        <v>42689.374016203699</v>
      </c>
      <c r="T2645" s="21">
        <f>(((I2645/60)/60)/24)+DATE(1970,1,1)+(-5/24)</f>
        <v>42725.124305555553</v>
      </c>
    </row>
    <row r="2646" spans="1:20" ht="75" x14ac:dyDescent="0.25">
      <c r="A2646" s="13">
        <v>2644</v>
      </c>
      <c r="B2646" s="3" t="s">
        <v>2644</v>
      </c>
      <c r="C2646" s="3" t="s">
        <v>6754</v>
      </c>
      <c r="D2646" s="2">
        <v>100000</v>
      </c>
      <c r="E2646" s="11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8300</v>
      </c>
      <c r="O2646" s="9">
        <f>E2646/D2646</f>
        <v>2.053E-2</v>
      </c>
      <c r="P2646" s="10">
        <f>IF(E2646=0,0,E2646/L2646)</f>
        <v>39.480769230769234</v>
      </c>
      <c r="Q2646" s="2" t="str">
        <f>LEFT(N2646,SEARCH("/",N2646,1)-1)</f>
        <v>technology</v>
      </c>
      <c r="R2646" s="2" t="str">
        <f>RIGHT(N2646,LEN(N2646)-SEARCH("/",N2646))</f>
        <v>space exploration</v>
      </c>
      <c r="S2646" s="21">
        <f>(((J2646/60)/60)/24)+DATE(1970,1,1)+(-5/24)</f>
        <v>42774.583738425928</v>
      </c>
      <c r="T2646" s="21">
        <f>(((I2646/60)/60)/24)+DATE(1970,1,1)+(-5/24)</f>
        <v>42804.583738425928</v>
      </c>
    </row>
    <row r="2647" spans="1:20" ht="90" x14ac:dyDescent="0.25">
      <c r="A2647" s="13">
        <v>2645</v>
      </c>
      <c r="B2647" s="3" t="s">
        <v>2645</v>
      </c>
      <c r="C2647" s="3" t="s">
        <v>6755</v>
      </c>
      <c r="D2647" s="2">
        <v>20000</v>
      </c>
      <c r="E2647" s="11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8300</v>
      </c>
      <c r="O2647" s="9">
        <f>E2647/D2647</f>
        <v>0.105</v>
      </c>
      <c r="P2647" s="10">
        <f>IF(E2647=0,0,E2647/L2647)</f>
        <v>91.304347826086953</v>
      </c>
      <c r="Q2647" s="2" t="str">
        <f>LEFT(N2647,SEARCH("/",N2647,1)-1)</f>
        <v>technology</v>
      </c>
      <c r="R2647" s="2" t="str">
        <f>RIGHT(N2647,LEN(N2647)-SEARCH("/",N2647))</f>
        <v>space exploration</v>
      </c>
      <c r="S2647" s="21">
        <f>(((J2647/60)/60)/24)+DATE(1970,1,1)+(-5/24)</f>
        <v>41921.634293981479</v>
      </c>
      <c r="T2647" s="21">
        <f>(((I2647/60)/60)/24)+DATE(1970,1,1)+(-5/24)</f>
        <v>41951.675960648143</v>
      </c>
    </row>
    <row r="2648" spans="1:20" ht="75" x14ac:dyDescent="0.25">
      <c r="A2648" s="13">
        <v>2646</v>
      </c>
      <c r="B2648" s="3" t="s">
        <v>2646</v>
      </c>
      <c r="C2648" s="3" t="s">
        <v>6756</v>
      </c>
      <c r="D2648" s="2">
        <v>500000</v>
      </c>
      <c r="E2648" s="11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8300</v>
      </c>
      <c r="O2648" s="9">
        <f>E2648/D2648</f>
        <v>8.4172839999999999E-2</v>
      </c>
      <c r="P2648" s="10">
        <f>IF(E2648=0,0,E2648/L2648)</f>
        <v>78.666205607476627</v>
      </c>
      <c r="Q2648" s="2" t="str">
        <f>LEFT(N2648,SEARCH("/",N2648,1)-1)</f>
        <v>technology</v>
      </c>
      <c r="R2648" s="2" t="str">
        <f>RIGHT(N2648,LEN(N2648)-SEARCH("/",N2648))</f>
        <v>space exploration</v>
      </c>
      <c r="S2648" s="21">
        <f>(((J2648/60)/60)/24)+DATE(1970,1,1)+(-5/24)</f>
        <v>42226.10496527778</v>
      </c>
      <c r="T2648" s="21">
        <f>(((I2648/60)/60)/24)+DATE(1970,1,1)+(-5/24)</f>
        <v>42256.10496527778</v>
      </c>
    </row>
    <row r="2649" spans="1:20" ht="90" hidden="1" x14ac:dyDescent="0.25">
      <c r="A2649" s="13">
        <v>2647</v>
      </c>
      <c r="B2649" s="3" t="s">
        <v>2647</v>
      </c>
      <c r="C2649" s="3" t="s">
        <v>6757</v>
      </c>
      <c r="D2649" s="2">
        <v>2500</v>
      </c>
      <c r="E2649" s="11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8300</v>
      </c>
      <c r="O2649" s="9">
        <f>E2649/D2649</f>
        <v>1.44E-2</v>
      </c>
      <c r="P2649" s="10">
        <f>IF(E2649=0,0,E2649/L2649)</f>
        <v>12</v>
      </c>
      <c r="Q2649" s="2" t="str">
        <f>LEFT(N2649,SEARCH("/",N2649,1)-1)</f>
        <v>technology</v>
      </c>
      <c r="R2649" s="2" t="str">
        <f>RIGHT(N2649,LEN(N2649)-SEARCH("/",N2649))</f>
        <v>space exploration</v>
      </c>
      <c r="S2649" s="21">
        <f>(((J2649/60)/60)/24)+DATE(1970,1,1)+(-5/24)</f>
        <v>42200.053460648145</v>
      </c>
      <c r="T2649" s="21">
        <f>(((I2649/60)/60)/24)+DATE(1970,1,1)+(-5/24)</f>
        <v>42230.053460648145</v>
      </c>
    </row>
    <row r="2650" spans="1:20" ht="105" hidden="1" x14ac:dyDescent="0.25">
      <c r="A2650" s="13">
        <v>2648</v>
      </c>
      <c r="B2650" s="3" t="s">
        <v>2648</v>
      </c>
      <c r="C2650" s="3" t="s">
        <v>6758</v>
      </c>
      <c r="D2650" s="2">
        <v>12000</v>
      </c>
      <c r="E2650" s="11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8300</v>
      </c>
      <c r="O2650" s="9">
        <f>E2650/D2650</f>
        <v>8.8333333333333337E-3</v>
      </c>
      <c r="P2650" s="10">
        <f>IF(E2650=0,0,E2650/L2650)</f>
        <v>17.666666666666668</v>
      </c>
      <c r="Q2650" s="2" t="str">
        <f>LEFT(N2650,SEARCH("/",N2650,1)-1)</f>
        <v>technology</v>
      </c>
      <c r="R2650" s="2" t="str">
        <f>RIGHT(N2650,LEN(N2650)-SEARCH("/",N2650))</f>
        <v>space exploration</v>
      </c>
      <c r="S2650" s="21">
        <f>(((J2650/60)/60)/24)+DATE(1970,1,1)+(-5/24)</f>
        <v>42408.506481481476</v>
      </c>
      <c r="T2650" s="21">
        <f>(((I2650/60)/60)/24)+DATE(1970,1,1)+(-5/24)</f>
        <v>42438.506481481476</v>
      </c>
    </row>
    <row r="2651" spans="1:20" ht="45" hidden="1" x14ac:dyDescent="0.25">
      <c r="A2651" s="13">
        <v>2649</v>
      </c>
      <c r="B2651" s="3" t="s">
        <v>2649</v>
      </c>
      <c r="C2651" s="3" t="s">
        <v>6759</v>
      </c>
      <c r="D2651" s="2">
        <v>125000</v>
      </c>
      <c r="E2651" s="11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8300</v>
      </c>
      <c r="O2651" s="9">
        <f>E2651/D2651</f>
        <v>9.9200000000000004E-4</v>
      </c>
      <c r="P2651" s="10">
        <f>IF(E2651=0,0,E2651/L2651)</f>
        <v>41.333333333333336</v>
      </c>
      <c r="Q2651" s="2" t="str">
        <f>LEFT(N2651,SEARCH("/",N2651,1)-1)</f>
        <v>technology</v>
      </c>
      <c r="R2651" s="2" t="str">
        <f>RIGHT(N2651,LEN(N2651)-SEARCH("/",N2651))</f>
        <v>space exploration</v>
      </c>
      <c r="S2651" s="21">
        <f>(((J2651/60)/60)/24)+DATE(1970,1,1)+(-5/24)</f>
        <v>42341.788668981484</v>
      </c>
      <c r="T2651" s="21">
        <f>(((I2651/60)/60)/24)+DATE(1970,1,1)+(-5/24)</f>
        <v>42401.788668981484</v>
      </c>
    </row>
    <row r="2652" spans="1:20" ht="105" hidden="1" x14ac:dyDescent="0.25">
      <c r="A2652" s="13">
        <v>2650</v>
      </c>
      <c r="B2652" s="3" t="s">
        <v>2650</v>
      </c>
      <c r="C2652" s="3" t="s">
        <v>6760</v>
      </c>
      <c r="D2652" s="2">
        <v>60000</v>
      </c>
      <c r="E2652" s="11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8300</v>
      </c>
      <c r="O2652" s="9">
        <f>E2652/D2652</f>
        <v>5.966666666666667E-3</v>
      </c>
      <c r="P2652" s="10">
        <f>IF(E2652=0,0,E2652/L2652)</f>
        <v>71.599999999999994</v>
      </c>
      <c r="Q2652" s="2" t="str">
        <f>LEFT(N2652,SEARCH("/",N2652,1)-1)</f>
        <v>technology</v>
      </c>
      <c r="R2652" s="2" t="str">
        <f>RIGHT(N2652,LEN(N2652)-SEARCH("/",N2652))</f>
        <v>space exploration</v>
      </c>
      <c r="S2652" s="21">
        <f>(((J2652/60)/60)/24)+DATE(1970,1,1)+(-5/24)</f>
        <v>42695.416006944441</v>
      </c>
      <c r="T2652" s="21">
        <f>(((I2652/60)/60)/24)+DATE(1970,1,1)+(-5/24)</f>
        <v>42725.416006944441</v>
      </c>
    </row>
    <row r="2653" spans="1:20" ht="90" hidden="1" x14ac:dyDescent="0.25">
      <c r="A2653" s="13">
        <v>2651</v>
      </c>
      <c r="B2653" s="3" t="s">
        <v>2651</v>
      </c>
      <c r="C2653" s="3" t="s">
        <v>6761</v>
      </c>
      <c r="D2653" s="2">
        <v>280000</v>
      </c>
      <c r="E2653" s="11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8300</v>
      </c>
      <c r="O2653" s="9">
        <f>E2653/D2653</f>
        <v>1.8689285714285714E-2</v>
      </c>
      <c r="P2653" s="10">
        <f>IF(E2653=0,0,E2653/L2653)</f>
        <v>307.8235294117647</v>
      </c>
      <c r="Q2653" s="2" t="str">
        <f>LEFT(N2653,SEARCH("/",N2653,1)-1)</f>
        <v>technology</v>
      </c>
      <c r="R2653" s="2" t="str">
        <f>RIGHT(N2653,LEN(N2653)-SEARCH("/",N2653))</f>
        <v>space exploration</v>
      </c>
      <c r="S2653" s="21">
        <f>(((J2653/60)/60)/24)+DATE(1970,1,1)+(-5/24)</f>
        <v>42327.597326388881</v>
      </c>
      <c r="T2653" s="21">
        <f>(((I2653/60)/60)/24)+DATE(1970,1,1)+(-5/24)</f>
        <v>42355.597326388881</v>
      </c>
    </row>
    <row r="2654" spans="1:20" ht="90" hidden="1" x14ac:dyDescent="0.25">
      <c r="A2654" s="13">
        <v>2652</v>
      </c>
      <c r="B2654" s="3" t="s">
        <v>2652</v>
      </c>
      <c r="C2654" s="3" t="s">
        <v>6762</v>
      </c>
      <c r="D2654" s="2">
        <v>100000</v>
      </c>
      <c r="E2654" s="11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8300</v>
      </c>
      <c r="O2654" s="9">
        <f>E2654/D2654</f>
        <v>8.8500000000000002E-3</v>
      </c>
      <c r="P2654" s="10">
        <f>IF(E2654=0,0,E2654/L2654)</f>
        <v>80.454545454545453</v>
      </c>
      <c r="Q2654" s="2" t="str">
        <f>LEFT(N2654,SEARCH("/",N2654,1)-1)</f>
        <v>technology</v>
      </c>
      <c r="R2654" s="2" t="str">
        <f>RIGHT(N2654,LEN(N2654)-SEARCH("/",N2654))</f>
        <v>space exploration</v>
      </c>
      <c r="S2654" s="21">
        <f>(((J2654/60)/60)/24)+DATE(1970,1,1)+(-5/24)</f>
        <v>41952.950520833336</v>
      </c>
      <c r="T2654" s="21">
        <f>(((I2654/60)/60)/24)+DATE(1970,1,1)+(-5/24)</f>
        <v>41982.950520833336</v>
      </c>
    </row>
    <row r="2655" spans="1:20" ht="75" hidden="1" x14ac:dyDescent="0.25">
      <c r="A2655" s="13">
        <v>2653</v>
      </c>
      <c r="B2655" s="3" t="s">
        <v>2653</v>
      </c>
      <c r="C2655" s="3" t="s">
        <v>6763</v>
      </c>
      <c r="D2655" s="2">
        <v>51000</v>
      </c>
      <c r="E2655" s="11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8300</v>
      </c>
      <c r="O2655" s="9">
        <f>E2655/D2655</f>
        <v>0.1152156862745098</v>
      </c>
      <c r="P2655" s="10">
        <f>IF(E2655=0,0,E2655/L2655)</f>
        <v>83.942857142857136</v>
      </c>
      <c r="Q2655" s="2" t="str">
        <f>LEFT(N2655,SEARCH("/",N2655,1)-1)</f>
        <v>technology</v>
      </c>
      <c r="R2655" s="2" t="str">
        <f>RIGHT(N2655,LEN(N2655)-SEARCH("/",N2655))</f>
        <v>space exploration</v>
      </c>
      <c r="S2655" s="21">
        <f>(((J2655/60)/60)/24)+DATE(1970,1,1)+(-5/24)</f>
        <v>41771.443599537037</v>
      </c>
      <c r="T2655" s="21">
        <f>(((I2655/60)/60)/24)+DATE(1970,1,1)+(-5/24)</f>
        <v>41802.958333333328</v>
      </c>
    </row>
    <row r="2656" spans="1:20" ht="90" hidden="1" x14ac:dyDescent="0.25">
      <c r="A2656" s="13">
        <v>2654</v>
      </c>
      <c r="B2656" s="3" t="s">
        <v>2654</v>
      </c>
      <c r="C2656" s="3" t="s">
        <v>6764</v>
      </c>
      <c r="D2656" s="2">
        <v>100000</v>
      </c>
      <c r="E2656" s="11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8300</v>
      </c>
      <c r="O2656" s="9">
        <f>E2656/D2656</f>
        <v>5.1000000000000004E-4</v>
      </c>
      <c r="P2656" s="10">
        <f>IF(E2656=0,0,E2656/L2656)</f>
        <v>8.5</v>
      </c>
      <c r="Q2656" s="2" t="str">
        <f>LEFT(N2656,SEARCH("/",N2656,1)-1)</f>
        <v>technology</v>
      </c>
      <c r="R2656" s="2" t="str">
        <f>RIGHT(N2656,LEN(N2656)-SEARCH("/",N2656))</f>
        <v>space exploration</v>
      </c>
      <c r="S2656" s="21">
        <f>(((J2656/60)/60)/24)+DATE(1970,1,1)+(-5/24)</f>
        <v>42055.39266203704</v>
      </c>
      <c r="T2656" s="21">
        <f>(((I2656/60)/60)/24)+DATE(1970,1,1)+(-5/24)</f>
        <v>42115.350995370369</v>
      </c>
    </row>
    <row r="2657" spans="1:20" ht="30" hidden="1" x14ac:dyDescent="0.25">
      <c r="A2657" s="13">
        <v>2655</v>
      </c>
      <c r="B2657" s="3" t="s">
        <v>2655</v>
      </c>
      <c r="C2657" s="3" t="s">
        <v>6765</v>
      </c>
      <c r="D2657" s="2">
        <v>15000</v>
      </c>
      <c r="E2657" s="11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8300</v>
      </c>
      <c r="O2657" s="9">
        <f>E2657/D2657</f>
        <v>0.21033333333333334</v>
      </c>
      <c r="P2657" s="10">
        <f>IF(E2657=0,0,E2657/L2657)</f>
        <v>73.372093023255815</v>
      </c>
      <c r="Q2657" s="2" t="str">
        <f>LEFT(N2657,SEARCH("/",N2657,1)-1)</f>
        <v>technology</v>
      </c>
      <c r="R2657" s="2" t="str">
        <f>RIGHT(N2657,LEN(N2657)-SEARCH("/",N2657))</f>
        <v>space exploration</v>
      </c>
      <c r="S2657" s="21">
        <f>(((J2657/60)/60)/24)+DATE(1970,1,1)+(-5/24)</f>
        <v>42381.657951388886</v>
      </c>
      <c r="T2657" s="21">
        <f>(((I2657/60)/60)/24)+DATE(1970,1,1)+(-5/24)</f>
        <v>42409.624999999993</v>
      </c>
    </row>
    <row r="2658" spans="1:20" ht="75" hidden="1" x14ac:dyDescent="0.25">
      <c r="A2658" s="13">
        <v>2656</v>
      </c>
      <c r="B2658" s="3" t="s">
        <v>2656</v>
      </c>
      <c r="C2658" s="3" t="s">
        <v>6766</v>
      </c>
      <c r="D2658" s="2">
        <v>150000</v>
      </c>
      <c r="E2658" s="11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8300</v>
      </c>
      <c r="O2658" s="9">
        <f>E2658/D2658</f>
        <v>0.11436666666666667</v>
      </c>
      <c r="P2658" s="10">
        <f>IF(E2658=0,0,E2658/L2658)</f>
        <v>112.86184210526316</v>
      </c>
      <c r="Q2658" s="2" t="str">
        <f>LEFT(N2658,SEARCH("/",N2658,1)-1)</f>
        <v>technology</v>
      </c>
      <c r="R2658" s="2" t="str">
        <f>RIGHT(N2658,LEN(N2658)-SEARCH("/",N2658))</f>
        <v>space exploration</v>
      </c>
      <c r="S2658" s="21">
        <f>(((J2658/60)/60)/24)+DATE(1970,1,1)+(-5/24)</f>
        <v>42767.480185185181</v>
      </c>
      <c r="T2658" s="21">
        <f>(((I2658/60)/60)/24)+DATE(1970,1,1)+(-5/24)</f>
        <v>42806.583333333336</v>
      </c>
    </row>
    <row r="2659" spans="1:20" ht="90" hidden="1" x14ac:dyDescent="0.25">
      <c r="A2659" s="13">
        <v>2657</v>
      </c>
      <c r="B2659" s="3" t="s">
        <v>2657</v>
      </c>
      <c r="C2659" s="3" t="s">
        <v>6767</v>
      </c>
      <c r="D2659" s="2">
        <v>30000</v>
      </c>
      <c r="E2659" s="11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8300</v>
      </c>
      <c r="O2659" s="9">
        <f>E2659/D2659</f>
        <v>0.18737933333333334</v>
      </c>
      <c r="P2659" s="10">
        <f>IF(E2659=0,0,E2659/L2659)</f>
        <v>95.277627118644077</v>
      </c>
      <c r="Q2659" s="2" t="str">
        <f>LEFT(N2659,SEARCH("/",N2659,1)-1)</f>
        <v>technology</v>
      </c>
      <c r="R2659" s="2" t="str">
        <f>RIGHT(N2659,LEN(N2659)-SEARCH("/",N2659))</f>
        <v>space exploration</v>
      </c>
      <c r="S2659" s="21">
        <f>(((J2659/60)/60)/24)+DATE(1970,1,1)+(-5/24)</f>
        <v>42551.720520833333</v>
      </c>
      <c r="T2659" s="21">
        <f>(((I2659/60)/60)/24)+DATE(1970,1,1)+(-5/24)</f>
        <v>42584.854166666664</v>
      </c>
    </row>
    <row r="2660" spans="1:20" ht="75" hidden="1" x14ac:dyDescent="0.25">
      <c r="A2660" s="13">
        <v>2658</v>
      </c>
      <c r="B2660" s="3" t="s">
        <v>2658</v>
      </c>
      <c r="C2660" s="3" t="s">
        <v>6768</v>
      </c>
      <c r="D2660" s="2">
        <v>98000</v>
      </c>
      <c r="E2660" s="11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8300</v>
      </c>
      <c r="O2660" s="9">
        <f>E2660/D2660</f>
        <v>9.2857142857142856E-4</v>
      </c>
      <c r="P2660" s="10">
        <f>IF(E2660=0,0,E2660/L2660)</f>
        <v>22.75</v>
      </c>
      <c r="Q2660" s="2" t="str">
        <f>LEFT(N2660,SEARCH("/",N2660,1)-1)</f>
        <v>technology</v>
      </c>
      <c r="R2660" s="2" t="str">
        <f>RIGHT(N2660,LEN(N2660)-SEARCH("/",N2660))</f>
        <v>space exploration</v>
      </c>
      <c r="S2660" s="21">
        <f>(((J2660/60)/60)/24)+DATE(1970,1,1)+(-5/24)</f>
        <v>42551.675856481481</v>
      </c>
      <c r="T2660" s="21">
        <f>(((I2660/60)/60)/24)+DATE(1970,1,1)+(-5/24)</f>
        <v>42581.675856481481</v>
      </c>
    </row>
    <row r="2661" spans="1:20" hidden="1" x14ac:dyDescent="0.25">
      <c r="A2661" s="13">
        <v>2659</v>
      </c>
      <c r="B2661" s="3" t="s">
        <v>2659</v>
      </c>
      <c r="C2661" s="3" t="s">
        <v>6769</v>
      </c>
      <c r="D2661" s="2">
        <v>49000</v>
      </c>
      <c r="E2661" s="11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8300</v>
      </c>
      <c r="O2661" s="9">
        <f>E2661/D2661</f>
        <v>2.720408163265306E-2</v>
      </c>
      <c r="P2661" s="10">
        <f>IF(E2661=0,0,E2661/L2661)</f>
        <v>133.30000000000001</v>
      </c>
      <c r="Q2661" s="2" t="str">
        <f>LEFT(N2661,SEARCH("/",N2661,1)-1)</f>
        <v>technology</v>
      </c>
      <c r="R2661" s="2" t="str">
        <f>RIGHT(N2661,LEN(N2661)-SEARCH("/",N2661))</f>
        <v>space exploration</v>
      </c>
      <c r="S2661" s="21">
        <f>(((J2661/60)/60)/24)+DATE(1970,1,1)+(-5/24)</f>
        <v>42081.861226851855</v>
      </c>
      <c r="T2661" s="21">
        <f>(((I2661/60)/60)/24)+DATE(1970,1,1)+(-5/24)</f>
        <v>42111.861226851855</v>
      </c>
    </row>
    <row r="2662" spans="1:20" ht="105" hidden="1" x14ac:dyDescent="0.25">
      <c r="A2662" s="13">
        <v>2660</v>
      </c>
      <c r="B2662" s="3" t="s">
        <v>2660</v>
      </c>
      <c r="C2662" s="3" t="s">
        <v>6770</v>
      </c>
      <c r="D2662" s="2">
        <v>20000</v>
      </c>
      <c r="E2662" s="11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8300</v>
      </c>
      <c r="O2662" s="9">
        <f>E2662/D2662</f>
        <v>9.5E-4</v>
      </c>
      <c r="P2662" s="10">
        <f>IF(E2662=0,0,E2662/L2662)</f>
        <v>3.8</v>
      </c>
      <c r="Q2662" s="2" t="str">
        <f>LEFT(N2662,SEARCH("/",N2662,1)-1)</f>
        <v>technology</v>
      </c>
      <c r="R2662" s="2" t="str">
        <f>RIGHT(N2662,LEN(N2662)-SEARCH("/",N2662))</f>
        <v>space exploration</v>
      </c>
      <c r="S2662" s="21">
        <f>(((J2662/60)/60)/24)+DATE(1970,1,1)+(-5/24)</f>
        <v>42272.504837962959</v>
      </c>
      <c r="T2662" s="21">
        <f>(((I2662/60)/60)/24)+DATE(1970,1,1)+(-5/24)</f>
        <v>42332.546504629623</v>
      </c>
    </row>
    <row r="2663" spans="1:20" ht="75" hidden="1" x14ac:dyDescent="0.25">
      <c r="A2663" s="13">
        <v>2661</v>
      </c>
      <c r="B2663" s="3" t="s">
        <v>2661</v>
      </c>
      <c r="C2663" s="3" t="s">
        <v>6771</v>
      </c>
      <c r="D2663" s="2">
        <v>5000</v>
      </c>
      <c r="E2663" s="11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8301</v>
      </c>
      <c r="O2663" s="9">
        <f>E2663/D2663</f>
        <v>1.0289999999999999</v>
      </c>
      <c r="P2663" s="10">
        <f>IF(E2663=0,0,E2663/L2663)</f>
        <v>85.75</v>
      </c>
      <c r="Q2663" s="2" t="str">
        <f>LEFT(N2663,SEARCH("/",N2663,1)-1)</f>
        <v>technology</v>
      </c>
      <c r="R2663" s="2" t="str">
        <f>RIGHT(N2663,LEN(N2663)-SEARCH("/",N2663))</f>
        <v>makerspaces</v>
      </c>
      <c r="S2663" s="21">
        <f>(((J2663/60)/60)/24)+DATE(1970,1,1)+(-5/24)</f>
        <v>41542.750115740739</v>
      </c>
      <c r="T2663" s="21">
        <f>(((I2663/60)/60)/24)+DATE(1970,1,1)+(-5/24)</f>
        <v>41572.750115740739</v>
      </c>
    </row>
    <row r="2664" spans="1:20" ht="90" hidden="1" x14ac:dyDescent="0.25">
      <c r="A2664" s="13">
        <v>2662</v>
      </c>
      <c r="B2664" s="3" t="s">
        <v>2662</v>
      </c>
      <c r="C2664" s="3" t="s">
        <v>6772</v>
      </c>
      <c r="D2664" s="2">
        <v>20000</v>
      </c>
      <c r="E2664" s="11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8301</v>
      </c>
      <c r="O2664" s="9">
        <f>E2664/D2664</f>
        <v>1.0680000000000001</v>
      </c>
      <c r="P2664" s="10">
        <f>IF(E2664=0,0,E2664/L2664)</f>
        <v>267</v>
      </c>
      <c r="Q2664" s="2" t="str">
        <f>LEFT(N2664,SEARCH("/",N2664,1)-1)</f>
        <v>technology</v>
      </c>
      <c r="R2664" s="2" t="str">
        <f>RIGHT(N2664,LEN(N2664)-SEARCH("/",N2664))</f>
        <v>makerspaces</v>
      </c>
      <c r="S2664" s="21">
        <f>(((J2664/60)/60)/24)+DATE(1970,1,1)+(-5/24)</f>
        <v>42207.538344907407</v>
      </c>
      <c r="T2664" s="21">
        <f>(((I2664/60)/60)/24)+DATE(1970,1,1)+(-5/24)</f>
        <v>42237.538344907407</v>
      </c>
    </row>
    <row r="2665" spans="1:20" ht="90" hidden="1" x14ac:dyDescent="0.25">
      <c r="A2665" s="13">
        <v>2663</v>
      </c>
      <c r="B2665" s="3" t="s">
        <v>2663</v>
      </c>
      <c r="C2665" s="3" t="s">
        <v>6773</v>
      </c>
      <c r="D2665" s="2">
        <v>20000</v>
      </c>
      <c r="E2665" s="11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8301</v>
      </c>
      <c r="O2665" s="9">
        <f>E2665/D2665</f>
        <v>1.0459624999999999</v>
      </c>
      <c r="P2665" s="10">
        <f>IF(E2665=0,0,E2665/L2665)</f>
        <v>373.55803571428572</v>
      </c>
      <c r="Q2665" s="2" t="str">
        <f>LEFT(N2665,SEARCH("/",N2665,1)-1)</f>
        <v>technology</v>
      </c>
      <c r="R2665" s="2" t="str">
        <f>RIGHT(N2665,LEN(N2665)-SEARCH("/",N2665))</f>
        <v>makerspaces</v>
      </c>
      <c r="S2665" s="21">
        <f>(((J2665/60)/60)/24)+DATE(1970,1,1)+(-5/24)</f>
        <v>42222.41443287037</v>
      </c>
      <c r="T2665" s="21">
        <f>(((I2665/60)/60)/24)+DATE(1970,1,1)+(-5/24)</f>
        <v>42251.416666666664</v>
      </c>
    </row>
    <row r="2666" spans="1:20" ht="90" hidden="1" x14ac:dyDescent="0.25">
      <c r="A2666" s="13">
        <v>2664</v>
      </c>
      <c r="B2666" s="3" t="s">
        <v>2664</v>
      </c>
      <c r="C2666" s="3" t="s">
        <v>6774</v>
      </c>
      <c r="D2666" s="2">
        <v>17500</v>
      </c>
      <c r="E2666" s="11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8301</v>
      </c>
      <c r="O2666" s="9">
        <f>E2666/D2666</f>
        <v>1.0342857142857143</v>
      </c>
      <c r="P2666" s="10">
        <f>IF(E2666=0,0,E2666/L2666)</f>
        <v>174.03846153846155</v>
      </c>
      <c r="Q2666" s="2" t="str">
        <f>LEFT(N2666,SEARCH("/",N2666,1)-1)</f>
        <v>technology</v>
      </c>
      <c r="R2666" s="2" t="str">
        <f>RIGHT(N2666,LEN(N2666)-SEARCH("/",N2666))</f>
        <v>makerspaces</v>
      </c>
      <c r="S2666" s="21">
        <f>(((J2666/60)/60)/24)+DATE(1970,1,1)+(-5/24)</f>
        <v>42312.817094907405</v>
      </c>
      <c r="T2666" s="21">
        <f>(((I2666/60)/60)/24)+DATE(1970,1,1)+(-5/24)</f>
        <v>42347.082638888889</v>
      </c>
    </row>
    <row r="2667" spans="1:20" ht="90" hidden="1" x14ac:dyDescent="0.25">
      <c r="A2667" s="13">
        <v>2665</v>
      </c>
      <c r="B2667" s="3" t="s">
        <v>2665</v>
      </c>
      <c r="C2667" s="3" t="s">
        <v>6775</v>
      </c>
      <c r="D2667" s="2">
        <v>3500</v>
      </c>
      <c r="E2667" s="11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8301</v>
      </c>
      <c r="O2667" s="9">
        <f>E2667/D2667</f>
        <v>1.2314285714285715</v>
      </c>
      <c r="P2667" s="10">
        <f>IF(E2667=0,0,E2667/L2667)</f>
        <v>93.695652173913047</v>
      </c>
      <c r="Q2667" s="2" t="str">
        <f>LEFT(N2667,SEARCH("/",N2667,1)-1)</f>
        <v>technology</v>
      </c>
      <c r="R2667" s="2" t="str">
        <f>RIGHT(N2667,LEN(N2667)-SEARCH("/",N2667))</f>
        <v>makerspaces</v>
      </c>
      <c r="S2667" s="21">
        <f>(((J2667/60)/60)/24)+DATE(1970,1,1)+(-5/24)</f>
        <v>42083.687199074069</v>
      </c>
      <c r="T2667" s="21">
        <f>(((I2667/60)/60)/24)+DATE(1970,1,1)+(-5/24)</f>
        <v>42128.687199074069</v>
      </c>
    </row>
    <row r="2668" spans="1:20" ht="90" hidden="1" x14ac:dyDescent="0.25">
      <c r="A2668" s="13">
        <v>2666</v>
      </c>
      <c r="B2668" s="3" t="s">
        <v>2666</v>
      </c>
      <c r="C2668" s="3" t="s">
        <v>6776</v>
      </c>
      <c r="D2668" s="2">
        <v>10000</v>
      </c>
      <c r="E2668" s="11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8301</v>
      </c>
      <c r="O2668" s="9">
        <f>E2668/D2668</f>
        <v>1.592951</v>
      </c>
      <c r="P2668" s="10">
        <f>IF(E2668=0,0,E2668/L2668)</f>
        <v>77.327718446601949</v>
      </c>
      <c r="Q2668" s="2" t="str">
        <f>LEFT(N2668,SEARCH("/",N2668,1)-1)</f>
        <v>technology</v>
      </c>
      <c r="R2668" s="2" t="str">
        <f>RIGHT(N2668,LEN(N2668)-SEARCH("/",N2668))</f>
        <v>makerspaces</v>
      </c>
      <c r="S2668" s="21">
        <f>(((J2668/60)/60)/24)+DATE(1970,1,1)+(-5/24)</f>
        <v>42235.55600694444</v>
      </c>
      <c r="T2668" s="21">
        <f>(((I2668/60)/60)/24)+DATE(1970,1,1)+(-5/24)</f>
        <v>42272.666666666664</v>
      </c>
    </row>
    <row r="2669" spans="1:20" ht="105" hidden="1" x14ac:dyDescent="0.25">
      <c r="A2669" s="13">
        <v>2667</v>
      </c>
      <c r="B2669" s="3" t="s">
        <v>2667</v>
      </c>
      <c r="C2669" s="3" t="s">
        <v>6777</v>
      </c>
      <c r="D2669" s="2">
        <v>1500</v>
      </c>
      <c r="E2669" s="11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8301</v>
      </c>
      <c r="O2669" s="9">
        <f>E2669/D2669</f>
        <v>1.1066666666666667</v>
      </c>
      <c r="P2669" s="10">
        <f>IF(E2669=0,0,E2669/L2669)</f>
        <v>92.222222222222229</v>
      </c>
      <c r="Q2669" s="2" t="str">
        <f>LEFT(N2669,SEARCH("/",N2669,1)-1)</f>
        <v>technology</v>
      </c>
      <c r="R2669" s="2" t="str">
        <f>RIGHT(N2669,LEN(N2669)-SEARCH("/",N2669))</f>
        <v>makerspaces</v>
      </c>
      <c r="S2669" s="21">
        <f>(((J2669/60)/60)/24)+DATE(1970,1,1)+(-5/24)</f>
        <v>42380.717777777776</v>
      </c>
      <c r="T2669" s="21">
        <f>(((I2669/60)/60)/24)+DATE(1970,1,1)+(-5/24)</f>
        <v>42410.717777777776</v>
      </c>
    </row>
    <row r="2670" spans="1:20" ht="45" hidden="1" x14ac:dyDescent="0.25">
      <c r="A2670" s="13">
        <v>2668</v>
      </c>
      <c r="B2670" s="3" t="s">
        <v>2668</v>
      </c>
      <c r="C2670" s="3" t="s">
        <v>6778</v>
      </c>
      <c r="D2670" s="2">
        <v>1000</v>
      </c>
      <c r="E2670" s="11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8301</v>
      </c>
      <c r="O2670" s="9">
        <f>E2670/D2670</f>
        <v>1.7070000000000001</v>
      </c>
      <c r="P2670" s="10">
        <f>IF(E2670=0,0,E2670/L2670)</f>
        <v>60.964285714285715</v>
      </c>
      <c r="Q2670" s="2" t="str">
        <f>LEFT(N2670,SEARCH("/",N2670,1)-1)</f>
        <v>technology</v>
      </c>
      <c r="R2670" s="2" t="str">
        <f>RIGHT(N2670,LEN(N2670)-SEARCH("/",N2670))</f>
        <v>makerspaces</v>
      </c>
      <c r="S2670" s="21">
        <f>(((J2670/60)/60)/24)+DATE(1970,1,1)+(-5/24)</f>
        <v>42275.380381944437</v>
      </c>
      <c r="T2670" s="21">
        <f>(((I2670/60)/60)/24)+DATE(1970,1,1)+(-5/24)</f>
        <v>42317.397222222215</v>
      </c>
    </row>
    <row r="2671" spans="1:20" ht="90" hidden="1" x14ac:dyDescent="0.25">
      <c r="A2671" s="13">
        <v>2669</v>
      </c>
      <c r="B2671" s="3" t="s">
        <v>2669</v>
      </c>
      <c r="C2671" s="3" t="s">
        <v>6779</v>
      </c>
      <c r="D2671" s="2">
        <v>800</v>
      </c>
      <c r="E2671" s="11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8301</v>
      </c>
      <c r="O2671" s="9">
        <f>E2671/D2671</f>
        <v>1.25125</v>
      </c>
      <c r="P2671" s="10">
        <f>IF(E2671=0,0,E2671/L2671)</f>
        <v>91</v>
      </c>
      <c r="Q2671" s="2" t="str">
        <f>LEFT(N2671,SEARCH("/",N2671,1)-1)</f>
        <v>technology</v>
      </c>
      <c r="R2671" s="2" t="str">
        <f>RIGHT(N2671,LEN(N2671)-SEARCH("/",N2671))</f>
        <v>makerspaces</v>
      </c>
      <c r="S2671" s="21">
        <f>(((J2671/60)/60)/24)+DATE(1970,1,1)+(-5/24)</f>
        <v>42318.827499999999</v>
      </c>
      <c r="T2671" s="21">
        <f>(((I2671/60)/60)/24)+DATE(1970,1,1)+(-5/24)</f>
        <v>42378.827499999999</v>
      </c>
    </row>
    <row r="2672" spans="1:20" ht="105" x14ac:dyDescent="0.25">
      <c r="A2672" s="13">
        <v>2670</v>
      </c>
      <c r="B2672" s="3" t="s">
        <v>2670</v>
      </c>
      <c r="C2672" s="3" t="s">
        <v>6780</v>
      </c>
      <c r="D2672" s="2">
        <v>38888</v>
      </c>
      <c r="E2672" s="11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8301</v>
      </c>
      <c r="O2672" s="9">
        <f>E2672/D2672</f>
        <v>6.4158609339642042E-2</v>
      </c>
      <c r="P2672" s="10">
        <f>IF(E2672=0,0,E2672/L2672)</f>
        <v>41.583333333333336</v>
      </c>
      <c r="Q2672" s="2" t="str">
        <f>LEFT(N2672,SEARCH("/",N2672,1)-1)</f>
        <v>technology</v>
      </c>
      <c r="R2672" s="2" t="str">
        <f>RIGHT(N2672,LEN(N2672)-SEARCH("/",N2672))</f>
        <v>makerspaces</v>
      </c>
      <c r="S2672" s="21">
        <f>(((J2672/60)/60)/24)+DATE(1970,1,1)+(-5/24)</f>
        <v>41820.812268518515</v>
      </c>
      <c r="T2672" s="21">
        <f>(((I2672/60)/60)/24)+DATE(1970,1,1)+(-5/24)</f>
        <v>41848.812268518515</v>
      </c>
    </row>
    <row r="2673" spans="1:20" ht="90" x14ac:dyDescent="0.25">
      <c r="A2673" s="13">
        <v>2671</v>
      </c>
      <c r="B2673" s="3" t="s">
        <v>2671</v>
      </c>
      <c r="C2673" s="3" t="s">
        <v>6781</v>
      </c>
      <c r="D2673" s="2">
        <v>25000</v>
      </c>
      <c r="E2673" s="11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8301</v>
      </c>
      <c r="O2673" s="9">
        <f>E2673/D2673</f>
        <v>0.11344</v>
      </c>
      <c r="P2673" s="10">
        <f>IF(E2673=0,0,E2673/L2673)</f>
        <v>33.761904761904759</v>
      </c>
      <c r="Q2673" s="2" t="str">
        <f>LEFT(N2673,SEARCH("/",N2673,1)-1)</f>
        <v>technology</v>
      </c>
      <c r="R2673" s="2" t="str">
        <f>RIGHT(N2673,LEN(N2673)-SEARCH("/",N2673))</f>
        <v>makerspaces</v>
      </c>
      <c r="S2673" s="21">
        <f>(((J2673/60)/60)/24)+DATE(1970,1,1)+(-5/24)</f>
        <v>41962.540694444448</v>
      </c>
      <c r="T2673" s="21">
        <f>(((I2673/60)/60)/24)+DATE(1970,1,1)+(-5/24)</f>
        <v>41992.609722222223</v>
      </c>
    </row>
    <row r="2674" spans="1:20" ht="90" x14ac:dyDescent="0.25">
      <c r="A2674" s="13">
        <v>2672</v>
      </c>
      <c r="B2674" s="3" t="s">
        <v>2672</v>
      </c>
      <c r="C2674" s="3" t="s">
        <v>6782</v>
      </c>
      <c r="D2674" s="2">
        <v>10000</v>
      </c>
      <c r="E2674" s="11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8301</v>
      </c>
      <c r="O2674" s="9">
        <f>E2674/D2674</f>
        <v>0.33189999999999997</v>
      </c>
      <c r="P2674" s="10">
        <f>IF(E2674=0,0,E2674/L2674)</f>
        <v>70.61702127659575</v>
      </c>
      <c r="Q2674" s="2" t="str">
        <f>LEFT(N2674,SEARCH("/",N2674,1)-1)</f>
        <v>technology</v>
      </c>
      <c r="R2674" s="2" t="str">
        <f>RIGHT(N2674,LEN(N2674)-SEARCH("/",N2674))</f>
        <v>makerspaces</v>
      </c>
      <c r="S2674" s="21">
        <f>(((J2674/60)/60)/24)+DATE(1970,1,1)+(-5/24)</f>
        <v>42344.675810185181</v>
      </c>
      <c r="T2674" s="21">
        <f>(((I2674/60)/60)/24)+DATE(1970,1,1)+(-5/24)</f>
        <v>42366.041666666664</v>
      </c>
    </row>
    <row r="2675" spans="1:20" ht="90" x14ac:dyDescent="0.25">
      <c r="A2675" s="13">
        <v>2673</v>
      </c>
      <c r="B2675" s="3" t="s">
        <v>2673</v>
      </c>
      <c r="C2675" s="3" t="s">
        <v>6783</v>
      </c>
      <c r="D2675" s="2">
        <v>40000</v>
      </c>
      <c r="E2675" s="11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8301</v>
      </c>
      <c r="O2675" s="9">
        <f>E2675/D2675</f>
        <v>0.27579999999999999</v>
      </c>
      <c r="P2675" s="10">
        <f>IF(E2675=0,0,E2675/L2675)</f>
        <v>167.15151515151516</v>
      </c>
      <c r="Q2675" s="2" t="str">
        <f>LEFT(N2675,SEARCH("/",N2675,1)-1)</f>
        <v>technology</v>
      </c>
      <c r="R2675" s="2" t="str">
        <f>RIGHT(N2675,LEN(N2675)-SEARCH("/",N2675))</f>
        <v>makerspaces</v>
      </c>
      <c r="S2675" s="21">
        <f>(((J2675/60)/60)/24)+DATE(1970,1,1)+(-5/24)</f>
        <v>41912.333321759259</v>
      </c>
      <c r="T2675" s="21">
        <f>(((I2675/60)/60)/24)+DATE(1970,1,1)+(-5/24)</f>
        <v>41941.739583333328</v>
      </c>
    </row>
    <row r="2676" spans="1:20" ht="105" x14ac:dyDescent="0.25">
      <c r="A2676" s="13">
        <v>2674</v>
      </c>
      <c r="B2676" s="3" t="s">
        <v>2674</v>
      </c>
      <c r="C2676" s="3" t="s">
        <v>6784</v>
      </c>
      <c r="D2676" s="2">
        <v>35000</v>
      </c>
      <c r="E2676" s="11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8301</v>
      </c>
      <c r="O2676" s="9">
        <f>E2676/D2676</f>
        <v>0.62839999999999996</v>
      </c>
      <c r="P2676" s="10">
        <f>IF(E2676=0,0,E2676/L2676)</f>
        <v>128.61988304093566</v>
      </c>
      <c r="Q2676" s="2" t="str">
        <f>LEFT(N2676,SEARCH("/",N2676,1)-1)</f>
        <v>technology</v>
      </c>
      <c r="R2676" s="2" t="str">
        <f>RIGHT(N2676,LEN(N2676)-SEARCH("/",N2676))</f>
        <v>makerspaces</v>
      </c>
      <c r="S2676" s="21">
        <f>(((J2676/60)/60)/24)+DATE(1970,1,1)+(-5/24)</f>
        <v>42529.424421296295</v>
      </c>
      <c r="T2676" s="21">
        <f>(((I2676/60)/60)/24)+DATE(1970,1,1)+(-5/24)</f>
        <v>42555.999305555553</v>
      </c>
    </row>
    <row r="2677" spans="1:20" ht="90" x14ac:dyDescent="0.25">
      <c r="A2677" s="13">
        <v>2675</v>
      </c>
      <c r="B2677" s="3" t="s">
        <v>2675</v>
      </c>
      <c r="C2677" s="3" t="s">
        <v>6785</v>
      </c>
      <c r="D2677" s="2">
        <v>25000</v>
      </c>
      <c r="E2677" s="11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8301</v>
      </c>
      <c r="O2677" s="9">
        <f>E2677/D2677</f>
        <v>7.5880000000000003E-2</v>
      </c>
      <c r="P2677" s="10">
        <f>IF(E2677=0,0,E2677/L2677)</f>
        <v>65.41379310344827</v>
      </c>
      <c r="Q2677" s="2" t="str">
        <f>LEFT(N2677,SEARCH("/",N2677,1)-1)</f>
        <v>technology</v>
      </c>
      <c r="R2677" s="2" t="str">
        <f>RIGHT(N2677,LEN(N2677)-SEARCH("/",N2677))</f>
        <v>makerspaces</v>
      </c>
      <c r="S2677" s="21">
        <f>(((J2677/60)/60)/24)+DATE(1970,1,1)+(-5/24)</f>
        <v>41923.649178240739</v>
      </c>
      <c r="T2677" s="21">
        <f>(((I2677/60)/60)/24)+DATE(1970,1,1)+(-5/24)</f>
        <v>41953.690844907404</v>
      </c>
    </row>
    <row r="2678" spans="1:20" ht="90" hidden="1" x14ac:dyDescent="0.25">
      <c r="A2678" s="13">
        <v>2676</v>
      </c>
      <c r="B2678" s="3" t="s">
        <v>2676</v>
      </c>
      <c r="C2678" s="3" t="s">
        <v>6786</v>
      </c>
      <c r="D2678" s="2">
        <v>2100</v>
      </c>
      <c r="E2678" s="11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8301</v>
      </c>
      <c r="O2678" s="9">
        <f>E2678/D2678</f>
        <v>0.50380952380952382</v>
      </c>
      <c r="P2678" s="10">
        <f>IF(E2678=0,0,E2678/L2678)</f>
        <v>117.55555555555556</v>
      </c>
      <c r="Q2678" s="2" t="str">
        <f>LEFT(N2678,SEARCH("/",N2678,1)-1)</f>
        <v>technology</v>
      </c>
      <c r="R2678" s="2" t="str">
        <f>RIGHT(N2678,LEN(N2678)-SEARCH("/",N2678))</f>
        <v>makerspaces</v>
      </c>
      <c r="S2678" s="21">
        <f>(((J2678/60)/60)/24)+DATE(1970,1,1)+(-5/24)</f>
        <v>42482.416365740741</v>
      </c>
      <c r="T2678" s="21">
        <f>(((I2678/60)/60)/24)+DATE(1970,1,1)+(-5/24)</f>
        <v>42512.416365740741</v>
      </c>
    </row>
    <row r="2679" spans="1:20" ht="90" hidden="1" x14ac:dyDescent="0.25">
      <c r="A2679" s="13">
        <v>2677</v>
      </c>
      <c r="B2679" s="3" t="s">
        <v>2677</v>
      </c>
      <c r="C2679" s="3" t="s">
        <v>6787</v>
      </c>
      <c r="D2679" s="2">
        <v>19500</v>
      </c>
      <c r="E2679" s="11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8301</v>
      </c>
      <c r="O2679" s="9">
        <f>E2679/D2679</f>
        <v>0.17512820512820512</v>
      </c>
      <c r="P2679" s="10">
        <f>IF(E2679=0,0,E2679/L2679)</f>
        <v>126.48148148148148</v>
      </c>
      <c r="Q2679" s="2" t="str">
        <f>LEFT(N2679,SEARCH("/",N2679,1)-1)</f>
        <v>technology</v>
      </c>
      <c r="R2679" s="2" t="str">
        <f>RIGHT(N2679,LEN(N2679)-SEARCH("/",N2679))</f>
        <v>makerspaces</v>
      </c>
      <c r="S2679" s="21">
        <f>(((J2679/60)/60)/24)+DATE(1970,1,1)+(-5/24)</f>
        <v>41792.821099537032</v>
      </c>
      <c r="T2679" s="21">
        <f>(((I2679/60)/60)/24)+DATE(1970,1,1)+(-5/24)</f>
        <v>41822.821099537032</v>
      </c>
    </row>
    <row r="2680" spans="1:20" ht="90" hidden="1" x14ac:dyDescent="0.25">
      <c r="A2680" s="13">
        <v>2678</v>
      </c>
      <c r="B2680" s="3" t="s">
        <v>2678</v>
      </c>
      <c r="C2680" s="3" t="s">
        <v>6788</v>
      </c>
      <c r="D2680" s="2">
        <v>8000000</v>
      </c>
      <c r="E2680" s="11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8301</v>
      </c>
      <c r="O2680" s="9">
        <f>E2680/D2680</f>
        <v>1.3750000000000001E-4</v>
      </c>
      <c r="P2680" s="10">
        <f>IF(E2680=0,0,E2680/L2680)</f>
        <v>550</v>
      </c>
      <c r="Q2680" s="2" t="str">
        <f>LEFT(N2680,SEARCH("/",N2680,1)-1)</f>
        <v>technology</v>
      </c>
      <c r="R2680" s="2" t="str">
        <f>RIGHT(N2680,LEN(N2680)-SEARCH("/",N2680))</f>
        <v>makerspaces</v>
      </c>
      <c r="S2680" s="21">
        <f>(((J2680/60)/60)/24)+DATE(1970,1,1)+(-5/24)</f>
        <v>42241.589872685181</v>
      </c>
      <c r="T2680" s="21">
        <f>(((I2680/60)/60)/24)+DATE(1970,1,1)+(-5/24)</f>
        <v>42271.589872685181</v>
      </c>
    </row>
    <row r="2681" spans="1:20" ht="105" hidden="1" x14ac:dyDescent="0.25">
      <c r="A2681" s="13">
        <v>2679</v>
      </c>
      <c r="B2681" s="3" t="s">
        <v>2679</v>
      </c>
      <c r="C2681" s="3" t="s">
        <v>6789</v>
      </c>
      <c r="D2681" s="2">
        <v>40000</v>
      </c>
      <c r="E2681" s="11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8301</v>
      </c>
      <c r="O2681" s="9">
        <f>E2681/D2681</f>
        <v>3.3E-3</v>
      </c>
      <c r="P2681" s="10">
        <f>IF(E2681=0,0,E2681/L2681)</f>
        <v>44</v>
      </c>
      <c r="Q2681" s="2" t="str">
        <f>LEFT(N2681,SEARCH("/",N2681,1)-1)</f>
        <v>technology</v>
      </c>
      <c r="R2681" s="2" t="str">
        <f>RIGHT(N2681,LEN(N2681)-SEARCH("/",N2681))</f>
        <v>makerspaces</v>
      </c>
      <c r="S2681" s="21">
        <f>(((J2681/60)/60)/24)+DATE(1970,1,1)+(-5/24)</f>
        <v>42032.792754629627</v>
      </c>
      <c r="T2681" s="21">
        <f>(((I2681/60)/60)/24)+DATE(1970,1,1)+(-5/24)</f>
        <v>42062.792754629627</v>
      </c>
    </row>
    <row r="2682" spans="1:20" ht="30" hidden="1" x14ac:dyDescent="0.25">
      <c r="A2682" s="13">
        <v>2680</v>
      </c>
      <c r="B2682" s="3" t="s">
        <v>2680</v>
      </c>
      <c r="C2682" s="3" t="s">
        <v>6790</v>
      </c>
      <c r="D2682" s="2">
        <v>32000</v>
      </c>
      <c r="E2682" s="11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8301</v>
      </c>
      <c r="O2682" s="9">
        <f>E2682/D2682</f>
        <v>8.6250000000000007E-3</v>
      </c>
      <c r="P2682" s="10">
        <f>IF(E2682=0,0,E2682/L2682)</f>
        <v>69</v>
      </c>
      <c r="Q2682" s="2" t="str">
        <f>LEFT(N2682,SEARCH("/",N2682,1)-1)</f>
        <v>technology</v>
      </c>
      <c r="R2682" s="2" t="str">
        <f>RIGHT(N2682,LEN(N2682)-SEARCH("/",N2682))</f>
        <v>makerspaces</v>
      </c>
      <c r="S2682" s="21">
        <f>(((J2682/60)/60)/24)+DATE(1970,1,1)+(-5/24)</f>
        <v>42436.003368055557</v>
      </c>
      <c r="T2682" s="21">
        <f>(((I2682/60)/60)/24)+DATE(1970,1,1)+(-5/24)</f>
        <v>42465.961701388886</v>
      </c>
    </row>
    <row r="2683" spans="1:20" ht="45" hidden="1" x14ac:dyDescent="0.25">
      <c r="A2683" s="13">
        <v>2441</v>
      </c>
      <c r="B2683" s="3" t="s">
        <v>2442</v>
      </c>
      <c r="C2683" s="3" t="s">
        <v>6551</v>
      </c>
      <c r="D2683" s="2">
        <v>7500</v>
      </c>
      <c r="E2683" s="11">
        <v>8091</v>
      </c>
      <c r="F2683" s="2" t="s">
        <v>8218</v>
      </c>
      <c r="G2683" s="2" t="s">
        <v>8223</v>
      </c>
      <c r="H2683" s="2" t="s">
        <v>8245</v>
      </c>
      <c r="I2683" s="2">
        <v>1437627540</v>
      </c>
      <c r="J2683" s="2">
        <v>1435806054</v>
      </c>
      <c r="K2683" s="2" t="b">
        <v>0</v>
      </c>
      <c r="L2683" s="2">
        <v>109</v>
      </c>
      <c r="M2683" s="2" t="b">
        <v>1</v>
      </c>
      <c r="N2683" s="2" t="s">
        <v>8297</v>
      </c>
      <c r="O2683" s="9">
        <f>E2683/D2683</f>
        <v>1.0788</v>
      </c>
      <c r="P2683" s="10">
        <f>IF(E2683=0,0,E2683/L2683)</f>
        <v>74.22935779816514</v>
      </c>
      <c r="Q2683" s="2" t="str">
        <f>LEFT(N2683,SEARCH("/",N2683,1)-1)</f>
        <v>food</v>
      </c>
      <c r="R2683" s="2" t="str">
        <f>RIGHT(N2683,LEN(N2683)-SEARCH("/",N2683))</f>
        <v>small batch</v>
      </c>
      <c r="S2683" s="21">
        <f>(((J2683/60)/60)/24)+DATE(1970,1,1)+(-5/24)</f>
        <v>42186.917291666665</v>
      </c>
      <c r="T2683" s="21">
        <f>(((I2683/60)/60)/24)+DATE(1970,1,1)+(-5/24)</f>
        <v>42207.999305555553</v>
      </c>
    </row>
    <row r="2684" spans="1:20" ht="60" hidden="1" x14ac:dyDescent="0.25">
      <c r="A2684" s="13">
        <v>2442</v>
      </c>
      <c r="B2684" s="3" t="s">
        <v>2443</v>
      </c>
      <c r="C2684" s="3" t="s">
        <v>6552</v>
      </c>
      <c r="D2684" s="2">
        <v>24000</v>
      </c>
      <c r="E2684" s="11">
        <v>30226</v>
      </c>
      <c r="F2684" s="2" t="s">
        <v>8218</v>
      </c>
      <c r="G2684" s="2" t="s">
        <v>8223</v>
      </c>
      <c r="H2684" s="2" t="s">
        <v>8245</v>
      </c>
      <c r="I2684" s="2">
        <v>1426777228</v>
      </c>
      <c r="J2684" s="2">
        <v>1424188828</v>
      </c>
      <c r="K2684" s="2" t="b">
        <v>0</v>
      </c>
      <c r="L2684" s="2">
        <v>372</v>
      </c>
      <c r="M2684" s="2" t="b">
        <v>1</v>
      </c>
      <c r="N2684" s="2" t="s">
        <v>8297</v>
      </c>
      <c r="O2684" s="9">
        <f>E2684/D2684</f>
        <v>1.2594166666666666</v>
      </c>
      <c r="P2684" s="10">
        <f>IF(E2684=0,0,E2684/L2684)</f>
        <v>81.252688172043008</v>
      </c>
      <c r="Q2684" s="2" t="str">
        <f>LEFT(N2684,SEARCH("/",N2684,1)-1)</f>
        <v>food</v>
      </c>
      <c r="R2684" s="2" t="str">
        <f>RIGHT(N2684,LEN(N2684)-SEARCH("/",N2684))</f>
        <v>small batch</v>
      </c>
      <c r="S2684" s="21">
        <f>(((J2684/60)/60)/24)+DATE(1970,1,1)+(-5/24)</f>
        <v>42052.458657407398</v>
      </c>
      <c r="T2684" s="21">
        <f>(((I2684/60)/60)/24)+DATE(1970,1,1)+(-5/24)</f>
        <v>42082.416990740741</v>
      </c>
    </row>
    <row r="2685" spans="1:20" ht="90" hidden="1" x14ac:dyDescent="0.25">
      <c r="A2685" s="13">
        <v>2443</v>
      </c>
      <c r="B2685" s="3" t="s">
        <v>2444</v>
      </c>
      <c r="C2685" s="3" t="s">
        <v>6553</v>
      </c>
      <c r="D2685" s="2">
        <v>20000</v>
      </c>
      <c r="E2685" s="11">
        <v>40502.99</v>
      </c>
      <c r="F2685" s="2" t="s">
        <v>8218</v>
      </c>
      <c r="G2685" s="2" t="s">
        <v>8223</v>
      </c>
      <c r="H2685" s="2" t="s">
        <v>8245</v>
      </c>
      <c r="I2685" s="2">
        <v>1408114822</v>
      </c>
      <c r="J2685" s="2">
        <v>1405522822</v>
      </c>
      <c r="K2685" s="2" t="b">
        <v>0</v>
      </c>
      <c r="L2685" s="2">
        <v>311</v>
      </c>
      <c r="M2685" s="2" t="b">
        <v>1</v>
      </c>
      <c r="N2685" s="2" t="s">
        <v>8297</v>
      </c>
      <c r="O2685" s="9">
        <f>E2685/D2685</f>
        <v>2.0251494999999999</v>
      </c>
      <c r="P2685" s="10">
        <f>IF(E2685=0,0,E2685/L2685)</f>
        <v>130.23469453376205</v>
      </c>
      <c r="Q2685" s="2" t="str">
        <f>LEFT(N2685,SEARCH("/",N2685,1)-1)</f>
        <v>food</v>
      </c>
      <c r="R2685" s="2" t="str">
        <f>RIGHT(N2685,LEN(N2685)-SEARCH("/",N2685))</f>
        <v>small batch</v>
      </c>
      <c r="S2685" s="21">
        <f>(((J2685/60)/60)/24)+DATE(1970,1,1)+(-5/24)</f>
        <v>41836.416921296295</v>
      </c>
      <c r="T2685" s="21">
        <f>(((I2685/60)/60)/24)+DATE(1970,1,1)+(-5/24)</f>
        <v>41866.416921296295</v>
      </c>
    </row>
    <row r="2686" spans="1:20" ht="105" hidden="1" x14ac:dyDescent="0.25">
      <c r="A2686" s="13">
        <v>2444</v>
      </c>
      <c r="B2686" s="3" t="s">
        <v>2445</v>
      </c>
      <c r="C2686" s="3" t="s">
        <v>6554</v>
      </c>
      <c r="D2686" s="2">
        <v>3000</v>
      </c>
      <c r="E2686" s="11">
        <v>3258</v>
      </c>
      <c r="F2686" s="2" t="s">
        <v>8218</v>
      </c>
      <c r="G2686" s="2" t="s">
        <v>8223</v>
      </c>
      <c r="H2686" s="2" t="s">
        <v>8245</v>
      </c>
      <c r="I2686" s="2">
        <v>1464199591</v>
      </c>
      <c r="J2686" s="2">
        <v>1461607591</v>
      </c>
      <c r="K2686" s="2" t="b">
        <v>0</v>
      </c>
      <c r="L2686" s="2">
        <v>61</v>
      </c>
      <c r="M2686" s="2" t="b">
        <v>1</v>
      </c>
      <c r="N2686" s="2" t="s">
        <v>8297</v>
      </c>
      <c r="O2686" s="9">
        <f>E2686/D2686</f>
        <v>1.0860000000000001</v>
      </c>
      <c r="P2686" s="10">
        <f>IF(E2686=0,0,E2686/L2686)</f>
        <v>53.409836065573771</v>
      </c>
      <c r="Q2686" s="2" t="str">
        <f>LEFT(N2686,SEARCH("/",N2686,1)-1)</f>
        <v>food</v>
      </c>
      <c r="R2686" s="2" t="str">
        <f>RIGHT(N2686,LEN(N2686)-SEARCH("/",N2686))</f>
        <v>small batch</v>
      </c>
      <c r="S2686" s="21">
        <f>(((J2686/60)/60)/24)+DATE(1970,1,1)+(-5/24)</f>
        <v>42485.54619212963</v>
      </c>
      <c r="T2686" s="21">
        <f>(((I2686/60)/60)/24)+DATE(1970,1,1)+(-5/24)</f>
        <v>42515.54619212963</v>
      </c>
    </row>
    <row r="2687" spans="1:20" ht="90" hidden="1" x14ac:dyDescent="0.25">
      <c r="A2687" s="13">
        <v>2445</v>
      </c>
      <c r="B2687" s="3" t="s">
        <v>2446</v>
      </c>
      <c r="C2687" s="3" t="s">
        <v>6555</v>
      </c>
      <c r="D2687" s="2">
        <v>5000</v>
      </c>
      <c r="E2687" s="11">
        <v>8640</v>
      </c>
      <c r="F2687" s="2" t="s">
        <v>8218</v>
      </c>
      <c r="G2687" s="2" t="s">
        <v>8223</v>
      </c>
      <c r="H2687" s="2" t="s">
        <v>8245</v>
      </c>
      <c r="I2687" s="2">
        <v>1443242021</v>
      </c>
      <c r="J2687" s="2">
        <v>1440650021</v>
      </c>
      <c r="K2687" s="2" t="b">
        <v>0</v>
      </c>
      <c r="L2687" s="2">
        <v>115</v>
      </c>
      <c r="M2687" s="2" t="b">
        <v>1</v>
      </c>
      <c r="N2687" s="2" t="s">
        <v>8297</v>
      </c>
      <c r="O2687" s="9">
        <f>E2687/D2687</f>
        <v>1.728</v>
      </c>
      <c r="P2687" s="10">
        <f>IF(E2687=0,0,E2687/L2687)</f>
        <v>75.130434782608702</v>
      </c>
      <c r="Q2687" s="2" t="str">
        <f>LEFT(N2687,SEARCH("/",N2687,1)-1)</f>
        <v>food</v>
      </c>
      <c r="R2687" s="2" t="str">
        <f>RIGHT(N2687,LEN(N2687)-SEARCH("/",N2687))</f>
        <v>small batch</v>
      </c>
      <c r="S2687" s="21">
        <f>(((J2687/60)/60)/24)+DATE(1970,1,1)+(-5/24)</f>
        <v>42242.981724537036</v>
      </c>
      <c r="T2687" s="21">
        <f>(((I2687/60)/60)/24)+DATE(1970,1,1)+(-5/24)</f>
        <v>42272.981724537036</v>
      </c>
    </row>
    <row r="2688" spans="1:20" ht="105" hidden="1" x14ac:dyDescent="0.25">
      <c r="A2688" s="13">
        <v>2446</v>
      </c>
      <c r="B2688" s="3" t="s">
        <v>2447</v>
      </c>
      <c r="C2688" s="3" t="s">
        <v>6556</v>
      </c>
      <c r="D2688" s="2">
        <v>5000</v>
      </c>
      <c r="E2688" s="11">
        <v>8399</v>
      </c>
      <c r="F2688" s="2" t="s">
        <v>8218</v>
      </c>
      <c r="G2688" s="2" t="s">
        <v>8223</v>
      </c>
      <c r="H2688" s="2" t="s">
        <v>8245</v>
      </c>
      <c r="I2688" s="2">
        <v>1480174071</v>
      </c>
      <c r="J2688" s="2">
        <v>1477578471</v>
      </c>
      <c r="K2688" s="2" t="b">
        <v>0</v>
      </c>
      <c r="L2688" s="2">
        <v>111</v>
      </c>
      <c r="M2688" s="2" t="b">
        <v>1</v>
      </c>
      <c r="N2688" s="2" t="s">
        <v>8297</v>
      </c>
      <c r="O2688" s="9">
        <f>E2688/D2688</f>
        <v>1.6798</v>
      </c>
      <c r="P2688" s="10">
        <f>IF(E2688=0,0,E2688/L2688)</f>
        <v>75.666666666666671</v>
      </c>
      <c r="Q2688" s="2" t="str">
        <f>LEFT(N2688,SEARCH("/",N2688,1)-1)</f>
        <v>food</v>
      </c>
      <c r="R2688" s="2" t="str">
        <f>RIGHT(N2688,LEN(N2688)-SEARCH("/",N2688))</f>
        <v>small batch</v>
      </c>
      <c r="S2688" s="21">
        <f>(((J2688/60)/60)/24)+DATE(1970,1,1)+(-5/24)</f>
        <v>42670.394340277773</v>
      </c>
      <c r="T2688" s="21">
        <f>(((I2688/60)/60)/24)+DATE(1970,1,1)+(-5/24)</f>
        <v>42700.436006944445</v>
      </c>
    </row>
    <row r="2689" spans="1:20" ht="90" hidden="1" x14ac:dyDescent="0.25">
      <c r="A2689" s="13">
        <v>2447</v>
      </c>
      <c r="B2689" s="3" t="s">
        <v>2448</v>
      </c>
      <c r="C2689" s="3" t="s">
        <v>6557</v>
      </c>
      <c r="D2689" s="2">
        <v>2500</v>
      </c>
      <c r="E2689" s="11">
        <v>10680</v>
      </c>
      <c r="F2689" s="2" t="s">
        <v>8218</v>
      </c>
      <c r="G2689" s="2" t="s">
        <v>8223</v>
      </c>
      <c r="H2689" s="2" t="s">
        <v>8245</v>
      </c>
      <c r="I2689" s="2">
        <v>1478923200</v>
      </c>
      <c r="J2689" s="2">
        <v>1476184593</v>
      </c>
      <c r="K2689" s="2" t="b">
        <v>0</v>
      </c>
      <c r="L2689" s="2">
        <v>337</v>
      </c>
      <c r="M2689" s="2" t="b">
        <v>1</v>
      </c>
      <c r="N2689" s="2" t="s">
        <v>8297</v>
      </c>
      <c r="O2689" s="9">
        <f>E2689/D2689</f>
        <v>4.2720000000000002</v>
      </c>
      <c r="P2689" s="10">
        <f>IF(E2689=0,0,E2689/L2689)</f>
        <v>31.691394658753708</v>
      </c>
      <c r="Q2689" s="2" t="str">
        <f>LEFT(N2689,SEARCH("/",N2689,1)-1)</f>
        <v>food</v>
      </c>
      <c r="R2689" s="2" t="str">
        <f>RIGHT(N2689,LEN(N2689)-SEARCH("/",N2689))</f>
        <v>small batch</v>
      </c>
      <c r="S2689" s="21">
        <f>(((J2689/60)/60)/24)+DATE(1970,1,1)+(-5/24)</f>
        <v>42654.26149305555</v>
      </c>
      <c r="T2689" s="21">
        <f>(((I2689/60)/60)/24)+DATE(1970,1,1)+(-5/24)</f>
        <v>42685.958333333336</v>
      </c>
    </row>
    <row r="2690" spans="1:20" ht="90" hidden="1" x14ac:dyDescent="0.25">
      <c r="A2690" s="13">
        <v>2448</v>
      </c>
      <c r="B2690" s="3" t="s">
        <v>2449</v>
      </c>
      <c r="C2690" s="3" t="s">
        <v>6558</v>
      </c>
      <c r="D2690" s="2">
        <v>400</v>
      </c>
      <c r="E2690" s="11">
        <v>430</v>
      </c>
      <c r="F2690" s="2" t="s">
        <v>8218</v>
      </c>
      <c r="G2690" s="2" t="s">
        <v>8223</v>
      </c>
      <c r="H2690" s="2" t="s">
        <v>8245</v>
      </c>
      <c r="I2690" s="2">
        <v>1472621760</v>
      </c>
      <c r="J2690" s="2">
        <v>1472110513</v>
      </c>
      <c r="K2690" s="2" t="b">
        <v>0</v>
      </c>
      <c r="L2690" s="2">
        <v>9</v>
      </c>
      <c r="M2690" s="2" t="b">
        <v>1</v>
      </c>
      <c r="N2690" s="2" t="s">
        <v>8297</v>
      </c>
      <c r="O2690" s="9">
        <f>E2690/D2690</f>
        <v>1.075</v>
      </c>
      <c r="P2690" s="10">
        <f>IF(E2690=0,0,E2690/L2690)</f>
        <v>47.777777777777779</v>
      </c>
      <c r="Q2690" s="2" t="str">
        <f>LEFT(N2690,SEARCH("/",N2690,1)-1)</f>
        <v>food</v>
      </c>
      <c r="R2690" s="2" t="str">
        <f>RIGHT(N2690,LEN(N2690)-SEARCH("/",N2690))</f>
        <v>small batch</v>
      </c>
      <c r="S2690" s="21">
        <f>(((J2690/60)/60)/24)+DATE(1970,1,1)+(-5/24)</f>
        <v>42607.107789351845</v>
      </c>
      <c r="T2690" s="21">
        <f>(((I2690/60)/60)/24)+DATE(1970,1,1)+(-5/24)</f>
        <v>42613.025000000001</v>
      </c>
    </row>
    <row r="2691" spans="1:20" ht="90" hidden="1" x14ac:dyDescent="0.25">
      <c r="A2691" s="13">
        <v>2449</v>
      </c>
      <c r="B2691" s="3" t="s">
        <v>2450</v>
      </c>
      <c r="C2691" s="3" t="s">
        <v>6559</v>
      </c>
      <c r="D2691" s="2">
        <v>10000</v>
      </c>
      <c r="E2691" s="11">
        <v>10800</v>
      </c>
      <c r="F2691" s="2" t="s">
        <v>8218</v>
      </c>
      <c r="G2691" s="2" t="s">
        <v>8223</v>
      </c>
      <c r="H2691" s="2" t="s">
        <v>8245</v>
      </c>
      <c r="I2691" s="2">
        <v>1417321515</v>
      </c>
      <c r="J2691" s="2">
        <v>1414725915</v>
      </c>
      <c r="K2691" s="2" t="b">
        <v>0</v>
      </c>
      <c r="L2691" s="2">
        <v>120</v>
      </c>
      <c r="M2691" s="2" t="b">
        <v>1</v>
      </c>
      <c r="N2691" s="2" t="s">
        <v>8297</v>
      </c>
      <c r="O2691" s="9">
        <f>E2691/D2691</f>
        <v>1.08</v>
      </c>
      <c r="P2691" s="10">
        <f>IF(E2691=0,0,E2691/L2691)</f>
        <v>90</v>
      </c>
      <c r="Q2691" s="2" t="str">
        <f>LEFT(N2691,SEARCH("/",N2691,1)-1)</f>
        <v>food</v>
      </c>
      <c r="R2691" s="2" t="str">
        <f>RIGHT(N2691,LEN(N2691)-SEARCH("/",N2691))</f>
        <v>small batch</v>
      </c>
      <c r="S2691" s="21">
        <f>(((J2691/60)/60)/24)+DATE(1970,1,1)+(-5/24)</f>
        <v>41942.934201388889</v>
      </c>
      <c r="T2691" s="21">
        <f>(((I2691/60)/60)/24)+DATE(1970,1,1)+(-5/24)</f>
        <v>41972.975868055553</v>
      </c>
    </row>
    <row r="2692" spans="1:20" ht="90" hidden="1" x14ac:dyDescent="0.25">
      <c r="A2692" s="13">
        <v>2450</v>
      </c>
      <c r="B2692" s="3" t="s">
        <v>2451</v>
      </c>
      <c r="C2692" s="3" t="s">
        <v>6560</v>
      </c>
      <c r="D2692" s="2">
        <v>15000</v>
      </c>
      <c r="E2692" s="11">
        <v>15230.03</v>
      </c>
      <c r="F2692" s="2" t="s">
        <v>8218</v>
      </c>
      <c r="G2692" s="2" t="s">
        <v>8223</v>
      </c>
      <c r="H2692" s="2" t="s">
        <v>8245</v>
      </c>
      <c r="I2692" s="2">
        <v>1414465860</v>
      </c>
      <c r="J2692" s="2">
        <v>1411177456</v>
      </c>
      <c r="K2692" s="2" t="b">
        <v>0</v>
      </c>
      <c r="L2692" s="2">
        <v>102</v>
      </c>
      <c r="M2692" s="2" t="b">
        <v>1</v>
      </c>
      <c r="N2692" s="2" t="s">
        <v>8297</v>
      </c>
      <c r="O2692" s="9">
        <f>E2692/D2692</f>
        <v>1.0153353333333335</v>
      </c>
      <c r="P2692" s="10">
        <f>IF(E2692=0,0,E2692/L2692)</f>
        <v>149.31401960784314</v>
      </c>
      <c r="Q2692" s="2" t="str">
        <f>LEFT(N2692,SEARCH("/",N2692,1)-1)</f>
        <v>food</v>
      </c>
      <c r="R2692" s="2" t="str">
        <f>RIGHT(N2692,LEN(N2692)-SEARCH("/",N2692))</f>
        <v>small batch</v>
      </c>
      <c r="S2692" s="21">
        <f>(((J2692/60)/60)/24)+DATE(1970,1,1)+(-5/24)</f>
        <v>41901.864074074074</v>
      </c>
      <c r="T2692" s="21">
        <f>(((I2692/60)/60)/24)+DATE(1970,1,1)+(-5/24)</f>
        <v>41939.924305555556</v>
      </c>
    </row>
    <row r="2693" spans="1:20" ht="90" hidden="1" x14ac:dyDescent="0.25">
      <c r="A2693" s="13">
        <v>2451</v>
      </c>
      <c r="B2693" s="3" t="s">
        <v>2452</v>
      </c>
      <c r="C2693" s="3" t="s">
        <v>6561</v>
      </c>
      <c r="D2693" s="2">
        <v>10000</v>
      </c>
      <c r="E2693" s="11">
        <v>11545</v>
      </c>
      <c r="F2693" s="2" t="s">
        <v>8218</v>
      </c>
      <c r="G2693" s="2" t="s">
        <v>8223</v>
      </c>
      <c r="H2693" s="2" t="s">
        <v>8245</v>
      </c>
      <c r="I2693" s="2">
        <v>1488750490</v>
      </c>
      <c r="J2693" s="2">
        <v>1487022490</v>
      </c>
      <c r="K2693" s="2" t="b">
        <v>0</v>
      </c>
      <c r="L2693" s="2">
        <v>186</v>
      </c>
      <c r="M2693" s="2" t="b">
        <v>1</v>
      </c>
      <c r="N2693" s="2" t="s">
        <v>8297</v>
      </c>
      <c r="O2693" s="9">
        <f>E2693/D2693</f>
        <v>1.1545000000000001</v>
      </c>
      <c r="P2693" s="10">
        <f>IF(E2693=0,0,E2693/L2693)</f>
        <v>62.06989247311828</v>
      </c>
      <c r="Q2693" s="2" t="str">
        <f>LEFT(N2693,SEARCH("/",N2693,1)-1)</f>
        <v>food</v>
      </c>
      <c r="R2693" s="2" t="str">
        <f>RIGHT(N2693,LEN(N2693)-SEARCH("/",N2693))</f>
        <v>small batch</v>
      </c>
      <c r="S2693" s="21">
        <f>(((J2693/60)/60)/24)+DATE(1970,1,1)+(-5/24)</f>
        <v>42779.700115740743</v>
      </c>
      <c r="T2693" s="21">
        <f>(((I2693/60)/60)/24)+DATE(1970,1,1)+(-5/24)</f>
        <v>42799.700115740743</v>
      </c>
    </row>
    <row r="2694" spans="1:20" ht="105" hidden="1" x14ac:dyDescent="0.25">
      <c r="A2694" s="13">
        <v>2452</v>
      </c>
      <c r="B2694" s="3" t="s">
        <v>2453</v>
      </c>
      <c r="C2694" s="3" t="s">
        <v>6562</v>
      </c>
      <c r="D2694" s="2">
        <v>600</v>
      </c>
      <c r="E2694" s="11">
        <v>801</v>
      </c>
      <c r="F2694" s="2" t="s">
        <v>8218</v>
      </c>
      <c r="G2694" s="2" t="s">
        <v>8223</v>
      </c>
      <c r="H2694" s="2" t="s">
        <v>8245</v>
      </c>
      <c r="I2694" s="2">
        <v>1451430000</v>
      </c>
      <c r="J2694" s="2">
        <v>1448914500</v>
      </c>
      <c r="K2694" s="2" t="b">
        <v>0</v>
      </c>
      <c r="L2694" s="2">
        <v>15</v>
      </c>
      <c r="M2694" s="2" t="b">
        <v>1</v>
      </c>
      <c r="N2694" s="2" t="s">
        <v>8297</v>
      </c>
      <c r="O2694" s="9">
        <f>E2694/D2694</f>
        <v>1.335</v>
      </c>
      <c r="P2694" s="10">
        <f>IF(E2694=0,0,E2694/L2694)</f>
        <v>53.4</v>
      </c>
      <c r="Q2694" s="2" t="str">
        <f>LEFT(N2694,SEARCH("/",N2694,1)-1)</f>
        <v>food</v>
      </c>
      <c r="R2694" s="2" t="str">
        <f>RIGHT(N2694,LEN(N2694)-SEARCH("/",N2694))</f>
        <v>small batch</v>
      </c>
      <c r="S2694" s="21">
        <f>(((J2694/60)/60)/24)+DATE(1970,1,1)+(-5/24)</f>
        <v>42338.635416666664</v>
      </c>
      <c r="T2694" s="21">
        <f>(((I2694/60)/60)/24)+DATE(1970,1,1)+(-5/24)</f>
        <v>42367.749999999993</v>
      </c>
    </row>
    <row r="2695" spans="1:20" ht="105" hidden="1" x14ac:dyDescent="0.25">
      <c r="A2695" s="13">
        <v>2453</v>
      </c>
      <c r="B2695" s="3" t="s">
        <v>2454</v>
      </c>
      <c r="C2695" s="3" t="s">
        <v>6563</v>
      </c>
      <c r="D2695" s="2">
        <v>3000</v>
      </c>
      <c r="E2695" s="11">
        <v>4641</v>
      </c>
      <c r="F2695" s="2" t="s">
        <v>8218</v>
      </c>
      <c r="G2695" s="2" t="s">
        <v>8223</v>
      </c>
      <c r="H2695" s="2" t="s">
        <v>8245</v>
      </c>
      <c r="I2695" s="2">
        <v>1486053409</v>
      </c>
      <c r="J2695" s="2">
        <v>1483461409</v>
      </c>
      <c r="K2695" s="2" t="b">
        <v>0</v>
      </c>
      <c r="L2695" s="2">
        <v>67</v>
      </c>
      <c r="M2695" s="2" t="b">
        <v>1</v>
      </c>
      <c r="N2695" s="2" t="s">
        <v>8297</v>
      </c>
      <c r="O2695" s="9">
        <f>E2695/D2695</f>
        <v>1.5469999999999999</v>
      </c>
      <c r="P2695" s="10">
        <f>IF(E2695=0,0,E2695/L2695)</f>
        <v>69.268656716417908</v>
      </c>
      <c r="Q2695" s="2" t="str">
        <f>LEFT(N2695,SEARCH("/",N2695,1)-1)</f>
        <v>food</v>
      </c>
      <c r="R2695" s="2" t="str">
        <f>RIGHT(N2695,LEN(N2695)-SEARCH("/",N2695))</f>
        <v>small batch</v>
      </c>
      <c r="S2695" s="21">
        <f>(((J2695/60)/60)/24)+DATE(1970,1,1)+(-5/24)</f>
        <v>42738.483900462961</v>
      </c>
      <c r="T2695" s="21">
        <f>(((I2695/60)/60)/24)+DATE(1970,1,1)+(-5/24)</f>
        <v>42768.483900462961</v>
      </c>
    </row>
    <row r="2696" spans="1:20" ht="90" hidden="1" x14ac:dyDescent="0.25">
      <c r="A2696" s="13">
        <v>2454</v>
      </c>
      <c r="B2696" s="3" t="s">
        <v>2455</v>
      </c>
      <c r="C2696" s="3" t="s">
        <v>6564</v>
      </c>
      <c r="D2696" s="2">
        <v>35000</v>
      </c>
      <c r="E2696" s="11">
        <v>35296</v>
      </c>
      <c r="F2696" s="2" t="s">
        <v>8218</v>
      </c>
      <c r="G2696" s="2" t="s">
        <v>8223</v>
      </c>
      <c r="H2696" s="2" t="s">
        <v>8245</v>
      </c>
      <c r="I2696" s="2">
        <v>1489207808</v>
      </c>
      <c r="J2696" s="2">
        <v>1486183808</v>
      </c>
      <c r="K2696" s="2" t="b">
        <v>0</v>
      </c>
      <c r="L2696" s="2">
        <v>130</v>
      </c>
      <c r="M2696" s="2" t="b">
        <v>1</v>
      </c>
      <c r="N2696" s="2" t="s">
        <v>8297</v>
      </c>
      <c r="O2696" s="9">
        <f>E2696/D2696</f>
        <v>1.0084571428571429</v>
      </c>
      <c r="P2696" s="10">
        <f>IF(E2696=0,0,E2696/L2696)</f>
        <v>271.50769230769231</v>
      </c>
      <c r="Q2696" s="2" t="str">
        <f>LEFT(N2696,SEARCH("/",N2696,1)-1)</f>
        <v>food</v>
      </c>
      <c r="R2696" s="2" t="str">
        <f>RIGHT(N2696,LEN(N2696)-SEARCH("/",N2696))</f>
        <v>small batch</v>
      </c>
      <c r="S2696" s="21">
        <f>(((J2696/60)/60)/24)+DATE(1970,1,1)+(-5/24)</f>
        <v>42769.99314814814</v>
      </c>
      <c r="T2696" s="21">
        <f>(((I2696/60)/60)/24)+DATE(1970,1,1)+(-5/24)</f>
        <v>42804.99314814814</v>
      </c>
    </row>
    <row r="2697" spans="1:20" ht="75" hidden="1" x14ac:dyDescent="0.25">
      <c r="A2697" s="13">
        <v>2455</v>
      </c>
      <c r="B2697" s="3" t="s">
        <v>2456</v>
      </c>
      <c r="C2697" s="3" t="s">
        <v>6565</v>
      </c>
      <c r="D2697" s="2">
        <v>300</v>
      </c>
      <c r="E2697" s="11">
        <v>546</v>
      </c>
      <c r="F2697" s="2" t="s">
        <v>8218</v>
      </c>
      <c r="G2697" s="2" t="s">
        <v>8223</v>
      </c>
      <c r="H2697" s="2" t="s">
        <v>8245</v>
      </c>
      <c r="I2697" s="2">
        <v>1461177950</v>
      </c>
      <c r="J2697" s="2">
        <v>1458758750</v>
      </c>
      <c r="K2697" s="2" t="b">
        <v>0</v>
      </c>
      <c r="L2697" s="2">
        <v>16</v>
      </c>
      <c r="M2697" s="2" t="b">
        <v>1</v>
      </c>
      <c r="N2697" s="2" t="s">
        <v>8297</v>
      </c>
      <c r="O2697" s="9">
        <f>E2697/D2697</f>
        <v>1.82</v>
      </c>
      <c r="P2697" s="10">
        <f>IF(E2697=0,0,E2697/L2697)</f>
        <v>34.125</v>
      </c>
      <c r="Q2697" s="2" t="str">
        <f>LEFT(N2697,SEARCH("/",N2697,1)-1)</f>
        <v>food</v>
      </c>
      <c r="R2697" s="2" t="str">
        <f>RIGHT(N2697,LEN(N2697)-SEARCH("/",N2697))</f>
        <v>small batch</v>
      </c>
      <c r="S2697" s="21">
        <f>(((J2697/60)/60)/24)+DATE(1970,1,1)+(-5/24)</f>
        <v>42452.573495370372</v>
      </c>
      <c r="T2697" s="21">
        <f>(((I2697/60)/60)/24)+DATE(1970,1,1)+(-5/24)</f>
        <v>42480.573495370372</v>
      </c>
    </row>
    <row r="2698" spans="1:20" ht="90" hidden="1" x14ac:dyDescent="0.25">
      <c r="A2698" s="13">
        <v>2456</v>
      </c>
      <c r="B2698" s="3" t="s">
        <v>2457</v>
      </c>
      <c r="C2698" s="3" t="s">
        <v>6566</v>
      </c>
      <c r="D2698" s="2">
        <v>1500</v>
      </c>
      <c r="E2698" s="11">
        <v>2713</v>
      </c>
      <c r="F2698" s="2" t="s">
        <v>8218</v>
      </c>
      <c r="G2698" s="2" t="s">
        <v>8223</v>
      </c>
      <c r="H2698" s="2" t="s">
        <v>8245</v>
      </c>
      <c r="I2698" s="2">
        <v>1488063839</v>
      </c>
      <c r="J2698" s="2">
        <v>1485471839</v>
      </c>
      <c r="K2698" s="2" t="b">
        <v>0</v>
      </c>
      <c r="L2698" s="2">
        <v>67</v>
      </c>
      <c r="M2698" s="2" t="b">
        <v>1</v>
      </c>
      <c r="N2698" s="2" t="s">
        <v>8297</v>
      </c>
      <c r="O2698" s="9">
        <f>E2698/D2698</f>
        <v>1.8086666666666666</v>
      </c>
      <c r="P2698" s="10">
        <f>IF(E2698=0,0,E2698/L2698)</f>
        <v>40.492537313432834</v>
      </c>
      <c r="Q2698" s="2" t="str">
        <f>LEFT(N2698,SEARCH("/",N2698,1)-1)</f>
        <v>food</v>
      </c>
      <c r="R2698" s="2" t="str">
        <f>RIGHT(N2698,LEN(N2698)-SEARCH("/",N2698))</f>
        <v>small batch</v>
      </c>
      <c r="S2698" s="21">
        <f>(((J2698/60)/60)/24)+DATE(1970,1,1)+(-5/24)</f>
        <v>42761.752766203703</v>
      </c>
      <c r="T2698" s="21">
        <f>(((I2698/60)/60)/24)+DATE(1970,1,1)+(-5/24)</f>
        <v>42791.752766203703</v>
      </c>
    </row>
    <row r="2699" spans="1:20" ht="75" hidden="1" x14ac:dyDescent="0.25">
      <c r="A2699" s="13">
        <v>2457</v>
      </c>
      <c r="B2699" s="3" t="s">
        <v>2458</v>
      </c>
      <c r="C2699" s="3" t="s">
        <v>6567</v>
      </c>
      <c r="D2699" s="2">
        <v>23000</v>
      </c>
      <c r="E2699" s="11">
        <v>23530</v>
      </c>
      <c r="F2699" s="2" t="s">
        <v>8218</v>
      </c>
      <c r="G2699" s="2" t="s">
        <v>8223</v>
      </c>
      <c r="H2699" s="2" t="s">
        <v>8245</v>
      </c>
      <c r="I2699" s="2">
        <v>1458826056</v>
      </c>
      <c r="J2699" s="2">
        <v>1456237656</v>
      </c>
      <c r="K2699" s="2" t="b">
        <v>0</v>
      </c>
      <c r="L2699" s="2">
        <v>124</v>
      </c>
      <c r="M2699" s="2" t="b">
        <v>1</v>
      </c>
      <c r="N2699" s="2" t="s">
        <v>8297</v>
      </c>
      <c r="O2699" s="9">
        <f>E2699/D2699</f>
        <v>1.0230434782608695</v>
      </c>
      <c r="P2699" s="10">
        <f>IF(E2699=0,0,E2699/L2699)</f>
        <v>189.75806451612902</v>
      </c>
      <c r="Q2699" s="2" t="str">
        <f>LEFT(N2699,SEARCH("/",N2699,1)-1)</f>
        <v>food</v>
      </c>
      <c r="R2699" s="2" t="str">
        <f>RIGHT(N2699,LEN(N2699)-SEARCH("/",N2699))</f>
        <v>small batch</v>
      </c>
      <c r="S2699" s="21">
        <f>(((J2699/60)/60)/24)+DATE(1970,1,1)+(-5/24)</f>
        <v>42423.394166666665</v>
      </c>
      <c r="T2699" s="21">
        <f>(((I2699/60)/60)/24)+DATE(1970,1,1)+(-5/24)</f>
        <v>42453.352500000001</v>
      </c>
    </row>
    <row r="2700" spans="1:20" ht="105" hidden="1" x14ac:dyDescent="0.25">
      <c r="A2700" s="13">
        <v>2458</v>
      </c>
      <c r="B2700" s="3" t="s">
        <v>2459</v>
      </c>
      <c r="C2700" s="3" t="s">
        <v>6568</v>
      </c>
      <c r="D2700" s="2">
        <v>5000</v>
      </c>
      <c r="E2700" s="11">
        <v>5509</v>
      </c>
      <c r="F2700" s="2" t="s">
        <v>8218</v>
      </c>
      <c r="G2700" s="2" t="s">
        <v>8223</v>
      </c>
      <c r="H2700" s="2" t="s">
        <v>8245</v>
      </c>
      <c r="I2700" s="2">
        <v>1465498800</v>
      </c>
      <c r="J2700" s="2">
        <v>1462481718</v>
      </c>
      <c r="K2700" s="2" t="b">
        <v>0</v>
      </c>
      <c r="L2700" s="2">
        <v>80</v>
      </c>
      <c r="M2700" s="2" t="b">
        <v>1</v>
      </c>
      <c r="N2700" s="2" t="s">
        <v>8297</v>
      </c>
      <c r="O2700" s="9">
        <f>E2700/D2700</f>
        <v>1.1017999999999999</v>
      </c>
      <c r="P2700" s="10">
        <f>IF(E2700=0,0,E2700/L2700)</f>
        <v>68.862499999999997</v>
      </c>
      <c r="Q2700" s="2" t="str">
        <f>LEFT(N2700,SEARCH("/",N2700,1)-1)</f>
        <v>food</v>
      </c>
      <c r="R2700" s="2" t="str">
        <f>RIGHT(N2700,LEN(N2700)-SEARCH("/",N2700))</f>
        <v>small batch</v>
      </c>
      <c r="S2700" s="21">
        <f>(((J2700/60)/60)/24)+DATE(1970,1,1)+(-5/24)</f>
        <v>42495.663402777776</v>
      </c>
      <c r="T2700" s="21">
        <f>(((I2700/60)/60)/24)+DATE(1970,1,1)+(-5/24)</f>
        <v>42530.583333333336</v>
      </c>
    </row>
    <row r="2701" spans="1:20" ht="105" hidden="1" x14ac:dyDescent="0.25">
      <c r="A2701" s="13">
        <v>2459</v>
      </c>
      <c r="B2701" s="3" t="s">
        <v>2460</v>
      </c>
      <c r="C2701" s="3" t="s">
        <v>6569</v>
      </c>
      <c r="D2701" s="2">
        <v>30000</v>
      </c>
      <c r="E2701" s="11">
        <v>30675</v>
      </c>
      <c r="F2701" s="2" t="s">
        <v>8218</v>
      </c>
      <c r="G2701" s="2" t="s">
        <v>8223</v>
      </c>
      <c r="H2701" s="2" t="s">
        <v>8245</v>
      </c>
      <c r="I2701" s="2">
        <v>1458742685</v>
      </c>
      <c r="J2701" s="2">
        <v>1454858285</v>
      </c>
      <c r="K2701" s="2" t="b">
        <v>0</v>
      </c>
      <c r="L2701" s="2">
        <v>282</v>
      </c>
      <c r="M2701" s="2" t="b">
        <v>1</v>
      </c>
      <c r="N2701" s="2" t="s">
        <v>8297</v>
      </c>
      <c r="O2701" s="9">
        <f>E2701/D2701</f>
        <v>1.0225</v>
      </c>
      <c r="P2701" s="10">
        <f>IF(E2701=0,0,E2701/L2701)</f>
        <v>108.77659574468085</v>
      </c>
      <c r="Q2701" s="2" t="str">
        <f>LEFT(N2701,SEARCH("/",N2701,1)-1)</f>
        <v>food</v>
      </c>
      <c r="R2701" s="2" t="str">
        <f>RIGHT(N2701,LEN(N2701)-SEARCH("/",N2701))</f>
        <v>small batch</v>
      </c>
      <c r="S2701" s="21">
        <f>(((J2701/60)/60)/24)+DATE(1970,1,1)+(-5/24)</f>
        <v>42407.429224537038</v>
      </c>
      <c r="T2701" s="21">
        <f>(((I2701/60)/60)/24)+DATE(1970,1,1)+(-5/24)</f>
        <v>42452.387557870366</v>
      </c>
    </row>
    <row r="2702" spans="1:20" ht="90" hidden="1" x14ac:dyDescent="0.25">
      <c r="A2702" s="13">
        <v>2460</v>
      </c>
      <c r="B2702" s="3" t="s">
        <v>2461</v>
      </c>
      <c r="C2702" s="3" t="s">
        <v>6570</v>
      </c>
      <c r="D2702" s="2">
        <v>8500</v>
      </c>
      <c r="E2702" s="11">
        <v>8567</v>
      </c>
      <c r="F2702" s="2" t="s">
        <v>8218</v>
      </c>
      <c r="G2702" s="2" t="s">
        <v>8223</v>
      </c>
      <c r="H2702" s="2" t="s">
        <v>8245</v>
      </c>
      <c r="I2702" s="2">
        <v>1483417020</v>
      </c>
      <c r="J2702" s="2">
        <v>1480480167</v>
      </c>
      <c r="K2702" s="2" t="b">
        <v>0</v>
      </c>
      <c r="L2702" s="2">
        <v>68</v>
      </c>
      <c r="M2702" s="2" t="b">
        <v>1</v>
      </c>
      <c r="N2702" s="2" t="s">
        <v>8297</v>
      </c>
      <c r="O2702" s="9">
        <f>E2702/D2702</f>
        <v>1.0078823529411765</v>
      </c>
      <c r="P2702" s="10">
        <f>IF(E2702=0,0,E2702/L2702)</f>
        <v>125.98529411764706</v>
      </c>
      <c r="Q2702" s="2" t="str">
        <f>LEFT(N2702,SEARCH("/",N2702,1)-1)</f>
        <v>food</v>
      </c>
      <c r="R2702" s="2" t="str">
        <f>RIGHT(N2702,LEN(N2702)-SEARCH("/",N2702))</f>
        <v>small batch</v>
      </c>
      <c r="S2702" s="21">
        <f>(((J2702/60)/60)/24)+DATE(1970,1,1)+(-5/24)</f>
        <v>42703.978784722225</v>
      </c>
      <c r="T2702" s="21">
        <f>(((I2702/60)/60)/24)+DATE(1970,1,1)+(-5/24)</f>
        <v>42737.970138888886</v>
      </c>
    </row>
    <row r="2703" spans="1:20" ht="90" hidden="1" x14ac:dyDescent="0.25">
      <c r="A2703" s="13">
        <v>3628</v>
      </c>
      <c r="B2703" s="3" t="s">
        <v>3626</v>
      </c>
      <c r="C2703" s="3" t="s">
        <v>7738</v>
      </c>
      <c r="D2703" s="2">
        <v>100000</v>
      </c>
      <c r="E2703" s="11">
        <v>0</v>
      </c>
      <c r="F2703" s="2" t="s">
        <v>8220</v>
      </c>
      <c r="G2703" s="2" t="s">
        <v>8223</v>
      </c>
      <c r="H2703" s="2" t="s">
        <v>8245</v>
      </c>
      <c r="I2703" s="2">
        <v>1450040396</v>
      </c>
      <c r="J2703" s="2">
        <v>1444852796</v>
      </c>
      <c r="K2703" s="2" t="b">
        <v>0</v>
      </c>
      <c r="L2703" s="2">
        <v>0</v>
      </c>
      <c r="M2703" s="2" t="b">
        <v>0</v>
      </c>
      <c r="N2703" s="2" t="s">
        <v>8304</v>
      </c>
      <c r="O2703" s="9">
        <f>E2703/D2703</f>
        <v>0</v>
      </c>
      <c r="P2703" s="10">
        <f>IF(E2703=0,0,E2703/L2703)</f>
        <v>0</v>
      </c>
      <c r="Q2703" s="2" t="str">
        <f>LEFT(N2703,SEARCH("/",N2703,1)-1)</f>
        <v>theater</v>
      </c>
      <c r="R2703" s="2" t="str">
        <f>RIGHT(N2703,LEN(N2703)-SEARCH("/",N2703))</f>
        <v>musical</v>
      </c>
      <c r="S2703" s="21">
        <f>(((J2703/60)/60)/24)+DATE(1970,1,1)+(-5/24)</f>
        <v>42291.6249537037</v>
      </c>
      <c r="T2703" s="21">
        <f>(((I2703/60)/60)/24)+DATE(1970,1,1)+(-5/24)</f>
        <v>42351.666620370372</v>
      </c>
    </row>
    <row r="2704" spans="1:20" ht="105" hidden="1" x14ac:dyDescent="0.25">
      <c r="A2704" s="13">
        <v>3629</v>
      </c>
      <c r="B2704" s="3" t="s">
        <v>3627</v>
      </c>
      <c r="C2704" s="3" t="s">
        <v>7739</v>
      </c>
      <c r="D2704" s="2">
        <v>1000000</v>
      </c>
      <c r="E2704" s="11">
        <v>2</v>
      </c>
      <c r="F2704" s="2" t="s">
        <v>8220</v>
      </c>
      <c r="G2704" s="2" t="s">
        <v>8223</v>
      </c>
      <c r="H2704" s="2" t="s">
        <v>8245</v>
      </c>
      <c r="I2704" s="2">
        <v>1462467600</v>
      </c>
      <c r="J2704" s="2">
        <v>1457403364</v>
      </c>
      <c r="K2704" s="2" t="b">
        <v>0</v>
      </c>
      <c r="L2704" s="2">
        <v>2</v>
      </c>
      <c r="M2704" s="2" t="b">
        <v>0</v>
      </c>
      <c r="N2704" s="2" t="s">
        <v>8304</v>
      </c>
      <c r="O2704" s="9">
        <f>E2704/D2704</f>
        <v>1.9999999999999999E-6</v>
      </c>
      <c r="P2704" s="10">
        <f>IF(E2704=0,0,E2704/L2704)</f>
        <v>1</v>
      </c>
      <c r="Q2704" s="2" t="str">
        <f>LEFT(N2704,SEARCH("/",N2704,1)-1)</f>
        <v>theater</v>
      </c>
      <c r="R2704" s="2" t="str">
        <f>RIGHT(N2704,LEN(N2704)-SEARCH("/",N2704))</f>
        <v>musical</v>
      </c>
      <c r="S2704" s="21">
        <f>(((J2704/60)/60)/24)+DATE(1970,1,1)+(-5/24)</f>
        <v>42436.886157407404</v>
      </c>
      <c r="T2704" s="21">
        <f>(((I2704/60)/60)/24)+DATE(1970,1,1)+(-5/24)</f>
        <v>42495.499999999993</v>
      </c>
    </row>
    <row r="2705" spans="1:20" ht="90" hidden="1" x14ac:dyDescent="0.25">
      <c r="A2705" s="13">
        <v>3630</v>
      </c>
      <c r="B2705" s="3" t="s">
        <v>3628</v>
      </c>
      <c r="C2705" s="3" t="s">
        <v>7740</v>
      </c>
      <c r="D2705" s="2">
        <v>3000</v>
      </c>
      <c r="E2705" s="11">
        <v>1</v>
      </c>
      <c r="F2705" s="2" t="s">
        <v>8220</v>
      </c>
      <c r="G2705" s="2" t="s">
        <v>8224</v>
      </c>
      <c r="H2705" s="2" t="s">
        <v>8246</v>
      </c>
      <c r="I2705" s="2">
        <v>1417295990</v>
      </c>
      <c r="J2705" s="2">
        <v>1414700390</v>
      </c>
      <c r="K2705" s="2" t="b">
        <v>0</v>
      </c>
      <c r="L2705" s="2">
        <v>1</v>
      </c>
      <c r="M2705" s="2" t="b">
        <v>0</v>
      </c>
      <c r="N2705" s="2" t="s">
        <v>8304</v>
      </c>
      <c r="O2705" s="9">
        <f>E2705/D2705</f>
        <v>3.3333333333333332E-4</v>
      </c>
      <c r="P2705" s="10">
        <f>IF(E2705=0,0,E2705/L2705)</f>
        <v>1</v>
      </c>
      <c r="Q2705" s="2" t="str">
        <f>LEFT(N2705,SEARCH("/",N2705,1)-1)</f>
        <v>theater</v>
      </c>
      <c r="R2705" s="2" t="str">
        <f>RIGHT(N2705,LEN(N2705)-SEARCH("/",N2705))</f>
        <v>musical</v>
      </c>
      <c r="S2705" s="21">
        <f>(((J2705/60)/60)/24)+DATE(1970,1,1)+(-5/24)</f>
        <v>41942.638773148145</v>
      </c>
      <c r="T2705" s="21">
        <f>(((I2705/60)/60)/24)+DATE(1970,1,1)+(-5/24)</f>
        <v>41972.680439814816</v>
      </c>
    </row>
    <row r="2706" spans="1:20" ht="105" hidden="1" x14ac:dyDescent="0.25">
      <c r="A2706" s="13">
        <v>3631</v>
      </c>
      <c r="B2706" s="3" t="s">
        <v>3629</v>
      </c>
      <c r="C2706" s="3" t="s">
        <v>7741</v>
      </c>
      <c r="D2706" s="2">
        <v>17100</v>
      </c>
      <c r="E2706" s="11">
        <v>8725</v>
      </c>
      <c r="F2706" s="2" t="s">
        <v>8220</v>
      </c>
      <c r="G2706" s="2" t="s">
        <v>8223</v>
      </c>
      <c r="H2706" s="2" t="s">
        <v>8245</v>
      </c>
      <c r="I2706" s="2">
        <v>1411444740</v>
      </c>
      <c r="J2706" s="2">
        <v>1409335497</v>
      </c>
      <c r="K2706" s="2" t="b">
        <v>0</v>
      </c>
      <c r="L2706" s="2">
        <v>59</v>
      </c>
      <c r="M2706" s="2" t="b">
        <v>0</v>
      </c>
      <c r="N2706" s="2" t="s">
        <v>8304</v>
      </c>
      <c r="O2706" s="9">
        <f>E2706/D2706</f>
        <v>0.51023391812865493</v>
      </c>
      <c r="P2706" s="10">
        <f>IF(E2706=0,0,E2706/L2706)</f>
        <v>147.88135593220338</v>
      </c>
      <c r="Q2706" s="2" t="str">
        <f>LEFT(N2706,SEARCH("/",N2706,1)-1)</f>
        <v>theater</v>
      </c>
      <c r="R2706" s="2" t="str">
        <f>RIGHT(N2706,LEN(N2706)-SEARCH("/",N2706))</f>
        <v>musical</v>
      </c>
      <c r="S2706" s="21">
        <f>(((J2706/60)/60)/24)+DATE(1970,1,1)+(-5/24)</f>
        <v>41880.54510416666</v>
      </c>
      <c r="T2706" s="21">
        <f>(((I2706/60)/60)/24)+DATE(1970,1,1)+(-5/24)</f>
        <v>41904.957638888889</v>
      </c>
    </row>
    <row r="2707" spans="1:20" ht="90" hidden="1" x14ac:dyDescent="0.25">
      <c r="A2707" s="13">
        <v>3632</v>
      </c>
      <c r="B2707" s="3" t="s">
        <v>3630</v>
      </c>
      <c r="C2707" s="3" t="s">
        <v>7742</v>
      </c>
      <c r="D2707" s="2">
        <v>500</v>
      </c>
      <c r="E2707" s="11">
        <v>100</v>
      </c>
      <c r="F2707" s="2" t="s">
        <v>8220</v>
      </c>
      <c r="G2707" s="2" t="s">
        <v>8224</v>
      </c>
      <c r="H2707" s="2" t="s">
        <v>8246</v>
      </c>
      <c r="I2707" s="2">
        <v>1416781749</v>
      </c>
      <c r="J2707" s="2">
        <v>1415053749</v>
      </c>
      <c r="K2707" s="2" t="b">
        <v>0</v>
      </c>
      <c r="L2707" s="2">
        <v>1</v>
      </c>
      <c r="M2707" s="2" t="b">
        <v>0</v>
      </c>
      <c r="N2707" s="2" t="s">
        <v>8304</v>
      </c>
      <c r="O2707" s="9">
        <f>E2707/D2707</f>
        <v>0.2</v>
      </c>
      <c r="P2707" s="10">
        <f>IF(E2707=0,0,E2707/L2707)</f>
        <v>100</v>
      </c>
      <c r="Q2707" s="2" t="str">
        <f>LEFT(N2707,SEARCH("/",N2707,1)-1)</f>
        <v>theater</v>
      </c>
      <c r="R2707" s="2" t="str">
        <f>RIGHT(N2707,LEN(N2707)-SEARCH("/",N2707))</f>
        <v>musical</v>
      </c>
      <c r="S2707" s="21">
        <f>(((J2707/60)/60)/24)+DATE(1970,1,1)+(-5/24)</f>
        <v>41946.728576388887</v>
      </c>
      <c r="T2707" s="21">
        <f>(((I2707/60)/60)/24)+DATE(1970,1,1)+(-5/24)</f>
        <v>41966.728576388887</v>
      </c>
    </row>
    <row r="2708" spans="1:20" ht="75" hidden="1" x14ac:dyDescent="0.25">
      <c r="A2708" s="13">
        <v>3633</v>
      </c>
      <c r="B2708" s="3" t="s">
        <v>3631</v>
      </c>
      <c r="C2708" s="3" t="s">
        <v>7743</v>
      </c>
      <c r="D2708" s="2">
        <v>5000</v>
      </c>
      <c r="E2708" s="11">
        <v>1762</v>
      </c>
      <c r="F2708" s="2" t="s">
        <v>8220</v>
      </c>
      <c r="G2708" s="2" t="s">
        <v>8223</v>
      </c>
      <c r="H2708" s="2" t="s">
        <v>8245</v>
      </c>
      <c r="I2708" s="2">
        <v>1479517200</v>
      </c>
      <c r="J2708" s="2">
        <v>1475765867</v>
      </c>
      <c r="K2708" s="2" t="b">
        <v>0</v>
      </c>
      <c r="L2708" s="2">
        <v>31</v>
      </c>
      <c r="M2708" s="2" t="b">
        <v>0</v>
      </c>
      <c r="N2708" s="2" t="s">
        <v>8304</v>
      </c>
      <c r="O2708" s="9">
        <f>E2708/D2708</f>
        <v>0.35239999999999999</v>
      </c>
      <c r="P2708" s="10">
        <f>IF(E2708=0,0,E2708/L2708)</f>
        <v>56.838709677419352</v>
      </c>
      <c r="Q2708" s="2" t="str">
        <f>LEFT(N2708,SEARCH("/",N2708,1)-1)</f>
        <v>theater</v>
      </c>
      <c r="R2708" s="2" t="str">
        <f>RIGHT(N2708,LEN(N2708)-SEARCH("/",N2708))</f>
        <v>musical</v>
      </c>
      <c r="S2708" s="21">
        <f>(((J2708/60)/60)/24)+DATE(1970,1,1)+(-5/24)</f>
        <v>42649.415127314809</v>
      </c>
      <c r="T2708" s="21">
        <f>(((I2708/60)/60)/24)+DATE(1970,1,1)+(-5/24)</f>
        <v>42692.833333333336</v>
      </c>
    </row>
    <row r="2709" spans="1:20" ht="105" hidden="1" x14ac:dyDescent="0.25">
      <c r="A2709" s="13">
        <v>3634</v>
      </c>
      <c r="B2709" s="3" t="s">
        <v>3632</v>
      </c>
      <c r="C2709" s="3" t="s">
        <v>7744</v>
      </c>
      <c r="D2709" s="2">
        <v>75000</v>
      </c>
      <c r="E2709" s="11">
        <v>3185</v>
      </c>
      <c r="F2709" s="2" t="s">
        <v>8220</v>
      </c>
      <c r="G2709" s="2" t="s">
        <v>8228</v>
      </c>
      <c r="H2709" s="2" t="s">
        <v>8250</v>
      </c>
      <c r="I2709" s="2">
        <v>1484366340</v>
      </c>
      <c r="J2709" s="2">
        <v>1480219174</v>
      </c>
      <c r="K2709" s="2" t="b">
        <v>0</v>
      </c>
      <c r="L2709" s="2">
        <v>18</v>
      </c>
      <c r="M2709" s="2" t="b">
        <v>0</v>
      </c>
      <c r="N2709" s="2" t="s">
        <v>8304</v>
      </c>
      <c r="O2709" s="9">
        <f>E2709/D2709</f>
        <v>4.2466666666666666E-2</v>
      </c>
      <c r="P2709" s="10">
        <f>IF(E2709=0,0,E2709/L2709)</f>
        <v>176.94444444444446</v>
      </c>
      <c r="Q2709" s="2" t="str">
        <f>LEFT(N2709,SEARCH("/",N2709,1)-1)</f>
        <v>theater</v>
      </c>
      <c r="R2709" s="2" t="str">
        <f>RIGHT(N2709,LEN(N2709)-SEARCH("/",N2709))</f>
        <v>musical</v>
      </c>
      <c r="S2709" s="21">
        <f>(((J2709/60)/60)/24)+DATE(1970,1,1)+(-5/24)</f>
        <v>42700.958032407405</v>
      </c>
      <c r="T2709" s="21">
        <f>(((I2709/60)/60)/24)+DATE(1970,1,1)+(-5/24)</f>
        <v>42748.957638888889</v>
      </c>
    </row>
    <row r="2710" spans="1:20" ht="45" hidden="1" x14ac:dyDescent="0.25">
      <c r="A2710" s="13">
        <v>3635</v>
      </c>
      <c r="B2710" s="3" t="s">
        <v>3633</v>
      </c>
      <c r="C2710" s="3" t="s">
        <v>7745</v>
      </c>
      <c r="D2710" s="2">
        <v>3500</v>
      </c>
      <c r="E2710" s="11">
        <v>1276</v>
      </c>
      <c r="F2710" s="2" t="s">
        <v>8220</v>
      </c>
      <c r="G2710" s="2" t="s">
        <v>8223</v>
      </c>
      <c r="H2710" s="2" t="s">
        <v>8245</v>
      </c>
      <c r="I2710" s="2">
        <v>1461186676</v>
      </c>
      <c r="J2710" s="2">
        <v>1458594676</v>
      </c>
      <c r="K2710" s="2" t="b">
        <v>0</v>
      </c>
      <c r="L2710" s="2">
        <v>10</v>
      </c>
      <c r="M2710" s="2" t="b">
        <v>0</v>
      </c>
      <c r="N2710" s="2" t="s">
        <v>8304</v>
      </c>
      <c r="O2710" s="9">
        <f>E2710/D2710</f>
        <v>0.36457142857142855</v>
      </c>
      <c r="P2710" s="10">
        <f>IF(E2710=0,0,E2710/L2710)</f>
        <v>127.6</v>
      </c>
      <c r="Q2710" s="2" t="str">
        <f>LEFT(N2710,SEARCH("/",N2710,1)-1)</f>
        <v>theater</v>
      </c>
      <c r="R2710" s="2" t="str">
        <f>RIGHT(N2710,LEN(N2710)-SEARCH("/",N2710))</f>
        <v>musical</v>
      </c>
      <c r="S2710" s="21">
        <f>(((J2710/60)/60)/24)+DATE(1970,1,1)+(-5/24)</f>
        <v>42450.674490740734</v>
      </c>
      <c r="T2710" s="21">
        <f>(((I2710/60)/60)/24)+DATE(1970,1,1)+(-5/24)</f>
        <v>42480.674490740734</v>
      </c>
    </row>
    <row r="2711" spans="1:20" ht="75" hidden="1" x14ac:dyDescent="0.25">
      <c r="A2711" s="13">
        <v>3636</v>
      </c>
      <c r="B2711" s="3" t="s">
        <v>3634</v>
      </c>
      <c r="C2711" s="3" t="s">
        <v>7746</v>
      </c>
      <c r="D2711" s="2">
        <v>150000</v>
      </c>
      <c r="E2711" s="11">
        <v>0</v>
      </c>
      <c r="F2711" s="2" t="s">
        <v>8220</v>
      </c>
      <c r="G2711" s="2" t="s">
        <v>8223</v>
      </c>
      <c r="H2711" s="2" t="s">
        <v>8245</v>
      </c>
      <c r="I2711" s="2">
        <v>1442248829</v>
      </c>
      <c r="J2711" s="2">
        <v>1439224829</v>
      </c>
      <c r="K2711" s="2" t="b">
        <v>0</v>
      </c>
      <c r="L2711" s="2">
        <v>0</v>
      </c>
      <c r="M2711" s="2" t="b">
        <v>0</v>
      </c>
      <c r="N2711" s="2" t="s">
        <v>8304</v>
      </c>
      <c r="O2711" s="9">
        <f>E2711/D2711</f>
        <v>0</v>
      </c>
      <c r="P2711" s="10">
        <f>IF(E2711=0,0,E2711/L2711)</f>
        <v>0</v>
      </c>
      <c r="Q2711" s="2" t="str">
        <f>LEFT(N2711,SEARCH("/",N2711,1)-1)</f>
        <v>theater</v>
      </c>
      <c r="R2711" s="2" t="str">
        <f>RIGHT(N2711,LEN(N2711)-SEARCH("/",N2711))</f>
        <v>musical</v>
      </c>
      <c r="S2711" s="21">
        <f>(((J2711/60)/60)/24)+DATE(1970,1,1)+(-5/24)</f>
        <v>42226.486446759263</v>
      </c>
      <c r="T2711" s="21">
        <f>(((I2711/60)/60)/24)+DATE(1970,1,1)+(-5/24)</f>
        <v>42261.486446759263</v>
      </c>
    </row>
    <row r="2712" spans="1:20" ht="105" hidden="1" x14ac:dyDescent="0.25">
      <c r="A2712" s="13">
        <v>3637</v>
      </c>
      <c r="B2712" s="3" t="s">
        <v>3635</v>
      </c>
      <c r="C2712" s="3" t="s">
        <v>7747</v>
      </c>
      <c r="D2712" s="2">
        <v>3000</v>
      </c>
      <c r="E2712" s="11">
        <v>926</v>
      </c>
      <c r="F2712" s="2" t="s">
        <v>8220</v>
      </c>
      <c r="G2712" s="2" t="s">
        <v>8223</v>
      </c>
      <c r="H2712" s="2" t="s">
        <v>8245</v>
      </c>
      <c r="I2712" s="2">
        <v>1420130935</v>
      </c>
      <c r="J2712" s="2">
        <v>1417538935</v>
      </c>
      <c r="K2712" s="2" t="b">
        <v>0</v>
      </c>
      <c r="L2712" s="2">
        <v>14</v>
      </c>
      <c r="M2712" s="2" t="b">
        <v>0</v>
      </c>
      <c r="N2712" s="2" t="s">
        <v>8304</v>
      </c>
      <c r="O2712" s="9">
        <f>E2712/D2712</f>
        <v>0.30866666666666664</v>
      </c>
      <c r="P2712" s="10">
        <f>IF(E2712=0,0,E2712/L2712)</f>
        <v>66.142857142857139</v>
      </c>
      <c r="Q2712" s="2" t="str">
        <f>LEFT(N2712,SEARCH("/",N2712,1)-1)</f>
        <v>theater</v>
      </c>
      <c r="R2712" s="2" t="str">
        <f>RIGHT(N2712,LEN(N2712)-SEARCH("/",N2712))</f>
        <v>musical</v>
      </c>
      <c r="S2712" s="21">
        <f>(((J2712/60)/60)/24)+DATE(1970,1,1)+(-5/24)</f>
        <v>41975.492303240739</v>
      </c>
      <c r="T2712" s="21">
        <f>(((I2712/60)/60)/24)+DATE(1970,1,1)+(-5/24)</f>
        <v>42005.492303240739</v>
      </c>
    </row>
    <row r="2713" spans="1:20" ht="60" hidden="1" x14ac:dyDescent="0.25">
      <c r="A2713" s="13">
        <v>3638</v>
      </c>
      <c r="B2713" s="3" t="s">
        <v>3636</v>
      </c>
      <c r="C2713" s="3" t="s">
        <v>7748</v>
      </c>
      <c r="D2713" s="2">
        <v>3300</v>
      </c>
      <c r="E2713" s="11">
        <v>216</v>
      </c>
      <c r="F2713" s="2" t="s">
        <v>8220</v>
      </c>
      <c r="G2713" s="2" t="s">
        <v>8228</v>
      </c>
      <c r="H2713" s="2" t="s">
        <v>8250</v>
      </c>
      <c r="I2713" s="2">
        <v>1429456132</v>
      </c>
      <c r="J2713" s="2">
        <v>1424275732</v>
      </c>
      <c r="K2713" s="2" t="b">
        <v>0</v>
      </c>
      <c r="L2713" s="2">
        <v>2</v>
      </c>
      <c r="M2713" s="2" t="b">
        <v>0</v>
      </c>
      <c r="N2713" s="2" t="s">
        <v>8304</v>
      </c>
      <c r="O2713" s="9">
        <f>E2713/D2713</f>
        <v>6.545454545454546E-2</v>
      </c>
      <c r="P2713" s="10">
        <f>IF(E2713=0,0,E2713/L2713)</f>
        <v>108</v>
      </c>
      <c r="Q2713" s="2" t="str">
        <f>LEFT(N2713,SEARCH("/",N2713,1)-1)</f>
        <v>theater</v>
      </c>
      <c r="R2713" s="2" t="str">
        <f>RIGHT(N2713,LEN(N2713)-SEARCH("/",N2713))</f>
        <v>musical</v>
      </c>
      <c r="S2713" s="21">
        <f>(((J2713/60)/60)/24)+DATE(1970,1,1)+(-5/24)</f>
        <v>42053.464490740742</v>
      </c>
      <c r="T2713" s="21">
        <f>(((I2713/60)/60)/24)+DATE(1970,1,1)+(-5/24)</f>
        <v>42113.42282407407</v>
      </c>
    </row>
    <row r="2714" spans="1:20" ht="105" hidden="1" x14ac:dyDescent="0.25">
      <c r="A2714" s="13">
        <v>3639</v>
      </c>
      <c r="B2714" s="3" t="s">
        <v>3637</v>
      </c>
      <c r="C2714" s="3" t="s">
        <v>7749</v>
      </c>
      <c r="D2714" s="2">
        <v>25000</v>
      </c>
      <c r="E2714" s="11">
        <v>1</v>
      </c>
      <c r="F2714" s="2" t="s">
        <v>8220</v>
      </c>
      <c r="G2714" s="2" t="s">
        <v>8223</v>
      </c>
      <c r="H2714" s="2" t="s">
        <v>8245</v>
      </c>
      <c r="I2714" s="2">
        <v>1475853060</v>
      </c>
      <c r="J2714" s="2">
        <v>1470672906</v>
      </c>
      <c r="K2714" s="2" t="b">
        <v>0</v>
      </c>
      <c r="L2714" s="2">
        <v>1</v>
      </c>
      <c r="M2714" s="2" t="b">
        <v>0</v>
      </c>
      <c r="N2714" s="2" t="s">
        <v>8304</v>
      </c>
      <c r="O2714" s="9">
        <f>E2714/D2714</f>
        <v>4.0000000000000003E-5</v>
      </c>
      <c r="P2714" s="10">
        <f>IF(E2714=0,0,E2714/L2714)</f>
        <v>1</v>
      </c>
      <c r="Q2714" s="2" t="str">
        <f>LEFT(N2714,SEARCH("/",N2714,1)-1)</f>
        <v>theater</v>
      </c>
      <c r="R2714" s="2" t="str">
        <f>RIGHT(N2714,LEN(N2714)-SEARCH("/",N2714))</f>
        <v>musical</v>
      </c>
      <c r="S2714" s="21">
        <f>(((J2714/60)/60)/24)+DATE(1970,1,1)+(-5/24)</f>
        <v>42590.468819444439</v>
      </c>
      <c r="T2714" s="21">
        <f>(((I2714/60)/60)/24)+DATE(1970,1,1)+(-5/24)</f>
        <v>42650.424305555549</v>
      </c>
    </row>
    <row r="2715" spans="1:20" ht="105" hidden="1" x14ac:dyDescent="0.25">
      <c r="A2715" s="13">
        <v>3640</v>
      </c>
      <c r="B2715" s="3" t="s">
        <v>3638</v>
      </c>
      <c r="C2715" s="3" t="s">
        <v>7750</v>
      </c>
      <c r="D2715" s="2">
        <v>1000</v>
      </c>
      <c r="E2715" s="11">
        <v>55</v>
      </c>
      <c r="F2715" s="2" t="s">
        <v>8220</v>
      </c>
      <c r="G2715" s="2" t="s">
        <v>8223</v>
      </c>
      <c r="H2715" s="2" t="s">
        <v>8245</v>
      </c>
      <c r="I2715" s="2">
        <v>1431283530</v>
      </c>
      <c r="J2715" s="2">
        <v>1428691530</v>
      </c>
      <c r="K2715" s="2" t="b">
        <v>0</v>
      </c>
      <c r="L2715" s="2">
        <v>3</v>
      </c>
      <c r="M2715" s="2" t="b">
        <v>0</v>
      </c>
      <c r="N2715" s="2" t="s">
        <v>8304</v>
      </c>
      <c r="O2715" s="9">
        <f>E2715/D2715</f>
        <v>5.5E-2</v>
      </c>
      <c r="P2715" s="10">
        <f>IF(E2715=0,0,E2715/L2715)</f>
        <v>18.333333333333332</v>
      </c>
      <c r="Q2715" s="2" t="str">
        <f>LEFT(N2715,SEARCH("/",N2715,1)-1)</f>
        <v>theater</v>
      </c>
      <c r="R2715" s="2" t="str">
        <f>RIGHT(N2715,LEN(N2715)-SEARCH("/",N2715))</f>
        <v>musical</v>
      </c>
      <c r="S2715" s="21">
        <f>(((J2715/60)/60)/24)+DATE(1970,1,1)+(-5/24)</f>
        <v>42104.573263888888</v>
      </c>
      <c r="T2715" s="21">
        <f>(((I2715/60)/60)/24)+DATE(1970,1,1)+(-5/24)</f>
        <v>42134.573263888888</v>
      </c>
    </row>
    <row r="2716" spans="1:20" ht="90" hidden="1" x14ac:dyDescent="0.25">
      <c r="A2716" s="13">
        <v>3641</v>
      </c>
      <c r="B2716" s="3" t="s">
        <v>3639</v>
      </c>
      <c r="C2716" s="3" t="s">
        <v>7751</v>
      </c>
      <c r="D2716" s="2">
        <v>3000</v>
      </c>
      <c r="E2716" s="11">
        <v>0</v>
      </c>
      <c r="F2716" s="2" t="s">
        <v>8220</v>
      </c>
      <c r="G2716" s="2" t="s">
        <v>8223</v>
      </c>
      <c r="H2716" s="2" t="s">
        <v>8245</v>
      </c>
      <c r="I2716" s="2">
        <v>1412485200</v>
      </c>
      <c r="J2716" s="2">
        <v>1410966179</v>
      </c>
      <c r="K2716" s="2" t="b">
        <v>0</v>
      </c>
      <c r="L2716" s="2">
        <v>0</v>
      </c>
      <c r="M2716" s="2" t="b">
        <v>0</v>
      </c>
      <c r="N2716" s="2" t="s">
        <v>8304</v>
      </c>
      <c r="O2716" s="9">
        <f>E2716/D2716</f>
        <v>0</v>
      </c>
      <c r="P2716" s="10">
        <f>IF(E2716=0,0,E2716/L2716)</f>
        <v>0</v>
      </c>
      <c r="Q2716" s="2" t="str">
        <f>LEFT(N2716,SEARCH("/",N2716,1)-1)</f>
        <v>theater</v>
      </c>
      <c r="R2716" s="2" t="str">
        <f>RIGHT(N2716,LEN(N2716)-SEARCH("/",N2716))</f>
        <v>musical</v>
      </c>
      <c r="S2716" s="21">
        <f>(((J2716/60)/60)/24)+DATE(1970,1,1)+(-5/24)</f>
        <v>41899.418738425928</v>
      </c>
      <c r="T2716" s="21">
        <f>(((I2716/60)/60)/24)+DATE(1970,1,1)+(-5/24)</f>
        <v>41917</v>
      </c>
    </row>
    <row r="2717" spans="1:20" ht="90" hidden="1" x14ac:dyDescent="0.25">
      <c r="A2717" s="13">
        <v>3642</v>
      </c>
      <c r="B2717" s="3" t="s">
        <v>3640</v>
      </c>
      <c r="C2717" s="3" t="s">
        <v>7752</v>
      </c>
      <c r="D2717" s="2">
        <v>700</v>
      </c>
      <c r="E2717" s="11">
        <v>15</v>
      </c>
      <c r="F2717" s="2" t="s">
        <v>8220</v>
      </c>
      <c r="G2717" s="2" t="s">
        <v>8235</v>
      </c>
      <c r="H2717" s="2" t="s">
        <v>8248</v>
      </c>
      <c r="I2717" s="2">
        <v>1448902800</v>
      </c>
      <c r="J2717" s="2">
        <v>1445369727</v>
      </c>
      <c r="K2717" s="2" t="b">
        <v>0</v>
      </c>
      <c r="L2717" s="2">
        <v>2</v>
      </c>
      <c r="M2717" s="2" t="b">
        <v>0</v>
      </c>
      <c r="N2717" s="2" t="s">
        <v>8304</v>
      </c>
      <c r="O2717" s="9">
        <f>E2717/D2717</f>
        <v>2.1428571428571429E-2</v>
      </c>
      <c r="P2717" s="10">
        <f>IF(E2717=0,0,E2717/L2717)</f>
        <v>7.5</v>
      </c>
      <c r="Q2717" s="2" t="str">
        <f>LEFT(N2717,SEARCH("/",N2717,1)-1)</f>
        <v>theater</v>
      </c>
      <c r="R2717" s="2" t="str">
        <f>RIGHT(N2717,LEN(N2717)-SEARCH("/",N2717))</f>
        <v>musical</v>
      </c>
      <c r="S2717" s="21">
        <f>(((J2717/60)/60)/24)+DATE(1970,1,1)+(-5/24)</f>
        <v>42297.607951388891</v>
      </c>
      <c r="T2717" s="21">
        <f>(((I2717/60)/60)/24)+DATE(1970,1,1)+(-5/24)</f>
        <v>42338.499999999993</v>
      </c>
    </row>
    <row r="2718" spans="1:20" ht="90" hidden="1" x14ac:dyDescent="0.25">
      <c r="A2718" s="13">
        <v>3643</v>
      </c>
      <c r="B2718" s="3" t="s">
        <v>3641</v>
      </c>
      <c r="C2718" s="3" t="s">
        <v>7753</v>
      </c>
      <c r="D2718" s="2">
        <v>25000</v>
      </c>
      <c r="E2718" s="11">
        <v>0</v>
      </c>
      <c r="F2718" s="2" t="s">
        <v>8220</v>
      </c>
      <c r="G2718" s="2" t="s">
        <v>8223</v>
      </c>
      <c r="H2718" s="2" t="s">
        <v>8245</v>
      </c>
      <c r="I2718" s="2">
        <v>1447734439</v>
      </c>
      <c r="J2718" s="2">
        <v>1444274839</v>
      </c>
      <c r="K2718" s="2" t="b">
        <v>0</v>
      </c>
      <c r="L2718" s="2">
        <v>0</v>
      </c>
      <c r="M2718" s="2" t="b">
        <v>0</v>
      </c>
      <c r="N2718" s="2" t="s">
        <v>8304</v>
      </c>
      <c r="O2718" s="9">
        <f>E2718/D2718</f>
        <v>0</v>
      </c>
      <c r="P2718" s="10">
        <f>IF(E2718=0,0,E2718/L2718)</f>
        <v>0</v>
      </c>
      <c r="Q2718" s="2" t="str">
        <f>LEFT(N2718,SEARCH("/",N2718,1)-1)</f>
        <v>theater</v>
      </c>
      <c r="R2718" s="2" t="str">
        <f>RIGHT(N2718,LEN(N2718)-SEARCH("/",N2718))</f>
        <v>musical</v>
      </c>
      <c r="S2718" s="21">
        <f>(((J2718/60)/60)/24)+DATE(1970,1,1)+(-5/24)</f>
        <v>42284.935636574075</v>
      </c>
      <c r="T2718" s="21">
        <f>(((I2718/60)/60)/24)+DATE(1970,1,1)+(-5/24)</f>
        <v>42324.977303240739</v>
      </c>
    </row>
    <row r="2719" spans="1:20" ht="75" hidden="1" x14ac:dyDescent="0.25">
      <c r="A2719" s="13">
        <v>3644</v>
      </c>
      <c r="B2719" s="3" t="s">
        <v>3642</v>
      </c>
      <c r="C2719" s="3" t="s">
        <v>7754</v>
      </c>
      <c r="D2719" s="2">
        <v>5000</v>
      </c>
      <c r="E2719" s="11">
        <v>821</v>
      </c>
      <c r="F2719" s="2" t="s">
        <v>8220</v>
      </c>
      <c r="G2719" s="2" t="s">
        <v>8223</v>
      </c>
      <c r="H2719" s="2" t="s">
        <v>8245</v>
      </c>
      <c r="I2719" s="2">
        <v>1457413140</v>
      </c>
      <c r="J2719" s="2">
        <v>1454996887</v>
      </c>
      <c r="K2719" s="2" t="b">
        <v>0</v>
      </c>
      <c r="L2719" s="2">
        <v>12</v>
      </c>
      <c r="M2719" s="2" t="b">
        <v>0</v>
      </c>
      <c r="N2719" s="2" t="s">
        <v>8304</v>
      </c>
      <c r="O2719" s="9">
        <f>E2719/D2719</f>
        <v>0.16420000000000001</v>
      </c>
      <c r="P2719" s="10">
        <f>IF(E2719=0,0,E2719/L2719)</f>
        <v>68.416666666666671</v>
      </c>
      <c r="Q2719" s="2" t="str">
        <f>LEFT(N2719,SEARCH("/",N2719,1)-1)</f>
        <v>theater</v>
      </c>
      <c r="R2719" s="2" t="str">
        <f>RIGHT(N2719,LEN(N2719)-SEARCH("/",N2719))</f>
        <v>musical</v>
      </c>
      <c r="S2719" s="21">
        <f>(((J2719/60)/60)/24)+DATE(1970,1,1)+(-5/24)</f>
        <v>42409.033414351848</v>
      </c>
      <c r="T2719" s="21">
        <f>(((I2719/60)/60)/24)+DATE(1970,1,1)+(-5/24)</f>
        <v>42436.999305555553</v>
      </c>
    </row>
    <row r="2720" spans="1:20" ht="90" hidden="1" x14ac:dyDescent="0.25">
      <c r="A2720" s="13">
        <v>3645</v>
      </c>
      <c r="B2720" s="3" t="s">
        <v>3643</v>
      </c>
      <c r="C2720" s="3" t="s">
        <v>7755</v>
      </c>
      <c r="D2720" s="2">
        <v>1000</v>
      </c>
      <c r="E2720" s="11">
        <v>1</v>
      </c>
      <c r="F2720" s="2" t="s">
        <v>8220</v>
      </c>
      <c r="G2720" s="2" t="s">
        <v>8228</v>
      </c>
      <c r="H2720" s="2" t="s">
        <v>8250</v>
      </c>
      <c r="I2720" s="2">
        <v>1479773838</v>
      </c>
      <c r="J2720" s="2">
        <v>1477178238</v>
      </c>
      <c r="K2720" s="2" t="b">
        <v>0</v>
      </c>
      <c r="L2720" s="2">
        <v>1</v>
      </c>
      <c r="M2720" s="2" t="b">
        <v>0</v>
      </c>
      <c r="N2720" s="2" t="s">
        <v>8304</v>
      </c>
      <c r="O2720" s="9">
        <f>E2720/D2720</f>
        <v>1E-3</v>
      </c>
      <c r="P2720" s="10">
        <f>IF(E2720=0,0,E2720/L2720)</f>
        <v>1</v>
      </c>
      <c r="Q2720" s="2" t="str">
        <f>LEFT(N2720,SEARCH("/",N2720,1)-1)</f>
        <v>theater</v>
      </c>
      <c r="R2720" s="2" t="str">
        <f>RIGHT(N2720,LEN(N2720)-SEARCH("/",N2720))</f>
        <v>musical</v>
      </c>
      <c r="S2720" s="21">
        <f>(((J2720/60)/60)/24)+DATE(1970,1,1)+(-5/24)</f>
        <v>42665.762013888881</v>
      </c>
      <c r="T2720" s="21">
        <f>(((I2720/60)/60)/24)+DATE(1970,1,1)+(-5/24)</f>
        <v>42695.803680555553</v>
      </c>
    </row>
    <row r="2721" spans="1:20" ht="75" hidden="1" x14ac:dyDescent="0.25">
      <c r="A2721" s="13">
        <v>3646</v>
      </c>
      <c r="B2721" s="3" t="s">
        <v>3644</v>
      </c>
      <c r="C2721" s="3" t="s">
        <v>7756</v>
      </c>
      <c r="D2721" s="2">
        <v>10000</v>
      </c>
      <c r="E2721" s="11">
        <v>481</v>
      </c>
      <c r="F2721" s="2" t="s">
        <v>8220</v>
      </c>
      <c r="G2721" s="2" t="s">
        <v>8223</v>
      </c>
      <c r="H2721" s="2" t="s">
        <v>8245</v>
      </c>
      <c r="I2721" s="2">
        <v>1434497400</v>
      </c>
      <c r="J2721" s="2">
        <v>1431770802</v>
      </c>
      <c r="K2721" s="2" t="b">
        <v>0</v>
      </c>
      <c r="L2721" s="2">
        <v>8</v>
      </c>
      <c r="M2721" s="2" t="b">
        <v>0</v>
      </c>
      <c r="N2721" s="2" t="s">
        <v>8304</v>
      </c>
      <c r="O2721" s="9">
        <f>E2721/D2721</f>
        <v>4.8099999999999997E-2</v>
      </c>
      <c r="P2721" s="10">
        <f>IF(E2721=0,0,E2721/L2721)</f>
        <v>60.125</v>
      </c>
      <c r="Q2721" s="2" t="str">
        <f>LEFT(N2721,SEARCH("/",N2721,1)-1)</f>
        <v>theater</v>
      </c>
      <c r="R2721" s="2" t="str">
        <f>RIGHT(N2721,LEN(N2721)-SEARCH("/",N2721))</f>
        <v>musical</v>
      </c>
      <c r="S2721" s="21">
        <f>(((J2721/60)/60)/24)+DATE(1970,1,1)+(-5/24)</f>
        <v>42140.21298611111</v>
      </c>
      <c r="T2721" s="21">
        <f>(((I2721/60)/60)/24)+DATE(1970,1,1)+(-5/24)</f>
        <v>42171.770833333336</v>
      </c>
    </row>
    <row r="2722" spans="1:20" ht="90" hidden="1" x14ac:dyDescent="0.25">
      <c r="A2722" s="13">
        <v>3647</v>
      </c>
      <c r="B2722" s="3" t="s">
        <v>3645</v>
      </c>
      <c r="C2722" s="3" t="s">
        <v>7757</v>
      </c>
      <c r="D2722" s="2">
        <v>500</v>
      </c>
      <c r="E2722" s="11">
        <v>30</v>
      </c>
      <c r="F2722" s="2" t="s">
        <v>8220</v>
      </c>
      <c r="G2722" s="2" t="s">
        <v>8224</v>
      </c>
      <c r="H2722" s="2" t="s">
        <v>8246</v>
      </c>
      <c r="I2722" s="2">
        <v>1475258327</v>
      </c>
      <c r="J2722" s="2">
        <v>1471370327</v>
      </c>
      <c r="K2722" s="2" t="b">
        <v>0</v>
      </c>
      <c r="L2722" s="2">
        <v>2</v>
      </c>
      <c r="M2722" s="2" t="b">
        <v>0</v>
      </c>
      <c r="N2722" s="2" t="s">
        <v>8304</v>
      </c>
      <c r="O2722" s="9">
        <f>E2722/D2722</f>
        <v>0.06</v>
      </c>
      <c r="P2722" s="10">
        <f>IF(E2722=0,0,E2722/L2722)</f>
        <v>15</v>
      </c>
      <c r="Q2722" s="2" t="str">
        <f>LEFT(N2722,SEARCH("/",N2722,1)-1)</f>
        <v>theater</v>
      </c>
      <c r="R2722" s="2" t="str">
        <f>RIGHT(N2722,LEN(N2722)-SEARCH("/",N2722))</f>
        <v>musical</v>
      </c>
      <c r="S2722" s="21">
        <f>(((J2722/60)/60)/24)+DATE(1970,1,1)+(-5/24)</f>
        <v>42598.540821759256</v>
      </c>
      <c r="T2722" s="21">
        <f>(((I2722/60)/60)/24)+DATE(1970,1,1)+(-5/24)</f>
        <v>42643.540821759256</v>
      </c>
    </row>
    <row r="2723" spans="1:20" ht="90" hidden="1" x14ac:dyDescent="0.25">
      <c r="A2723" s="13">
        <v>2721</v>
      </c>
      <c r="B2723" s="3" t="s">
        <v>2721</v>
      </c>
      <c r="C2723" s="3" t="s">
        <v>6831</v>
      </c>
      <c r="D2723" s="2">
        <v>750</v>
      </c>
      <c r="E2723" s="11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8294</v>
      </c>
      <c r="O2723" s="9">
        <f>E2723/D2723</f>
        <v>14.62</v>
      </c>
      <c r="P2723" s="10">
        <f>IF(E2723=0,0,E2723/L2723)</f>
        <v>40.762081784386616</v>
      </c>
      <c r="Q2723" s="2" t="str">
        <f>LEFT(N2723,SEARCH("/",N2723,1)-1)</f>
        <v>technology</v>
      </c>
      <c r="R2723" s="2" t="str">
        <f>RIGHT(N2723,LEN(N2723)-SEARCH("/",N2723))</f>
        <v>hardware</v>
      </c>
      <c r="S2723" s="21">
        <f>(((J2723/60)/60)/24)+DATE(1970,1,1)+(-5/24)</f>
        <v>41493.335625</v>
      </c>
      <c r="T2723" s="21">
        <f>(((I2723/60)/60)/24)+DATE(1970,1,1)+(-5/24)</f>
        <v>41523.583333333328</v>
      </c>
    </row>
    <row r="2724" spans="1:20" ht="90" hidden="1" x14ac:dyDescent="0.25">
      <c r="A2724" s="13">
        <v>2722</v>
      </c>
      <c r="B2724" s="3" t="s">
        <v>2722</v>
      </c>
      <c r="C2724" s="3" t="s">
        <v>6832</v>
      </c>
      <c r="D2724" s="2">
        <v>5000</v>
      </c>
      <c r="E2724" s="11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8294</v>
      </c>
      <c r="O2724" s="9">
        <f>E2724/D2724</f>
        <v>2.5253999999999999</v>
      </c>
      <c r="P2724" s="10">
        <f>IF(E2724=0,0,E2724/L2724)</f>
        <v>68.254054054054052</v>
      </c>
      <c r="Q2724" s="2" t="str">
        <f>LEFT(N2724,SEARCH("/",N2724,1)-1)</f>
        <v>technology</v>
      </c>
      <c r="R2724" s="2" t="str">
        <f>RIGHT(N2724,LEN(N2724)-SEARCH("/",N2724))</f>
        <v>hardware</v>
      </c>
      <c r="S2724" s="21">
        <f>(((J2724/60)/60)/24)+DATE(1970,1,1)+(-5/24)</f>
        <v>42704.64876157407</v>
      </c>
      <c r="T2724" s="21">
        <f>(((I2724/60)/60)/24)+DATE(1970,1,1)+(-5/24)</f>
        <v>42764.64876157407</v>
      </c>
    </row>
    <row r="2725" spans="1:20" ht="90" hidden="1" x14ac:dyDescent="0.25">
      <c r="A2725" s="13">
        <v>2723</v>
      </c>
      <c r="B2725" s="3" t="s">
        <v>2723</v>
      </c>
      <c r="C2725" s="3" t="s">
        <v>6833</v>
      </c>
      <c r="D2725" s="2">
        <v>12000</v>
      </c>
      <c r="E2725" s="11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8294</v>
      </c>
      <c r="O2725" s="9">
        <f>E2725/D2725</f>
        <v>1.4005000000000001</v>
      </c>
      <c r="P2725" s="10">
        <f>IF(E2725=0,0,E2725/L2725)</f>
        <v>95.48863636363636</v>
      </c>
      <c r="Q2725" s="2" t="str">
        <f>LEFT(N2725,SEARCH("/",N2725,1)-1)</f>
        <v>technology</v>
      </c>
      <c r="R2725" s="2" t="str">
        <f>RIGHT(N2725,LEN(N2725)-SEARCH("/",N2725))</f>
        <v>hardware</v>
      </c>
      <c r="S2725" s="21">
        <f>(((J2725/60)/60)/24)+DATE(1970,1,1)+(-5/24)</f>
        <v>41944.630648148144</v>
      </c>
      <c r="T2725" s="21">
        <f>(((I2725/60)/60)/24)+DATE(1970,1,1)+(-5/24)</f>
        <v>42004.672314814808</v>
      </c>
    </row>
    <row r="2726" spans="1:20" ht="75" hidden="1" x14ac:dyDescent="0.25">
      <c r="A2726" s="13">
        <v>2724</v>
      </c>
      <c r="B2726" s="3" t="s">
        <v>2724</v>
      </c>
      <c r="C2726" s="3" t="s">
        <v>6834</v>
      </c>
      <c r="D2726" s="2">
        <v>2468</v>
      </c>
      <c r="E2726" s="11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8294</v>
      </c>
      <c r="O2726" s="9">
        <f>E2726/D2726</f>
        <v>2.9687520259319289</v>
      </c>
      <c r="P2726" s="10">
        <f>IF(E2726=0,0,E2726/L2726)</f>
        <v>7.1902649656526005</v>
      </c>
      <c r="Q2726" s="2" t="str">
        <f>LEFT(N2726,SEARCH("/",N2726,1)-1)</f>
        <v>technology</v>
      </c>
      <c r="R2726" s="2" t="str">
        <f>RIGHT(N2726,LEN(N2726)-SEARCH("/",N2726))</f>
        <v>hardware</v>
      </c>
      <c r="S2726" s="21">
        <f>(((J2726/60)/60)/24)+DATE(1970,1,1)+(-5/24)</f>
        <v>42199.118738425925</v>
      </c>
      <c r="T2726" s="21">
        <f>(((I2726/60)/60)/24)+DATE(1970,1,1)+(-5/24)</f>
        <v>42231.118738425925</v>
      </c>
    </row>
    <row r="2727" spans="1:20" ht="75" hidden="1" x14ac:dyDescent="0.25">
      <c r="A2727" s="13">
        <v>2725</v>
      </c>
      <c r="B2727" s="3" t="s">
        <v>2725</v>
      </c>
      <c r="C2727" s="3" t="s">
        <v>6835</v>
      </c>
      <c r="D2727" s="2">
        <v>40000</v>
      </c>
      <c r="E2727" s="11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8294</v>
      </c>
      <c r="O2727" s="9">
        <f>E2727/D2727</f>
        <v>1.445425</v>
      </c>
      <c r="P2727" s="10">
        <f>IF(E2727=0,0,E2727/L2727)</f>
        <v>511.65486725663715</v>
      </c>
      <c r="Q2727" s="2" t="str">
        <f>LEFT(N2727,SEARCH("/",N2727,1)-1)</f>
        <v>technology</v>
      </c>
      <c r="R2727" s="2" t="str">
        <f>RIGHT(N2727,LEN(N2727)-SEARCH("/",N2727))</f>
        <v>hardware</v>
      </c>
      <c r="S2727" s="21">
        <f>(((J2727/60)/60)/24)+DATE(1970,1,1)+(-5/24)</f>
        <v>42745.53628472222</v>
      </c>
      <c r="T2727" s="21">
        <f>(((I2727/60)/60)/24)+DATE(1970,1,1)+(-5/24)</f>
        <v>42795.53628472222</v>
      </c>
    </row>
    <row r="2728" spans="1:20" ht="45" hidden="1" x14ac:dyDescent="0.25">
      <c r="A2728" s="13">
        <v>2726</v>
      </c>
      <c r="B2728" s="3" t="s">
        <v>2726</v>
      </c>
      <c r="C2728" s="3" t="s">
        <v>6836</v>
      </c>
      <c r="D2728" s="2">
        <v>100000</v>
      </c>
      <c r="E2728" s="11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8294</v>
      </c>
      <c r="O2728" s="9">
        <f>E2728/D2728</f>
        <v>1.05745</v>
      </c>
      <c r="P2728" s="10">
        <f>IF(E2728=0,0,E2728/L2728)</f>
        <v>261.74504950495049</v>
      </c>
      <c r="Q2728" s="2" t="str">
        <f>LEFT(N2728,SEARCH("/",N2728,1)-1)</f>
        <v>technology</v>
      </c>
      <c r="R2728" s="2" t="str">
        <f>RIGHT(N2728,LEN(N2728)-SEARCH("/",N2728))</f>
        <v>hardware</v>
      </c>
      <c r="S2728" s="21">
        <f>(((J2728/60)/60)/24)+DATE(1970,1,1)+(-5/24)</f>
        <v>42452.371655092589</v>
      </c>
      <c r="T2728" s="21">
        <f>(((I2728/60)/60)/24)+DATE(1970,1,1)+(-5/24)</f>
        <v>42482.371655092589</v>
      </c>
    </row>
    <row r="2729" spans="1:20" ht="75" hidden="1" x14ac:dyDescent="0.25">
      <c r="A2729" s="13">
        <v>2727</v>
      </c>
      <c r="B2729" s="3" t="s">
        <v>2727</v>
      </c>
      <c r="C2729" s="3" t="s">
        <v>6837</v>
      </c>
      <c r="D2729" s="2">
        <v>10000</v>
      </c>
      <c r="E2729" s="11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8294</v>
      </c>
      <c r="O2729" s="9">
        <f>E2729/D2729</f>
        <v>4.9321000000000002</v>
      </c>
      <c r="P2729" s="10">
        <f>IF(E2729=0,0,E2729/L2729)</f>
        <v>69.760961810466767</v>
      </c>
      <c r="Q2729" s="2" t="str">
        <f>LEFT(N2729,SEARCH("/",N2729,1)-1)</f>
        <v>technology</v>
      </c>
      <c r="R2729" s="2" t="str">
        <f>RIGHT(N2729,LEN(N2729)-SEARCH("/",N2729))</f>
        <v>hardware</v>
      </c>
      <c r="S2729" s="21">
        <f>(((J2729/60)/60)/24)+DATE(1970,1,1)+(-5/24)</f>
        <v>42198.468321759261</v>
      </c>
      <c r="T2729" s="21">
        <f>(((I2729/60)/60)/24)+DATE(1970,1,1)+(-5/24)</f>
        <v>42223.468321759261</v>
      </c>
    </row>
    <row r="2730" spans="1:20" ht="45" hidden="1" x14ac:dyDescent="0.25">
      <c r="A2730" s="13">
        <v>2728</v>
      </c>
      <c r="B2730" s="3" t="s">
        <v>2728</v>
      </c>
      <c r="C2730" s="3" t="s">
        <v>6838</v>
      </c>
      <c r="D2730" s="2">
        <v>15000</v>
      </c>
      <c r="E2730" s="11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8294</v>
      </c>
      <c r="O2730" s="9">
        <f>E2730/D2730</f>
        <v>2.0182666666666669</v>
      </c>
      <c r="P2730" s="10">
        <f>IF(E2730=0,0,E2730/L2730)</f>
        <v>77.229591836734699</v>
      </c>
      <c r="Q2730" s="2" t="str">
        <f>LEFT(N2730,SEARCH("/",N2730,1)-1)</f>
        <v>technology</v>
      </c>
      <c r="R2730" s="2" t="str">
        <f>RIGHT(N2730,LEN(N2730)-SEARCH("/",N2730))</f>
        <v>hardware</v>
      </c>
      <c r="S2730" s="21">
        <f>(((J2730/60)/60)/24)+DATE(1970,1,1)+(-5/24)</f>
        <v>42333.391597222224</v>
      </c>
      <c r="T2730" s="21">
        <f>(((I2730/60)/60)/24)+DATE(1970,1,1)+(-5/24)</f>
        <v>42368.391597222224</v>
      </c>
    </row>
    <row r="2731" spans="1:20" ht="60" hidden="1" x14ac:dyDescent="0.25">
      <c r="A2731" s="13">
        <v>2729</v>
      </c>
      <c r="B2731" s="3" t="s">
        <v>2729</v>
      </c>
      <c r="C2731" s="3" t="s">
        <v>6839</v>
      </c>
      <c r="D2731" s="2">
        <v>7500</v>
      </c>
      <c r="E2731" s="11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8294</v>
      </c>
      <c r="O2731" s="9">
        <f>E2731/D2731</f>
        <v>1.0444</v>
      </c>
      <c r="P2731" s="10">
        <f>IF(E2731=0,0,E2731/L2731)</f>
        <v>340.56521739130437</v>
      </c>
      <c r="Q2731" s="2" t="str">
        <f>LEFT(N2731,SEARCH("/",N2731,1)-1)</f>
        <v>technology</v>
      </c>
      <c r="R2731" s="2" t="str">
        <f>RIGHT(N2731,LEN(N2731)-SEARCH("/",N2731))</f>
        <v>hardware</v>
      </c>
      <c r="S2731" s="21">
        <f>(((J2731/60)/60)/24)+DATE(1970,1,1)+(-5/24)</f>
        <v>42095.032372685186</v>
      </c>
      <c r="T2731" s="21">
        <f>(((I2731/60)/60)/24)+DATE(1970,1,1)+(-5/24)</f>
        <v>42125.032372685186</v>
      </c>
    </row>
    <row r="2732" spans="1:20" ht="75" hidden="1" x14ac:dyDescent="0.25">
      <c r="A2732" s="13">
        <v>2730</v>
      </c>
      <c r="B2732" s="3" t="s">
        <v>2730</v>
      </c>
      <c r="C2732" s="3" t="s">
        <v>6840</v>
      </c>
      <c r="D2732" s="2">
        <v>27000</v>
      </c>
      <c r="E2732" s="11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8294</v>
      </c>
      <c r="O2732" s="9">
        <f>E2732/D2732</f>
        <v>1.7029262962962963</v>
      </c>
      <c r="P2732" s="10">
        <f>IF(E2732=0,0,E2732/L2732)</f>
        <v>67.417903225806455</v>
      </c>
      <c r="Q2732" s="2" t="str">
        <f>LEFT(N2732,SEARCH("/",N2732,1)-1)</f>
        <v>technology</v>
      </c>
      <c r="R2732" s="2" t="str">
        <f>RIGHT(N2732,LEN(N2732)-SEARCH("/",N2732))</f>
        <v>hardware</v>
      </c>
      <c r="S2732" s="21">
        <f>(((J2732/60)/60)/24)+DATE(1970,1,1)+(-5/24)</f>
        <v>41351.333043981482</v>
      </c>
      <c r="T2732" s="21">
        <f>(((I2732/60)/60)/24)+DATE(1970,1,1)+(-5/24)</f>
        <v>41386.333043981482</v>
      </c>
    </row>
    <row r="2733" spans="1:20" ht="105" hidden="1" x14ac:dyDescent="0.25">
      <c r="A2733" s="13">
        <v>2731</v>
      </c>
      <c r="B2733" s="3" t="s">
        <v>2731</v>
      </c>
      <c r="C2733" s="3" t="s">
        <v>6841</v>
      </c>
      <c r="D2733" s="2">
        <v>30000</v>
      </c>
      <c r="E2733" s="11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8294</v>
      </c>
      <c r="O2733" s="9">
        <f>E2733/D2733</f>
        <v>1.0430333333333333</v>
      </c>
      <c r="P2733" s="10">
        <f>IF(E2733=0,0,E2733/L2733)</f>
        <v>845.70270270270271</v>
      </c>
      <c r="Q2733" s="2" t="str">
        <f>LEFT(N2733,SEARCH("/",N2733,1)-1)</f>
        <v>technology</v>
      </c>
      <c r="R2733" s="2" t="str">
        <f>RIGHT(N2733,LEN(N2733)-SEARCH("/",N2733))</f>
        <v>hardware</v>
      </c>
      <c r="S2733" s="21">
        <f>(((J2733/60)/60)/24)+DATE(1970,1,1)+(-5/24)</f>
        <v>41872.317384259259</v>
      </c>
      <c r="T2733" s="21">
        <f>(((I2733/60)/60)/24)+DATE(1970,1,1)+(-5/24)</f>
        <v>41929.958333333328</v>
      </c>
    </row>
    <row r="2734" spans="1:20" ht="90" hidden="1" x14ac:dyDescent="0.25">
      <c r="A2734" s="13">
        <v>2732</v>
      </c>
      <c r="B2734" s="3" t="s">
        <v>2732</v>
      </c>
      <c r="C2734" s="3" t="s">
        <v>6842</v>
      </c>
      <c r="D2734" s="2">
        <v>12000</v>
      </c>
      <c r="E2734" s="11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8294</v>
      </c>
      <c r="O2734" s="9">
        <f>E2734/D2734</f>
        <v>1.1825000000000001</v>
      </c>
      <c r="P2734" s="10">
        <f>IF(E2734=0,0,E2734/L2734)</f>
        <v>97.191780821917803</v>
      </c>
      <c r="Q2734" s="2" t="str">
        <f>LEFT(N2734,SEARCH("/",N2734,1)-1)</f>
        <v>technology</v>
      </c>
      <c r="R2734" s="2" t="str">
        <f>RIGHT(N2734,LEN(N2734)-SEARCH("/",N2734))</f>
        <v>hardware</v>
      </c>
      <c r="S2734" s="21">
        <f>(((J2734/60)/60)/24)+DATE(1970,1,1)+(-5/24)</f>
        <v>41389.599861111106</v>
      </c>
      <c r="T2734" s="21">
        <f>(((I2734/60)/60)/24)+DATE(1970,1,1)+(-5/24)</f>
        <v>41421.791666666664</v>
      </c>
    </row>
    <row r="2735" spans="1:20" ht="105" hidden="1" x14ac:dyDescent="0.25">
      <c r="A2735" s="13">
        <v>2733</v>
      </c>
      <c r="B2735" s="3" t="s">
        <v>2733</v>
      </c>
      <c r="C2735" s="3" t="s">
        <v>6843</v>
      </c>
      <c r="D2735" s="2">
        <v>50000</v>
      </c>
      <c r="E2735" s="11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8294</v>
      </c>
      <c r="O2735" s="9">
        <f>E2735/D2735</f>
        <v>1.07538</v>
      </c>
      <c r="P2735" s="10">
        <f>IF(E2735=0,0,E2735/L2735)</f>
        <v>451.84033613445376</v>
      </c>
      <c r="Q2735" s="2" t="str">
        <f>LEFT(N2735,SEARCH("/",N2735,1)-1)</f>
        <v>technology</v>
      </c>
      <c r="R2735" s="2" t="str">
        <f>RIGHT(N2735,LEN(N2735)-SEARCH("/",N2735))</f>
        <v>hardware</v>
      </c>
      <c r="S2735" s="21">
        <f>(((J2735/60)/60)/24)+DATE(1970,1,1)+(-5/24)</f>
        <v>42044.064513888887</v>
      </c>
      <c r="T2735" s="21">
        <f>(((I2735/60)/60)/24)+DATE(1970,1,1)+(-5/24)</f>
        <v>42104.022847222215</v>
      </c>
    </row>
    <row r="2736" spans="1:20" ht="90" hidden="1" x14ac:dyDescent="0.25">
      <c r="A2736" s="13">
        <v>2734</v>
      </c>
      <c r="B2736" s="3" t="s">
        <v>2734</v>
      </c>
      <c r="C2736" s="3" t="s">
        <v>6844</v>
      </c>
      <c r="D2736" s="2">
        <v>1</v>
      </c>
      <c r="E2736" s="11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8294</v>
      </c>
      <c r="O2736" s="9">
        <f>E2736/D2736</f>
        <v>22603</v>
      </c>
      <c r="P2736" s="10">
        <f>IF(E2736=0,0,E2736/L2736)</f>
        <v>138.66871165644173</v>
      </c>
      <c r="Q2736" s="2" t="str">
        <f>LEFT(N2736,SEARCH("/",N2736,1)-1)</f>
        <v>technology</v>
      </c>
      <c r="R2736" s="2" t="str">
        <f>RIGHT(N2736,LEN(N2736)-SEARCH("/",N2736))</f>
        <v>hardware</v>
      </c>
      <c r="S2736" s="21">
        <f>(((J2736/60)/60)/24)+DATE(1970,1,1)+(-5/24)</f>
        <v>42626.460555555554</v>
      </c>
      <c r="T2736" s="21">
        <f>(((I2736/60)/60)/24)+DATE(1970,1,1)+(-5/24)</f>
        <v>42656.707638888889</v>
      </c>
    </row>
    <row r="2737" spans="1:20" ht="90" hidden="1" x14ac:dyDescent="0.25">
      <c r="A2737" s="13">
        <v>2735</v>
      </c>
      <c r="B2737" s="3" t="s">
        <v>2735</v>
      </c>
      <c r="C2737" s="3" t="s">
        <v>6845</v>
      </c>
      <c r="D2737" s="2">
        <v>750</v>
      </c>
      <c r="E2737" s="11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8294</v>
      </c>
      <c r="O2737" s="9">
        <f>E2737/D2737</f>
        <v>9.7813466666666677</v>
      </c>
      <c r="P2737" s="10">
        <f>IF(E2737=0,0,E2737/L2737)</f>
        <v>21.640147492625371</v>
      </c>
      <c r="Q2737" s="2" t="str">
        <f>LEFT(N2737,SEARCH("/",N2737,1)-1)</f>
        <v>technology</v>
      </c>
      <c r="R2737" s="2" t="str">
        <f>RIGHT(N2737,LEN(N2737)-SEARCH("/",N2737))</f>
        <v>hardware</v>
      </c>
      <c r="S2737" s="21">
        <f>(((J2737/60)/60)/24)+DATE(1970,1,1)+(-5/24)</f>
        <v>41315.912615740737</v>
      </c>
      <c r="T2737" s="21">
        <f>(((I2737/60)/60)/24)+DATE(1970,1,1)+(-5/24)</f>
        <v>41346.625</v>
      </c>
    </row>
    <row r="2738" spans="1:20" ht="105" hidden="1" x14ac:dyDescent="0.25">
      <c r="A2738" s="13">
        <v>2736</v>
      </c>
      <c r="B2738" s="3" t="s">
        <v>2736</v>
      </c>
      <c r="C2738" s="3" t="s">
        <v>6846</v>
      </c>
      <c r="D2738" s="2">
        <v>8000</v>
      </c>
      <c r="E2738" s="11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8294</v>
      </c>
      <c r="O2738" s="9">
        <f>E2738/D2738</f>
        <v>1.2290000000000001</v>
      </c>
      <c r="P2738" s="10">
        <f>IF(E2738=0,0,E2738/L2738)</f>
        <v>169.51724137931035</v>
      </c>
      <c r="Q2738" s="2" t="str">
        <f>LEFT(N2738,SEARCH("/",N2738,1)-1)</f>
        <v>technology</v>
      </c>
      <c r="R2738" s="2" t="str">
        <f>RIGHT(N2738,LEN(N2738)-SEARCH("/",N2738))</f>
        <v>hardware</v>
      </c>
      <c r="S2738" s="21">
        <f>(((J2738/60)/60)/24)+DATE(1970,1,1)+(-5/24)</f>
        <v>41722.458020833328</v>
      </c>
      <c r="T2738" s="21">
        <f>(((I2738/60)/60)/24)+DATE(1970,1,1)+(-5/24)</f>
        <v>41752.458020833328</v>
      </c>
    </row>
    <row r="2739" spans="1:20" ht="90" hidden="1" x14ac:dyDescent="0.25">
      <c r="A2739" s="13">
        <v>2737</v>
      </c>
      <c r="B2739" s="3" t="s">
        <v>2737</v>
      </c>
      <c r="C2739" s="3" t="s">
        <v>6847</v>
      </c>
      <c r="D2739" s="2">
        <v>30000</v>
      </c>
      <c r="E2739" s="11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8294</v>
      </c>
      <c r="O2739" s="9">
        <f>E2739/D2739</f>
        <v>2.4606080000000001</v>
      </c>
      <c r="P2739" s="10">
        <f>IF(E2739=0,0,E2739/L2739)</f>
        <v>161.88210526315791</v>
      </c>
      <c r="Q2739" s="2" t="str">
        <f>LEFT(N2739,SEARCH("/",N2739,1)-1)</f>
        <v>technology</v>
      </c>
      <c r="R2739" s="2" t="str">
        <f>RIGHT(N2739,LEN(N2739)-SEARCH("/",N2739))</f>
        <v>hardware</v>
      </c>
      <c r="S2739" s="21">
        <f>(((J2739/60)/60)/24)+DATE(1970,1,1)+(-5/24)</f>
        <v>41611.709340277775</v>
      </c>
      <c r="T2739" s="21">
        <f>(((I2739/60)/60)/24)+DATE(1970,1,1)+(-5/24)</f>
        <v>41654.583333333328</v>
      </c>
    </row>
    <row r="2740" spans="1:20" ht="90" hidden="1" x14ac:dyDescent="0.25">
      <c r="A2740" s="13">
        <v>2738</v>
      </c>
      <c r="B2740" s="3" t="s">
        <v>2738</v>
      </c>
      <c r="C2740" s="3" t="s">
        <v>6848</v>
      </c>
      <c r="D2740" s="2">
        <v>5000</v>
      </c>
      <c r="E2740" s="11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8294</v>
      </c>
      <c r="O2740" s="9">
        <f>E2740/D2740</f>
        <v>1.4794</v>
      </c>
      <c r="P2740" s="10">
        <f>IF(E2740=0,0,E2740/L2740)</f>
        <v>493.13333333333333</v>
      </c>
      <c r="Q2740" s="2" t="str">
        <f>LEFT(N2740,SEARCH("/",N2740,1)-1)</f>
        <v>technology</v>
      </c>
      <c r="R2740" s="2" t="str">
        <f>RIGHT(N2740,LEN(N2740)-SEARCH("/",N2740))</f>
        <v>hardware</v>
      </c>
      <c r="S2740" s="21">
        <f>(((J2740/60)/60)/24)+DATE(1970,1,1)+(-5/24)</f>
        <v>42619.935231481482</v>
      </c>
      <c r="T2740" s="21">
        <f>(((I2740/60)/60)/24)+DATE(1970,1,1)+(-5/24)</f>
        <v>42679.935231481482</v>
      </c>
    </row>
    <row r="2741" spans="1:20" ht="90" hidden="1" x14ac:dyDescent="0.25">
      <c r="A2741" s="13">
        <v>2739</v>
      </c>
      <c r="B2741" s="3" t="s">
        <v>2739</v>
      </c>
      <c r="C2741" s="3" t="s">
        <v>6849</v>
      </c>
      <c r="D2741" s="2">
        <v>1100</v>
      </c>
      <c r="E2741" s="11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8294</v>
      </c>
      <c r="O2741" s="9">
        <f>E2741/D2741</f>
        <v>3.8409090909090908</v>
      </c>
      <c r="P2741" s="10">
        <f>IF(E2741=0,0,E2741/L2741)</f>
        <v>22.120418848167539</v>
      </c>
      <c r="Q2741" s="2" t="str">
        <f>LEFT(N2741,SEARCH("/",N2741,1)-1)</f>
        <v>technology</v>
      </c>
      <c r="R2741" s="2" t="str">
        <f>RIGHT(N2741,LEN(N2741)-SEARCH("/",N2741))</f>
        <v>hardware</v>
      </c>
      <c r="S2741" s="21">
        <f>(((J2741/60)/60)/24)+DATE(1970,1,1)+(-5/24)</f>
        <v>41719.679594907408</v>
      </c>
      <c r="T2741" s="21">
        <f>(((I2741/60)/60)/24)+DATE(1970,1,1)+(-5/24)</f>
        <v>41764.679594907408</v>
      </c>
    </row>
    <row r="2742" spans="1:20" ht="60" hidden="1" x14ac:dyDescent="0.25">
      <c r="A2742" s="13">
        <v>2740</v>
      </c>
      <c r="B2742" s="3" t="s">
        <v>2740</v>
      </c>
      <c r="C2742" s="3" t="s">
        <v>6850</v>
      </c>
      <c r="D2742" s="2">
        <v>300</v>
      </c>
      <c r="E2742" s="11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8294</v>
      </c>
      <c r="O2742" s="9">
        <f>E2742/D2742</f>
        <v>1.0333333333333334</v>
      </c>
      <c r="P2742" s="10">
        <f>IF(E2742=0,0,E2742/L2742)</f>
        <v>18.235294117647058</v>
      </c>
      <c r="Q2742" s="2" t="str">
        <f>LEFT(N2742,SEARCH("/",N2742,1)-1)</f>
        <v>technology</v>
      </c>
      <c r="R2742" s="2" t="str">
        <f>RIGHT(N2742,LEN(N2742)-SEARCH("/",N2742))</f>
        <v>hardware</v>
      </c>
      <c r="S2742" s="21">
        <f>(((J2742/60)/60)/24)+DATE(1970,1,1)+(-5/24)</f>
        <v>42044.823518518511</v>
      </c>
      <c r="T2742" s="21">
        <f>(((I2742/60)/60)/24)+DATE(1970,1,1)+(-5/24)</f>
        <v>42074.781851851854</v>
      </c>
    </row>
    <row r="2743" spans="1:20" ht="45" hidden="1" x14ac:dyDescent="0.25">
      <c r="A2743" s="13">
        <v>2741</v>
      </c>
      <c r="B2743" s="3" t="s">
        <v>2741</v>
      </c>
      <c r="C2743" s="3" t="s">
        <v>6851</v>
      </c>
      <c r="D2743" s="2">
        <v>8000</v>
      </c>
      <c r="E2743" s="11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8303</v>
      </c>
      <c r="O2743" s="9">
        <f>E2743/D2743</f>
        <v>4.3750000000000004E-3</v>
      </c>
      <c r="P2743" s="10">
        <f>IF(E2743=0,0,E2743/L2743)</f>
        <v>8.75</v>
      </c>
      <c r="Q2743" s="2" t="str">
        <f>LEFT(N2743,SEARCH("/",N2743,1)-1)</f>
        <v>publishing</v>
      </c>
      <c r="R2743" s="2" t="str">
        <f>RIGHT(N2743,LEN(N2743)-SEARCH("/",N2743))</f>
        <v>children's books</v>
      </c>
      <c r="S2743" s="21">
        <f>(((J2743/60)/60)/24)+DATE(1970,1,1)+(-5/24)</f>
        <v>41911.449097222219</v>
      </c>
      <c r="T2743" s="21">
        <f>(((I2743/60)/60)/24)+DATE(1970,1,1)+(-5/24)</f>
        <v>41931.879861111105</v>
      </c>
    </row>
    <row r="2744" spans="1:20" ht="75" hidden="1" x14ac:dyDescent="0.25">
      <c r="A2744" s="13">
        <v>2742</v>
      </c>
      <c r="B2744" s="3" t="s">
        <v>2742</v>
      </c>
      <c r="C2744" s="3" t="s">
        <v>6852</v>
      </c>
      <c r="D2744" s="2">
        <v>2500</v>
      </c>
      <c r="E2744" s="11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8303</v>
      </c>
      <c r="O2744" s="9">
        <f>E2744/D2744</f>
        <v>0.29239999999999999</v>
      </c>
      <c r="P2744" s="10">
        <f>IF(E2744=0,0,E2744/L2744)</f>
        <v>40.611111111111114</v>
      </c>
      <c r="Q2744" s="2" t="str">
        <f>LEFT(N2744,SEARCH("/",N2744,1)-1)</f>
        <v>publishing</v>
      </c>
      <c r="R2744" s="2" t="str">
        <f>RIGHT(N2744,LEN(N2744)-SEARCH("/",N2744))</f>
        <v>children's books</v>
      </c>
      <c r="S2744" s="21">
        <f>(((J2744/60)/60)/24)+DATE(1970,1,1)+(-5/24)</f>
        <v>41030.511423611111</v>
      </c>
      <c r="T2744" s="21">
        <f>(((I2744/60)/60)/24)+DATE(1970,1,1)+(-5/24)</f>
        <v>41044.511423611111</v>
      </c>
    </row>
    <row r="2745" spans="1:20" ht="90" hidden="1" x14ac:dyDescent="0.25">
      <c r="A2745" s="13">
        <v>2743</v>
      </c>
      <c r="B2745" s="3" t="s">
        <v>2743</v>
      </c>
      <c r="C2745" s="3" t="s">
        <v>6853</v>
      </c>
      <c r="D2745" s="2">
        <v>5999</v>
      </c>
      <c r="E2745" s="11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8303</v>
      </c>
      <c r="O2745" s="9">
        <f>E2745/D2745</f>
        <v>0</v>
      </c>
      <c r="P2745" s="10">
        <f>IF(E2745=0,0,E2745/L2745)</f>
        <v>0</v>
      </c>
      <c r="Q2745" s="2" t="str">
        <f>LEFT(N2745,SEARCH("/",N2745,1)-1)</f>
        <v>publishing</v>
      </c>
      <c r="R2745" s="2" t="str">
        <f>RIGHT(N2745,LEN(N2745)-SEARCH("/",N2745))</f>
        <v>children's books</v>
      </c>
      <c r="S2745" s="21">
        <f>(((J2745/60)/60)/24)+DATE(1970,1,1)+(-5/24)</f>
        <v>42632.120451388888</v>
      </c>
      <c r="T2745" s="21">
        <f>(((I2745/60)/60)/24)+DATE(1970,1,1)+(-5/24)</f>
        <v>42662.120451388888</v>
      </c>
    </row>
    <row r="2746" spans="1:20" ht="105" hidden="1" x14ac:dyDescent="0.25">
      <c r="A2746" s="13">
        <v>2744</v>
      </c>
      <c r="B2746" s="3" t="s">
        <v>2744</v>
      </c>
      <c r="C2746" s="3" t="s">
        <v>6854</v>
      </c>
      <c r="D2746" s="2">
        <v>16000</v>
      </c>
      <c r="E2746" s="11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8303</v>
      </c>
      <c r="O2746" s="9">
        <f>E2746/D2746</f>
        <v>5.2187499999999998E-2</v>
      </c>
      <c r="P2746" s="10">
        <f>IF(E2746=0,0,E2746/L2746)</f>
        <v>37.954545454545453</v>
      </c>
      <c r="Q2746" s="2" t="str">
        <f>LEFT(N2746,SEARCH("/",N2746,1)-1)</f>
        <v>publishing</v>
      </c>
      <c r="R2746" s="2" t="str">
        <f>RIGHT(N2746,LEN(N2746)-SEARCH("/",N2746))</f>
        <v>children's books</v>
      </c>
      <c r="S2746" s="21">
        <f>(((J2746/60)/60)/24)+DATE(1970,1,1)+(-5/24)</f>
        <v>40937.854143518518</v>
      </c>
      <c r="T2746" s="21">
        <f>(((I2746/60)/60)/24)+DATE(1970,1,1)+(-5/24)</f>
        <v>40967.854143518518</v>
      </c>
    </row>
    <row r="2747" spans="1:20" ht="105" hidden="1" x14ac:dyDescent="0.25">
      <c r="A2747" s="13">
        <v>2745</v>
      </c>
      <c r="B2747" s="3" t="s">
        <v>2745</v>
      </c>
      <c r="C2747" s="3" t="s">
        <v>6855</v>
      </c>
      <c r="D2747" s="2">
        <v>8000</v>
      </c>
      <c r="E2747" s="11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8303</v>
      </c>
      <c r="O2747" s="9">
        <f>E2747/D2747</f>
        <v>0.21887499999999999</v>
      </c>
      <c r="P2747" s="10">
        <f>IF(E2747=0,0,E2747/L2747)</f>
        <v>35.734693877551024</v>
      </c>
      <c r="Q2747" s="2" t="str">
        <f>LEFT(N2747,SEARCH("/",N2747,1)-1)</f>
        <v>publishing</v>
      </c>
      <c r="R2747" s="2" t="str">
        <f>RIGHT(N2747,LEN(N2747)-SEARCH("/",N2747))</f>
        <v>children's books</v>
      </c>
      <c r="S2747" s="21">
        <f>(((J2747/60)/60)/24)+DATE(1970,1,1)+(-5/24)</f>
        <v>41044.779722222222</v>
      </c>
      <c r="T2747" s="21">
        <f>(((I2747/60)/60)/24)+DATE(1970,1,1)+(-5/24)</f>
        <v>41104.779722222222</v>
      </c>
    </row>
    <row r="2748" spans="1:20" ht="90" hidden="1" x14ac:dyDescent="0.25">
      <c r="A2748" s="13">
        <v>2746</v>
      </c>
      <c r="B2748" s="3" t="s">
        <v>2746</v>
      </c>
      <c r="C2748" s="3" t="s">
        <v>6856</v>
      </c>
      <c r="D2748" s="2">
        <v>3000</v>
      </c>
      <c r="E2748" s="11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8303</v>
      </c>
      <c r="O2748" s="9">
        <f>E2748/D2748</f>
        <v>0.26700000000000002</v>
      </c>
      <c r="P2748" s="10">
        <f>IF(E2748=0,0,E2748/L2748)</f>
        <v>42.157894736842103</v>
      </c>
      <c r="Q2748" s="2" t="str">
        <f>LEFT(N2748,SEARCH("/",N2748,1)-1)</f>
        <v>publishing</v>
      </c>
      <c r="R2748" s="2" t="str">
        <f>RIGHT(N2748,LEN(N2748)-SEARCH("/",N2748))</f>
        <v>children's books</v>
      </c>
      <c r="S2748" s="21">
        <f>(((J2748/60)/60)/24)+DATE(1970,1,1)+(-5/24)</f>
        <v>41850.57304398148</v>
      </c>
      <c r="T2748" s="21">
        <f>(((I2748/60)/60)/24)+DATE(1970,1,1)+(-5/24)</f>
        <v>41880.57304398148</v>
      </c>
    </row>
    <row r="2749" spans="1:20" ht="90" hidden="1" x14ac:dyDescent="0.25">
      <c r="A2749" s="13">
        <v>2747</v>
      </c>
      <c r="B2749" s="3" t="s">
        <v>2747</v>
      </c>
      <c r="C2749" s="3" t="s">
        <v>6857</v>
      </c>
      <c r="D2749" s="2">
        <v>500</v>
      </c>
      <c r="E2749" s="11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8303</v>
      </c>
      <c r="O2749" s="9">
        <f>E2749/D2749</f>
        <v>0.28000000000000003</v>
      </c>
      <c r="P2749" s="10">
        <f>IF(E2749=0,0,E2749/L2749)</f>
        <v>35</v>
      </c>
      <c r="Q2749" s="2" t="str">
        <f>LEFT(N2749,SEARCH("/",N2749,1)-1)</f>
        <v>publishing</v>
      </c>
      <c r="R2749" s="2" t="str">
        <f>RIGHT(N2749,LEN(N2749)-SEARCH("/",N2749))</f>
        <v>children's books</v>
      </c>
      <c r="S2749" s="21">
        <f>(((J2749/60)/60)/24)+DATE(1970,1,1)+(-5/24)</f>
        <v>41044.439780092594</v>
      </c>
      <c r="T2749" s="21">
        <f>(((I2749/60)/60)/24)+DATE(1970,1,1)+(-5/24)</f>
        <v>41075.923611111109</v>
      </c>
    </row>
    <row r="2750" spans="1:20" ht="75" hidden="1" x14ac:dyDescent="0.25">
      <c r="A2750" s="13">
        <v>2748</v>
      </c>
      <c r="B2750" s="3" t="s">
        <v>2748</v>
      </c>
      <c r="C2750" s="3" t="s">
        <v>6858</v>
      </c>
      <c r="D2750" s="2">
        <v>5000</v>
      </c>
      <c r="E2750" s="11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8303</v>
      </c>
      <c r="O2750" s="9">
        <f>E2750/D2750</f>
        <v>1.06E-2</v>
      </c>
      <c r="P2750" s="10">
        <f>IF(E2750=0,0,E2750/L2750)</f>
        <v>13.25</v>
      </c>
      <c r="Q2750" s="2" t="str">
        <f>LEFT(N2750,SEARCH("/",N2750,1)-1)</f>
        <v>publishing</v>
      </c>
      <c r="R2750" s="2" t="str">
        <f>RIGHT(N2750,LEN(N2750)-SEARCH("/",N2750))</f>
        <v>children's books</v>
      </c>
      <c r="S2750" s="21">
        <f>(((J2750/60)/60)/24)+DATE(1970,1,1)+(-5/24)</f>
        <v>42585.502337962964</v>
      </c>
      <c r="T2750" s="21">
        <f>(((I2750/60)/60)/24)+DATE(1970,1,1)+(-5/24)</f>
        <v>42615.502337962964</v>
      </c>
    </row>
    <row r="2751" spans="1:20" ht="60" hidden="1" x14ac:dyDescent="0.25">
      <c r="A2751" s="13">
        <v>2749</v>
      </c>
      <c r="B2751" s="3" t="s">
        <v>2749</v>
      </c>
      <c r="C2751" s="3" t="s">
        <v>6859</v>
      </c>
      <c r="D2751" s="2">
        <v>10000</v>
      </c>
      <c r="E2751" s="11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8303</v>
      </c>
      <c r="O2751" s="9">
        <f>E2751/D2751</f>
        <v>1.0999999999999999E-2</v>
      </c>
      <c r="P2751" s="10">
        <f>IF(E2751=0,0,E2751/L2751)</f>
        <v>55</v>
      </c>
      <c r="Q2751" s="2" t="str">
        <f>LEFT(N2751,SEARCH("/",N2751,1)-1)</f>
        <v>publishing</v>
      </c>
      <c r="R2751" s="2" t="str">
        <f>RIGHT(N2751,LEN(N2751)-SEARCH("/",N2751))</f>
        <v>children's books</v>
      </c>
      <c r="S2751" s="21">
        <f>(((J2751/60)/60)/24)+DATE(1970,1,1)+(-5/24)</f>
        <v>42068.59070601852</v>
      </c>
      <c r="T2751" s="21">
        <f>(((I2751/60)/60)/24)+DATE(1970,1,1)+(-5/24)</f>
        <v>42098.549039351848</v>
      </c>
    </row>
    <row r="2752" spans="1:20" ht="75" hidden="1" x14ac:dyDescent="0.25">
      <c r="A2752" s="13">
        <v>2750</v>
      </c>
      <c r="B2752" s="3" t="s">
        <v>2750</v>
      </c>
      <c r="C2752" s="3" t="s">
        <v>6860</v>
      </c>
      <c r="D2752" s="2">
        <v>1999</v>
      </c>
      <c r="E2752" s="11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8303</v>
      </c>
      <c r="O2752" s="9">
        <f>E2752/D2752</f>
        <v>0</v>
      </c>
      <c r="P2752" s="10">
        <f>IF(E2752=0,0,E2752/L2752)</f>
        <v>0</v>
      </c>
      <c r="Q2752" s="2" t="str">
        <f>LEFT(N2752,SEARCH("/",N2752,1)-1)</f>
        <v>publishing</v>
      </c>
      <c r="R2752" s="2" t="str">
        <f>RIGHT(N2752,LEN(N2752)-SEARCH("/",N2752))</f>
        <v>children's books</v>
      </c>
      <c r="S2752" s="21">
        <f>(((J2752/60)/60)/24)+DATE(1970,1,1)+(-5/24)</f>
        <v>41078.69149305555</v>
      </c>
      <c r="T2752" s="21">
        <f>(((I2752/60)/60)/24)+DATE(1970,1,1)+(-5/24)</f>
        <v>41090.625</v>
      </c>
    </row>
    <row r="2753" spans="1:20" ht="90" hidden="1" x14ac:dyDescent="0.25">
      <c r="A2753" s="13">
        <v>2751</v>
      </c>
      <c r="B2753" s="3" t="s">
        <v>2751</v>
      </c>
      <c r="C2753" s="3" t="s">
        <v>6861</v>
      </c>
      <c r="D2753" s="2">
        <v>3274</v>
      </c>
      <c r="E2753" s="11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8303</v>
      </c>
      <c r="O2753" s="9">
        <f>E2753/D2753</f>
        <v>0</v>
      </c>
      <c r="P2753" s="10">
        <f>IF(E2753=0,0,E2753/L2753)</f>
        <v>0</v>
      </c>
      <c r="Q2753" s="2" t="str">
        <f>LEFT(N2753,SEARCH("/",N2753,1)-1)</f>
        <v>publishing</v>
      </c>
      <c r="R2753" s="2" t="str">
        <f>RIGHT(N2753,LEN(N2753)-SEARCH("/",N2753))</f>
        <v>children's books</v>
      </c>
      <c r="S2753" s="21">
        <f>(((J2753/60)/60)/24)+DATE(1970,1,1)+(-5/24)</f>
        <v>41747.678726851853</v>
      </c>
      <c r="T2753" s="21">
        <f>(((I2753/60)/60)/24)+DATE(1970,1,1)+(-5/24)</f>
        <v>41807.678726851853</v>
      </c>
    </row>
    <row r="2754" spans="1:20" ht="90" hidden="1" x14ac:dyDescent="0.25">
      <c r="A2754" s="13">
        <v>2752</v>
      </c>
      <c r="B2754" s="3" t="s">
        <v>2752</v>
      </c>
      <c r="C2754" s="3" t="s">
        <v>6862</v>
      </c>
      <c r="D2754" s="2">
        <v>4800</v>
      </c>
      <c r="E2754" s="11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8303</v>
      </c>
      <c r="O2754" s="9">
        <f>E2754/D2754</f>
        <v>0.11458333333333333</v>
      </c>
      <c r="P2754" s="10">
        <f>IF(E2754=0,0,E2754/L2754)</f>
        <v>39.285714285714285</v>
      </c>
      <c r="Q2754" s="2" t="str">
        <f>LEFT(N2754,SEARCH("/",N2754,1)-1)</f>
        <v>publishing</v>
      </c>
      <c r="R2754" s="2" t="str">
        <f>RIGHT(N2754,LEN(N2754)-SEARCH("/",N2754))</f>
        <v>children's books</v>
      </c>
      <c r="S2754" s="21">
        <f>(((J2754/60)/60)/24)+DATE(1970,1,1)+(-5/24)</f>
        <v>40855.556759259256</v>
      </c>
      <c r="T2754" s="21">
        <f>(((I2754/60)/60)/24)+DATE(1970,1,1)+(-5/24)</f>
        <v>40895.556759259256</v>
      </c>
    </row>
    <row r="2755" spans="1:20" ht="75" hidden="1" x14ac:dyDescent="0.25">
      <c r="A2755" s="13">
        <v>2753</v>
      </c>
      <c r="B2755" s="3" t="s">
        <v>2753</v>
      </c>
      <c r="C2755" s="3" t="s">
        <v>6863</v>
      </c>
      <c r="D2755" s="2">
        <v>2000</v>
      </c>
      <c r="E2755" s="11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8303</v>
      </c>
      <c r="O2755" s="9">
        <f>E2755/D2755</f>
        <v>0.19</v>
      </c>
      <c r="P2755" s="10">
        <f>IF(E2755=0,0,E2755/L2755)</f>
        <v>47.5</v>
      </c>
      <c r="Q2755" s="2" t="str">
        <f>LEFT(N2755,SEARCH("/",N2755,1)-1)</f>
        <v>publishing</v>
      </c>
      <c r="R2755" s="2" t="str">
        <f>RIGHT(N2755,LEN(N2755)-SEARCH("/",N2755))</f>
        <v>children's books</v>
      </c>
      <c r="S2755" s="21">
        <f>(((J2755/60)/60)/24)+DATE(1970,1,1)+(-5/24)</f>
        <v>41117.692395833328</v>
      </c>
      <c r="T2755" s="21">
        <f>(((I2755/60)/60)/24)+DATE(1970,1,1)+(-5/24)</f>
        <v>41147.692395833328</v>
      </c>
    </row>
    <row r="2756" spans="1:20" ht="75" hidden="1" x14ac:dyDescent="0.25">
      <c r="A2756" s="13">
        <v>2754</v>
      </c>
      <c r="B2756" s="3" t="s">
        <v>2754</v>
      </c>
      <c r="C2756" s="3" t="s">
        <v>6864</v>
      </c>
      <c r="D2756" s="2">
        <v>10000</v>
      </c>
      <c r="E2756" s="11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8303</v>
      </c>
      <c r="O2756" s="9">
        <f>E2756/D2756</f>
        <v>0</v>
      </c>
      <c r="P2756" s="10">
        <f>IF(E2756=0,0,E2756/L2756)</f>
        <v>0</v>
      </c>
      <c r="Q2756" s="2" t="str">
        <f>LEFT(N2756,SEARCH("/",N2756,1)-1)</f>
        <v>publishing</v>
      </c>
      <c r="R2756" s="2" t="str">
        <f>RIGHT(N2756,LEN(N2756)-SEARCH("/",N2756))</f>
        <v>children's books</v>
      </c>
      <c r="S2756" s="21">
        <f>(((J2756/60)/60)/24)+DATE(1970,1,1)+(-5/24)</f>
        <v>41863.427673611113</v>
      </c>
      <c r="T2756" s="21">
        <f>(((I2756/60)/60)/24)+DATE(1970,1,1)+(-5/24)</f>
        <v>41893.427673611113</v>
      </c>
    </row>
    <row r="2757" spans="1:20" ht="75" hidden="1" x14ac:dyDescent="0.25">
      <c r="A2757" s="13">
        <v>2755</v>
      </c>
      <c r="B2757" s="3" t="s">
        <v>2755</v>
      </c>
      <c r="C2757" s="3" t="s">
        <v>6865</v>
      </c>
      <c r="D2757" s="2">
        <v>500</v>
      </c>
      <c r="E2757" s="11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8303</v>
      </c>
      <c r="O2757" s="9">
        <f>E2757/D2757</f>
        <v>0.52</v>
      </c>
      <c r="P2757" s="10">
        <f>IF(E2757=0,0,E2757/L2757)</f>
        <v>17.333333333333332</v>
      </c>
      <c r="Q2757" s="2" t="str">
        <f>LEFT(N2757,SEARCH("/",N2757,1)-1)</f>
        <v>publishing</v>
      </c>
      <c r="R2757" s="2" t="str">
        <f>RIGHT(N2757,LEN(N2757)-SEARCH("/",N2757))</f>
        <v>children's books</v>
      </c>
      <c r="S2757" s="21">
        <f>(((J2757/60)/60)/24)+DATE(1970,1,1)+(-5/24)</f>
        <v>42072.582488425927</v>
      </c>
      <c r="T2757" s="21">
        <f>(((I2757/60)/60)/24)+DATE(1970,1,1)+(-5/24)</f>
        <v>42102.582488425927</v>
      </c>
    </row>
    <row r="2758" spans="1:20" ht="90" hidden="1" x14ac:dyDescent="0.25">
      <c r="A2758" s="13">
        <v>2756</v>
      </c>
      <c r="B2758" s="3" t="s">
        <v>2756</v>
      </c>
      <c r="C2758" s="3" t="s">
        <v>6866</v>
      </c>
      <c r="D2758" s="2">
        <v>10000</v>
      </c>
      <c r="E2758" s="11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8303</v>
      </c>
      <c r="O2758" s="9">
        <f>E2758/D2758</f>
        <v>0.1048</v>
      </c>
      <c r="P2758" s="10">
        <f>IF(E2758=0,0,E2758/L2758)</f>
        <v>31.757575757575758</v>
      </c>
      <c r="Q2758" s="2" t="str">
        <f>LEFT(N2758,SEARCH("/",N2758,1)-1)</f>
        <v>publishing</v>
      </c>
      <c r="R2758" s="2" t="str">
        <f>RIGHT(N2758,LEN(N2758)-SEARCH("/",N2758))</f>
        <v>children's books</v>
      </c>
      <c r="S2758" s="21">
        <f>(((J2758/60)/60)/24)+DATE(1970,1,1)+(-5/24)</f>
        <v>41620.692141203705</v>
      </c>
      <c r="T2758" s="21">
        <f>(((I2758/60)/60)/24)+DATE(1970,1,1)+(-5/24)</f>
        <v>41650.692141203705</v>
      </c>
    </row>
    <row r="2759" spans="1:20" ht="45" hidden="1" x14ac:dyDescent="0.25">
      <c r="A2759" s="13">
        <v>2757</v>
      </c>
      <c r="B2759" s="3" t="s">
        <v>2757</v>
      </c>
      <c r="C2759" s="3" t="s">
        <v>6867</v>
      </c>
      <c r="D2759" s="2">
        <v>1500</v>
      </c>
      <c r="E2759" s="11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8303</v>
      </c>
      <c r="O2759" s="9">
        <f>E2759/D2759</f>
        <v>6.6666666666666671E-3</v>
      </c>
      <c r="P2759" s="10">
        <f>IF(E2759=0,0,E2759/L2759)</f>
        <v>5</v>
      </c>
      <c r="Q2759" s="2" t="str">
        <f>LEFT(N2759,SEARCH("/",N2759,1)-1)</f>
        <v>publishing</v>
      </c>
      <c r="R2759" s="2" t="str">
        <f>RIGHT(N2759,LEN(N2759)-SEARCH("/",N2759))</f>
        <v>children's books</v>
      </c>
      <c r="S2759" s="21">
        <f>(((J2759/60)/60)/24)+DATE(1970,1,1)+(-5/24)</f>
        <v>42573.448287037034</v>
      </c>
      <c r="T2759" s="21">
        <f>(((I2759/60)/60)/24)+DATE(1970,1,1)+(-5/24)</f>
        <v>42588.448287037034</v>
      </c>
    </row>
    <row r="2760" spans="1:20" ht="105" hidden="1" x14ac:dyDescent="0.25">
      <c r="A2760" s="13">
        <v>2758</v>
      </c>
      <c r="B2760" s="3" t="s">
        <v>2758</v>
      </c>
      <c r="C2760" s="3" t="s">
        <v>6868</v>
      </c>
      <c r="D2760" s="2">
        <v>2000</v>
      </c>
      <c r="E2760" s="11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8303</v>
      </c>
      <c r="O2760" s="9">
        <f>E2760/D2760</f>
        <v>0.11700000000000001</v>
      </c>
      <c r="P2760" s="10">
        <f>IF(E2760=0,0,E2760/L2760)</f>
        <v>39</v>
      </c>
      <c r="Q2760" s="2" t="str">
        <f>LEFT(N2760,SEARCH("/",N2760,1)-1)</f>
        <v>publishing</v>
      </c>
      <c r="R2760" s="2" t="str">
        <f>RIGHT(N2760,LEN(N2760)-SEARCH("/",N2760))</f>
        <v>children's books</v>
      </c>
      <c r="S2760" s="21">
        <f>(((J2760/60)/60)/24)+DATE(1970,1,1)+(-5/24)</f>
        <v>42639.23359953703</v>
      </c>
      <c r="T2760" s="21">
        <f>(((I2760/60)/60)/24)+DATE(1970,1,1)+(-5/24)</f>
        <v>42653.23359953703</v>
      </c>
    </row>
    <row r="2761" spans="1:20" ht="90" hidden="1" x14ac:dyDescent="0.25">
      <c r="A2761" s="13">
        <v>2759</v>
      </c>
      <c r="B2761" s="3" t="s">
        <v>2759</v>
      </c>
      <c r="C2761" s="3" t="s">
        <v>6869</v>
      </c>
      <c r="D2761" s="2">
        <v>1000</v>
      </c>
      <c r="E2761" s="11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8303</v>
      </c>
      <c r="O2761" s="9">
        <f>E2761/D2761</f>
        <v>0.105</v>
      </c>
      <c r="P2761" s="10">
        <f>IF(E2761=0,0,E2761/L2761)</f>
        <v>52.5</v>
      </c>
      <c r="Q2761" s="2" t="str">
        <f>LEFT(N2761,SEARCH("/",N2761,1)-1)</f>
        <v>publishing</v>
      </c>
      <c r="R2761" s="2" t="str">
        <f>RIGHT(N2761,LEN(N2761)-SEARCH("/",N2761))</f>
        <v>children's books</v>
      </c>
      <c r="S2761" s="21">
        <f>(((J2761/60)/60)/24)+DATE(1970,1,1)+(-5/24)</f>
        <v>42524.158171296294</v>
      </c>
      <c r="T2761" s="21">
        <f>(((I2761/60)/60)/24)+DATE(1970,1,1)+(-5/24)</f>
        <v>42567.158171296294</v>
      </c>
    </row>
    <row r="2762" spans="1:20" ht="90" hidden="1" x14ac:dyDescent="0.25">
      <c r="A2762" s="13">
        <v>2760</v>
      </c>
      <c r="B2762" s="3" t="s">
        <v>2760</v>
      </c>
      <c r="C2762" s="3" t="s">
        <v>6870</v>
      </c>
      <c r="D2762" s="2">
        <v>5000</v>
      </c>
      <c r="E2762" s="11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8303</v>
      </c>
      <c r="O2762" s="9">
        <f>E2762/D2762</f>
        <v>0</v>
      </c>
      <c r="P2762" s="10">
        <f>IF(E2762=0,0,E2762/L2762)</f>
        <v>0</v>
      </c>
      <c r="Q2762" s="2" t="str">
        <f>LEFT(N2762,SEARCH("/",N2762,1)-1)</f>
        <v>publishing</v>
      </c>
      <c r="R2762" s="2" t="str">
        <f>RIGHT(N2762,LEN(N2762)-SEARCH("/",N2762))</f>
        <v>children's books</v>
      </c>
      <c r="S2762" s="21">
        <f>(((J2762/60)/60)/24)+DATE(1970,1,1)+(-5/24)</f>
        <v>41415.252986111111</v>
      </c>
      <c r="T2762" s="21">
        <f>(((I2762/60)/60)/24)+DATE(1970,1,1)+(-5/24)</f>
        <v>41445.252986111111</v>
      </c>
    </row>
    <row r="2763" spans="1:20" ht="60" hidden="1" x14ac:dyDescent="0.25">
      <c r="A2763" s="13">
        <v>2761</v>
      </c>
      <c r="B2763" s="3" t="s">
        <v>2761</v>
      </c>
      <c r="C2763" s="3" t="s">
        <v>6871</v>
      </c>
      <c r="D2763" s="2">
        <v>5000</v>
      </c>
      <c r="E2763" s="11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8303</v>
      </c>
      <c r="O2763" s="9">
        <f>E2763/D2763</f>
        <v>7.1999999999999998E-3</v>
      </c>
      <c r="P2763" s="10">
        <f>IF(E2763=0,0,E2763/L2763)</f>
        <v>9</v>
      </c>
      <c r="Q2763" s="2" t="str">
        <f>LEFT(N2763,SEARCH("/",N2763,1)-1)</f>
        <v>publishing</v>
      </c>
      <c r="R2763" s="2" t="str">
        <f>RIGHT(N2763,LEN(N2763)-SEARCH("/",N2763))</f>
        <v>children's books</v>
      </c>
      <c r="S2763" s="21">
        <f>(((J2763/60)/60)/24)+DATE(1970,1,1)+(-5/24)</f>
        <v>41246.85524305555</v>
      </c>
      <c r="T2763" s="21">
        <f>(((I2763/60)/60)/24)+DATE(1970,1,1)+(-5/24)</f>
        <v>41276.85524305555</v>
      </c>
    </row>
    <row r="2764" spans="1:20" ht="75" hidden="1" x14ac:dyDescent="0.25">
      <c r="A2764" s="13">
        <v>2762</v>
      </c>
      <c r="B2764" s="3" t="s">
        <v>2762</v>
      </c>
      <c r="C2764" s="3" t="s">
        <v>6872</v>
      </c>
      <c r="D2764" s="2">
        <v>3250</v>
      </c>
      <c r="E2764" s="11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8303</v>
      </c>
      <c r="O2764" s="9">
        <f>E2764/D2764</f>
        <v>7.6923076923076927E-3</v>
      </c>
      <c r="P2764" s="10">
        <f>IF(E2764=0,0,E2764/L2764)</f>
        <v>25</v>
      </c>
      <c r="Q2764" s="2" t="str">
        <f>LEFT(N2764,SEARCH("/",N2764,1)-1)</f>
        <v>publishing</v>
      </c>
      <c r="R2764" s="2" t="str">
        <f>RIGHT(N2764,LEN(N2764)-SEARCH("/",N2764))</f>
        <v>children's books</v>
      </c>
      <c r="S2764" s="21">
        <f>(((J2764/60)/60)/24)+DATE(1970,1,1)+(-5/24)</f>
        <v>40926.828645833331</v>
      </c>
      <c r="T2764" s="21">
        <f>(((I2764/60)/60)/24)+DATE(1970,1,1)+(-5/24)</f>
        <v>40986.786979166667</v>
      </c>
    </row>
    <row r="2765" spans="1:20" ht="60" hidden="1" x14ac:dyDescent="0.25">
      <c r="A2765" s="13">
        <v>2763</v>
      </c>
      <c r="B2765" s="3" t="s">
        <v>2763</v>
      </c>
      <c r="C2765" s="3" t="s">
        <v>6873</v>
      </c>
      <c r="D2765" s="2">
        <v>39400</v>
      </c>
      <c r="E2765" s="11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8303</v>
      </c>
      <c r="O2765" s="9">
        <f>E2765/D2765</f>
        <v>2.2842639593908631E-3</v>
      </c>
      <c r="P2765" s="10">
        <f>IF(E2765=0,0,E2765/L2765)</f>
        <v>30</v>
      </c>
      <c r="Q2765" s="2" t="str">
        <f>LEFT(N2765,SEARCH("/",N2765,1)-1)</f>
        <v>publishing</v>
      </c>
      <c r="R2765" s="2" t="str">
        <f>RIGHT(N2765,LEN(N2765)-SEARCH("/",N2765))</f>
        <v>children's books</v>
      </c>
      <c r="S2765" s="21">
        <f>(((J2765/60)/60)/24)+DATE(1970,1,1)+(-5/24)</f>
        <v>41373.371342592589</v>
      </c>
      <c r="T2765" s="21">
        <f>(((I2765/60)/60)/24)+DATE(1970,1,1)+(-5/24)</f>
        <v>41418.371342592589</v>
      </c>
    </row>
    <row r="2766" spans="1:20" ht="90" hidden="1" x14ac:dyDescent="0.25">
      <c r="A2766" s="13">
        <v>2764</v>
      </c>
      <c r="B2766" s="3" t="s">
        <v>2764</v>
      </c>
      <c r="C2766" s="3" t="s">
        <v>6874</v>
      </c>
      <c r="D2766" s="2">
        <v>4000</v>
      </c>
      <c r="E2766" s="11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8303</v>
      </c>
      <c r="O2766" s="9">
        <f>E2766/D2766</f>
        <v>1.125E-2</v>
      </c>
      <c r="P2766" s="10">
        <f>IF(E2766=0,0,E2766/L2766)</f>
        <v>11.25</v>
      </c>
      <c r="Q2766" s="2" t="str">
        <f>LEFT(N2766,SEARCH("/",N2766,1)-1)</f>
        <v>publishing</v>
      </c>
      <c r="R2766" s="2" t="str">
        <f>RIGHT(N2766,LEN(N2766)-SEARCH("/",N2766))</f>
        <v>children's books</v>
      </c>
      <c r="S2766" s="21">
        <f>(((J2766/60)/60)/24)+DATE(1970,1,1)+(-5/24)</f>
        <v>41030.083692129629</v>
      </c>
      <c r="T2766" s="21">
        <f>(((I2766/60)/60)/24)+DATE(1970,1,1)+(-5/24)</f>
        <v>41059.583333333328</v>
      </c>
    </row>
    <row r="2767" spans="1:20" ht="75" hidden="1" x14ac:dyDescent="0.25">
      <c r="A2767" s="13">
        <v>2765</v>
      </c>
      <c r="B2767" s="3" t="s">
        <v>2765</v>
      </c>
      <c r="C2767" s="3" t="s">
        <v>6875</v>
      </c>
      <c r="D2767" s="2">
        <v>4000</v>
      </c>
      <c r="E2767" s="11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8303</v>
      </c>
      <c r="O2767" s="9">
        <f>E2767/D2767</f>
        <v>0</v>
      </c>
      <c r="P2767" s="10">
        <f>IF(E2767=0,0,E2767/L2767)</f>
        <v>0</v>
      </c>
      <c r="Q2767" s="2" t="str">
        <f>LEFT(N2767,SEARCH("/",N2767,1)-1)</f>
        <v>publishing</v>
      </c>
      <c r="R2767" s="2" t="str">
        <f>RIGHT(N2767,LEN(N2767)-SEARCH("/",N2767))</f>
        <v>children's books</v>
      </c>
      <c r="S2767" s="21">
        <f>(((J2767/60)/60)/24)+DATE(1970,1,1)+(-5/24)</f>
        <v>41194.370694444442</v>
      </c>
      <c r="T2767" s="21">
        <f>(((I2767/60)/60)/24)+DATE(1970,1,1)+(-5/24)</f>
        <v>41210.370694444442</v>
      </c>
    </row>
    <row r="2768" spans="1:20" ht="90" hidden="1" x14ac:dyDescent="0.25">
      <c r="A2768" s="13">
        <v>2766</v>
      </c>
      <c r="B2768" s="3" t="s">
        <v>2766</v>
      </c>
      <c r="C2768" s="3" t="s">
        <v>6876</v>
      </c>
      <c r="D2768" s="2">
        <v>5000</v>
      </c>
      <c r="E2768" s="11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8303</v>
      </c>
      <c r="O2768" s="9">
        <f>E2768/D2768</f>
        <v>0.02</v>
      </c>
      <c r="P2768" s="10">
        <f>IF(E2768=0,0,E2768/L2768)</f>
        <v>25</v>
      </c>
      <c r="Q2768" s="2" t="str">
        <f>LEFT(N2768,SEARCH("/",N2768,1)-1)</f>
        <v>publishing</v>
      </c>
      <c r="R2768" s="2" t="str">
        <f>RIGHT(N2768,LEN(N2768)-SEARCH("/",N2768))</f>
        <v>children's books</v>
      </c>
      <c r="S2768" s="21">
        <f>(((J2768/60)/60)/24)+DATE(1970,1,1)+(-5/24)</f>
        <v>40736.459699074068</v>
      </c>
      <c r="T2768" s="21">
        <f>(((I2768/60)/60)/24)+DATE(1970,1,1)+(-5/24)</f>
        <v>40766.459699074068</v>
      </c>
    </row>
    <row r="2769" spans="1:20" ht="75" hidden="1" x14ac:dyDescent="0.25">
      <c r="A2769" s="13">
        <v>2767</v>
      </c>
      <c r="B2769" s="3" t="s">
        <v>2767</v>
      </c>
      <c r="C2769" s="3" t="s">
        <v>6877</v>
      </c>
      <c r="D2769" s="2">
        <v>4000</v>
      </c>
      <c r="E2769" s="11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8303</v>
      </c>
      <c r="O2769" s="9">
        <f>E2769/D2769</f>
        <v>8.5000000000000006E-3</v>
      </c>
      <c r="P2769" s="10">
        <f>IF(E2769=0,0,E2769/L2769)</f>
        <v>11.333333333333334</v>
      </c>
      <c r="Q2769" s="2" t="str">
        <f>LEFT(N2769,SEARCH("/",N2769,1)-1)</f>
        <v>publishing</v>
      </c>
      <c r="R2769" s="2" t="str">
        <f>RIGHT(N2769,LEN(N2769)-SEARCH("/",N2769))</f>
        <v>children's books</v>
      </c>
      <c r="S2769" s="21">
        <f>(((J2769/60)/60)/24)+DATE(1970,1,1)+(-5/24)</f>
        <v>42172.750578703701</v>
      </c>
      <c r="T2769" s="21">
        <f>(((I2769/60)/60)/24)+DATE(1970,1,1)+(-5/24)</f>
        <v>42232.750578703701</v>
      </c>
    </row>
    <row r="2770" spans="1:20" ht="90" hidden="1" x14ac:dyDescent="0.25">
      <c r="A2770" s="13">
        <v>2768</v>
      </c>
      <c r="B2770" s="3" t="s">
        <v>2768</v>
      </c>
      <c r="C2770" s="3" t="s">
        <v>6878</v>
      </c>
      <c r="D2770" s="2">
        <v>7000</v>
      </c>
      <c r="E2770" s="11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8303</v>
      </c>
      <c r="O2770" s="9">
        <f>E2770/D2770</f>
        <v>0.14314285714285716</v>
      </c>
      <c r="P2770" s="10">
        <f>IF(E2770=0,0,E2770/L2770)</f>
        <v>29.470588235294116</v>
      </c>
      <c r="Q2770" s="2" t="str">
        <f>LEFT(N2770,SEARCH("/",N2770,1)-1)</f>
        <v>publishing</v>
      </c>
      <c r="R2770" s="2" t="str">
        <f>RIGHT(N2770,LEN(N2770)-SEARCH("/",N2770))</f>
        <v>children's books</v>
      </c>
      <c r="S2770" s="21">
        <f>(((J2770/60)/60)/24)+DATE(1970,1,1)+(-5/24)</f>
        <v>40967.4065162037</v>
      </c>
      <c r="T2770" s="21">
        <f>(((I2770/60)/60)/24)+DATE(1970,1,1)+(-5/24)</f>
        <v>40997.364849537036</v>
      </c>
    </row>
    <row r="2771" spans="1:20" ht="75" hidden="1" x14ac:dyDescent="0.25">
      <c r="A2771" s="13">
        <v>2769</v>
      </c>
      <c r="B2771" s="3" t="s">
        <v>2769</v>
      </c>
      <c r="C2771" s="3" t="s">
        <v>6879</v>
      </c>
      <c r="D2771" s="2">
        <v>800</v>
      </c>
      <c r="E2771" s="11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8303</v>
      </c>
      <c r="O2771" s="9">
        <f>E2771/D2771</f>
        <v>2.5000000000000001E-3</v>
      </c>
      <c r="P2771" s="10">
        <f>IF(E2771=0,0,E2771/L2771)</f>
        <v>1</v>
      </c>
      <c r="Q2771" s="2" t="str">
        <f>LEFT(N2771,SEARCH("/",N2771,1)-1)</f>
        <v>publishing</v>
      </c>
      <c r="R2771" s="2" t="str">
        <f>RIGHT(N2771,LEN(N2771)-SEARCH("/",N2771))</f>
        <v>children's books</v>
      </c>
      <c r="S2771" s="21">
        <f>(((J2771/60)/60)/24)+DATE(1970,1,1)+(-5/24)</f>
        <v>41745.617939814809</v>
      </c>
      <c r="T2771" s="21">
        <f>(((I2771/60)/60)/24)+DATE(1970,1,1)+(-5/24)</f>
        <v>41795.617939814809</v>
      </c>
    </row>
    <row r="2772" spans="1:20" ht="90" hidden="1" x14ac:dyDescent="0.25">
      <c r="A2772" s="13">
        <v>2770</v>
      </c>
      <c r="B2772" s="3" t="s">
        <v>2770</v>
      </c>
      <c r="C2772" s="3" t="s">
        <v>6880</v>
      </c>
      <c r="D2772" s="2">
        <v>20000</v>
      </c>
      <c r="E2772" s="11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8303</v>
      </c>
      <c r="O2772" s="9">
        <f>E2772/D2772</f>
        <v>0.1041125</v>
      </c>
      <c r="P2772" s="10">
        <f>IF(E2772=0,0,E2772/L2772)</f>
        <v>63.098484848484851</v>
      </c>
      <c r="Q2772" s="2" t="str">
        <f>LEFT(N2772,SEARCH("/",N2772,1)-1)</f>
        <v>publishing</v>
      </c>
      <c r="R2772" s="2" t="str">
        <f>RIGHT(N2772,LEN(N2772)-SEARCH("/",N2772))</f>
        <v>children's books</v>
      </c>
      <c r="S2772" s="21">
        <f>(((J2772/60)/60)/24)+DATE(1970,1,1)+(-5/24)</f>
        <v>41686.496874999997</v>
      </c>
      <c r="T2772" s="21">
        <f>(((I2772/60)/60)/24)+DATE(1970,1,1)+(-5/24)</f>
        <v>41716.455208333333</v>
      </c>
    </row>
    <row r="2773" spans="1:20" ht="90" hidden="1" x14ac:dyDescent="0.25">
      <c r="A2773" s="13">
        <v>2771</v>
      </c>
      <c r="B2773" s="3" t="s">
        <v>2771</v>
      </c>
      <c r="C2773" s="3" t="s">
        <v>6881</v>
      </c>
      <c r="D2773" s="2">
        <v>19980</v>
      </c>
      <c r="E2773" s="11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8303</v>
      </c>
      <c r="O2773" s="9">
        <f>E2773/D2773</f>
        <v>0</v>
      </c>
      <c r="P2773" s="10">
        <f>IF(E2773=0,0,E2773/L2773)</f>
        <v>0</v>
      </c>
      <c r="Q2773" s="2" t="str">
        <f>LEFT(N2773,SEARCH("/",N2773,1)-1)</f>
        <v>publishing</v>
      </c>
      <c r="R2773" s="2" t="str">
        <f>RIGHT(N2773,LEN(N2773)-SEARCH("/",N2773))</f>
        <v>children's books</v>
      </c>
      <c r="S2773" s="21">
        <f>(((J2773/60)/60)/24)+DATE(1970,1,1)+(-5/24)</f>
        <v>41257.323379629626</v>
      </c>
      <c r="T2773" s="21">
        <f>(((I2773/60)/60)/24)+DATE(1970,1,1)+(-5/24)</f>
        <v>41306.5</v>
      </c>
    </row>
    <row r="2774" spans="1:20" ht="75" hidden="1" x14ac:dyDescent="0.25">
      <c r="A2774" s="13">
        <v>2772</v>
      </c>
      <c r="B2774" s="3" t="s">
        <v>2772</v>
      </c>
      <c r="C2774" s="3" t="s">
        <v>6882</v>
      </c>
      <c r="D2774" s="2">
        <v>8000</v>
      </c>
      <c r="E2774" s="11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8303</v>
      </c>
      <c r="O2774" s="9">
        <f>E2774/D2774</f>
        <v>0</v>
      </c>
      <c r="P2774" s="10">
        <f>IF(E2774=0,0,E2774/L2774)</f>
        <v>0</v>
      </c>
      <c r="Q2774" s="2" t="str">
        <f>LEFT(N2774,SEARCH("/",N2774,1)-1)</f>
        <v>publishing</v>
      </c>
      <c r="R2774" s="2" t="str">
        <f>RIGHT(N2774,LEN(N2774)-SEARCH("/",N2774))</f>
        <v>children's books</v>
      </c>
      <c r="S2774" s="21">
        <f>(((J2774/60)/60)/24)+DATE(1970,1,1)+(-5/24)</f>
        <v>41537.660810185182</v>
      </c>
      <c r="T2774" s="21">
        <f>(((I2774/60)/60)/24)+DATE(1970,1,1)+(-5/24)</f>
        <v>41552.660810185182</v>
      </c>
    </row>
    <row r="2775" spans="1:20" ht="75" hidden="1" x14ac:dyDescent="0.25">
      <c r="A2775" s="13">
        <v>2773</v>
      </c>
      <c r="B2775" s="3" t="s">
        <v>2773</v>
      </c>
      <c r="C2775" s="3" t="s">
        <v>6883</v>
      </c>
      <c r="D2775" s="2">
        <v>530</v>
      </c>
      <c r="E2775" s="11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8303</v>
      </c>
      <c r="O2775" s="9">
        <f>E2775/D2775</f>
        <v>1.8867924528301887E-3</v>
      </c>
      <c r="P2775" s="10">
        <f>IF(E2775=0,0,E2775/L2775)</f>
        <v>1</v>
      </c>
      <c r="Q2775" s="2" t="str">
        <f>LEFT(N2775,SEARCH("/",N2775,1)-1)</f>
        <v>publishing</v>
      </c>
      <c r="R2775" s="2" t="str">
        <f>RIGHT(N2775,LEN(N2775)-SEARCH("/",N2775))</f>
        <v>children's books</v>
      </c>
      <c r="S2775" s="21">
        <f>(((J2775/60)/60)/24)+DATE(1970,1,1)+(-5/24)</f>
        <v>42474.656493055554</v>
      </c>
      <c r="T2775" s="21">
        <f>(((I2775/60)/60)/24)+DATE(1970,1,1)+(-5/24)</f>
        <v>42484.656493055554</v>
      </c>
    </row>
    <row r="2776" spans="1:20" ht="105" hidden="1" x14ac:dyDescent="0.25">
      <c r="A2776" s="13">
        <v>2774</v>
      </c>
      <c r="B2776" s="3" t="s">
        <v>2774</v>
      </c>
      <c r="C2776" s="3" t="s">
        <v>6884</v>
      </c>
      <c r="D2776" s="2">
        <v>4000</v>
      </c>
      <c r="E2776" s="11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8303</v>
      </c>
      <c r="O2776" s="9">
        <f>E2776/D2776</f>
        <v>0.14249999999999999</v>
      </c>
      <c r="P2776" s="10">
        <f>IF(E2776=0,0,E2776/L2776)</f>
        <v>43.846153846153847</v>
      </c>
      <c r="Q2776" s="2" t="str">
        <f>LEFT(N2776,SEARCH("/",N2776,1)-1)</f>
        <v>publishing</v>
      </c>
      <c r="R2776" s="2" t="str">
        <f>RIGHT(N2776,LEN(N2776)-SEARCH("/",N2776))</f>
        <v>children's books</v>
      </c>
      <c r="S2776" s="21">
        <f>(((J2776/60)/60)/24)+DATE(1970,1,1)+(-5/24)</f>
        <v>41310.918148148143</v>
      </c>
      <c r="T2776" s="21">
        <f>(((I2776/60)/60)/24)+DATE(1970,1,1)+(-5/24)</f>
        <v>41340.918148148143</v>
      </c>
    </row>
    <row r="2777" spans="1:20" ht="90" hidden="1" x14ac:dyDescent="0.25">
      <c r="A2777" s="13">
        <v>2775</v>
      </c>
      <c r="B2777" s="3" t="s">
        <v>2775</v>
      </c>
      <c r="C2777" s="3" t="s">
        <v>6885</v>
      </c>
      <c r="D2777" s="2">
        <v>5000</v>
      </c>
      <c r="E2777" s="11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8303</v>
      </c>
      <c r="O2777" s="9">
        <f>E2777/D2777</f>
        <v>0.03</v>
      </c>
      <c r="P2777" s="10">
        <f>IF(E2777=0,0,E2777/L2777)</f>
        <v>75</v>
      </c>
      <c r="Q2777" s="2" t="str">
        <f>LEFT(N2777,SEARCH("/",N2777,1)-1)</f>
        <v>publishing</v>
      </c>
      <c r="R2777" s="2" t="str">
        <f>RIGHT(N2777,LEN(N2777)-SEARCH("/",N2777))</f>
        <v>children's books</v>
      </c>
      <c r="S2777" s="21">
        <f>(((J2777/60)/60)/24)+DATE(1970,1,1)+(-5/24)</f>
        <v>40862.805023148147</v>
      </c>
      <c r="T2777" s="21">
        <f>(((I2777/60)/60)/24)+DATE(1970,1,1)+(-5/24)</f>
        <v>40892.805023148147</v>
      </c>
    </row>
    <row r="2778" spans="1:20" ht="90" hidden="1" x14ac:dyDescent="0.25">
      <c r="A2778" s="13">
        <v>2776</v>
      </c>
      <c r="B2778" s="3" t="s">
        <v>2776</v>
      </c>
      <c r="C2778" s="3" t="s">
        <v>6886</v>
      </c>
      <c r="D2778" s="2">
        <v>21000</v>
      </c>
      <c r="E2778" s="11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8303</v>
      </c>
      <c r="O2778" s="9">
        <f>E2778/D2778</f>
        <v>7.8809523809523815E-2</v>
      </c>
      <c r="P2778" s="10">
        <f>IF(E2778=0,0,E2778/L2778)</f>
        <v>45.972222222222221</v>
      </c>
      <c r="Q2778" s="2" t="str">
        <f>LEFT(N2778,SEARCH("/",N2778,1)-1)</f>
        <v>publishing</v>
      </c>
      <c r="R2778" s="2" t="str">
        <f>RIGHT(N2778,LEN(N2778)-SEARCH("/",N2778))</f>
        <v>children's books</v>
      </c>
      <c r="S2778" s="21">
        <f>(((J2778/60)/60)/24)+DATE(1970,1,1)+(-5/24)</f>
        <v>42136.088842592588</v>
      </c>
      <c r="T2778" s="21">
        <f>(((I2778/60)/60)/24)+DATE(1970,1,1)+(-5/24)</f>
        <v>42167.088842592588</v>
      </c>
    </row>
    <row r="2779" spans="1:20" ht="90" hidden="1" x14ac:dyDescent="0.25">
      <c r="A2779" s="13">
        <v>2777</v>
      </c>
      <c r="B2779" s="3" t="s">
        <v>2777</v>
      </c>
      <c r="C2779" s="3" t="s">
        <v>6887</v>
      </c>
      <c r="D2779" s="2">
        <v>3000</v>
      </c>
      <c r="E2779" s="11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8303</v>
      </c>
      <c r="O2779" s="9">
        <f>E2779/D2779</f>
        <v>3.3333333333333335E-3</v>
      </c>
      <c r="P2779" s="10">
        <f>IF(E2779=0,0,E2779/L2779)</f>
        <v>10</v>
      </c>
      <c r="Q2779" s="2" t="str">
        <f>LEFT(N2779,SEARCH("/",N2779,1)-1)</f>
        <v>publishing</v>
      </c>
      <c r="R2779" s="2" t="str">
        <f>RIGHT(N2779,LEN(N2779)-SEARCH("/",N2779))</f>
        <v>children's books</v>
      </c>
      <c r="S2779" s="21">
        <f>(((J2779/60)/60)/24)+DATE(1970,1,1)+(-5/24)</f>
        <v>42172.460694444446</v>
      </c>
      <c r="T2779" s="21">
        <f>(((I2779/60)/60)/24)+DATE(1970,1,1)+(-5/24)</f>
        <v>42202.460694444446</v>
      </c>
    </row>
    <row r="2780" spans="1:20" ht="105" hidden="1" x14ac:dyDescent="0.25">
      <c r="A2780" s="13">
        <v>2778</v>
      </c>
      <c r="B2780" s="3" t="s">
        <v>2778</v>
      </c>
      <c r="C2780" s="3" t="s">
        <v>6888</v>
      </c>
      <c r="D2780" s="2">
        <v>5500</v>
      </c>
      <c r="E2780" s="11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8303</v>
      </c>
      <c r="O2780" s="9">
        <f>E2780/D2780</f>
        <v>0.25545454545454543</v>
      </c>
      <c r="P2780" s="10">
        <f>IF(E2780=0,0,E2780/L2780)</f>
        <v>93.666666666666671</v>
      </c>
      <c r="Q2780" s="2" t="str">
        <f>LEFT(N2780,SEARCH("/",N2780,1)-1)</f>
        <v>publishing</v>
      </c>
      <c r="R2780" s="2" t="str">
        <f>RIGHT(N2780,LEN(N2780)-SEARCH("/",N2780))</f>
        <v>children's books</v>
      </c>
      <c r="S2780" s="21">
        <f>(((J2780/60)/60)/24)+DATE(1970,1,1)+(-5/24)</f>
        <v>41846.769745370366</v>
      </c>
      <c r="T2780" s="21">
        <f>(((I2780/60)/60)/24)+DATE(1970,1,1)+(-5/24)</f>
        <v>41876.769745370366</v>
      </c>
    </row>
    <row r="2781" spans="1:20" ht="90" hidden="1" x14ac:dyDescent="0.25">
      <c r="A2781" s="13">
        <v>2779</v>
      </c>
      <c r="B2781" s="3" t="s">
        <v>2779</v>
      </c>
      <c r="C2781" s="3" t="s">
        <v>6889</v>
      </c>
      <c r="D2781" s="2">
        <v>2500</v>
      </c>
      <c r="E2781" s="11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8303</v>
      </c>
      <c r="O2781" s="9">
        <f>E2781/D2781</f>
        <v>2.12E-2</v>
      </c>
      <c r="P2781" s="10">
        <f>IF(E2781=0,0,E2781/L2781)</f>
        <v>53</v>
      </c>
      <c r="Q2781" s="2" t="str">
        <f>LEFT(N2781,SEARCH("/",N2781,1)-1)</f>
        <v>publishing</v>
      </c>
      <c r="R2781" s="2" t="str">
        <f>RIGHT(N2781,LEN(N2781)-SEARCH("/",N2781))</f>
        <v>children's books</v>
      </c>
      <c r="S2781" s="21">
        <f>(((J2781/60)/60)/24)+DATE(1970,1,1)+(-5/24)</f>
        <v>42300.377557870372</v>
      </c>
      <c r="T2781" s="21">
        <f>(((I2781/60)/60)/24)+DATE(1970,1,1)+(-5/24)</f>
        <v>42330.419224537036</v>
      </c>
    </row>
    <row r="2782" spans="1:20" ht="60" hidden="1" x14ac:dyDescent="0.25">
      <c r="A2782" s="13">
        <v>2780</v>
      </c>
      <c r="B2782" s="3" t="s">
        <v>2780</v>
      </c>
      <c r="C2782" s="3" t="s">
        <v>6890</v>
      </c>
      <c r="D2782" s="2">
        <v>100000</v>
      </c>
      <c r="E2782" s="11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8303</v>
      </c>
      <c r="O2782" s="9">
        <f>E2782/D2782</f>
        <v>0</v>
      </c>
      <c r="P2782" s="10">
        <f>IF(E2782=0,0,E2782/L2782)</f>
        <v>0</v>
      </c>
      <c r="Q2782" s="2" t="str">
        <f>LEFT(N2782,SEARCH("/",N2782,1)-1)</f>
        <v>publishing</v>
      </c>
      <c r="R2782" s="2" t="str">
        <f>RIGHT(N2782,LEN(N2782)-SEARCH("/",N2782))</f>
        <v>children's books</v>
      </c>
      <c r="S2782" s="21">
        <f>(((J2782/60)/60)/24)+DATE(1970,1,1)+(-5/24)</f>
        <v>42774.239444444444</v>
      </c>
      <c r="T2782" s="21">
        <f>(((I2782/60)/60)/24)+DATE(1970,1,1)+(-5/24)</f>
        <v>42804.239444444444</v>
      </c>
    </row>
    <row r="2783" spans="1:20" ht="90" hidden="1" x14ac:dyDescent="0.25">
      <c r="A2783" s="13">
        <v>3748</v>
      </c>
      <c r="B2783" s="3" t="s">
        <v>3745</v>
      </c>
      <c r="C2783" s="3" t="s">
        <v>7858</v>
      </c>
      <c r="D2783" s="2">
        <v>5000</v>
      </c>
      <c r="E2783" s="11">
        <v>5176</v>
      </c>
      <c r="F2783" s="2" t="s">
        <v>8218</v>
      </c>
      <c r="G2783" s="2" t="s">
        <v>8223</v>
      </c>
      <c r="H2783" s="2" t="s">
        <v>8245</v>
      </c>
      <c r="I2783" s="2">
        <v>1455602340</v>
      </c>
      <c r="J2783" s="2">
        <v>1453827436</v>
      </c>
      <c r="K2783" s="2" t="b">
        <v>0</v>
      </c>
      <c r="L2783" s="2">
        <v>52</v>
      </c>
      <c r="M2783" s="2" t="b">
        <v>1</v>
      </c>
      <c r="N2783" s="2" t="s">
        <v>8304</v>
      </c>
      <c r="O2783" s="9">
        <f>E2783/D2783</f>
        <v>1.0351999999999999</v>
      </c>
      <c r="P2783" s="10">
        <f>IF(E2783=0,0,E2783/L2783)</f>
        <v>99.538461538461533</v>
      </c>
      <c r="Q2783" s="2" t="str">
        <f>LEFT(N2783,SEARCH("/",N2783,1)-1)</f>
        <v>theater</v>
      </c>
      <c r="R2783" s="2" t="str">
        <f>RIGHT(N2783,LEN(N2783)-SEARCH("/",N2783))</f>
        <v>musical</v>
      </c>
      <c r="S2783" s="21">
        <f>(((J2783/60)/60)/24)+DATE(1970,1,1)+(-5/24)</f>
        <v>42395.498101851852</v>
      </c>
      <c r="T2783" s="21">
        <f>(((I2783/60)/60)/24)+DATE(1970,1,1)+(-5/24)</f>
        <v>42416.040972222218</v>
      </c>
    </row>
    <row r="2784" spans="1:20" ht="90" hidden="1" x14ac:dyDescent="0.25">
      <c r="A2784" s="13">
        <v>3749</v>
      </c>
      <c r="B2784" s="3" t="s">
        <v>3746</v>
      </c>
      <c r="C2784" s="3" t="s">
        <v>7859</v>
      </c>
      <c r="D2784" s="2">
        <v>500</v>
      </c>
      <c r="E2784" s="11">
        <v>525</v>
      </c>
      <c r="F2784" s="2" t="s">
        <v>8218</v>
      </c>
      <c r="G2784" s="2" t="s">
        <v>8223</v>
      </c>
      <c r="H2784" s="2" t="s">
        <v>8245</v>
      </c>
      <c r="I2784" s="2">
        <v>1461902340</v>
      </c>
      <c r="J2784" s="2">
        <v>1459220588</v>
      </c>
      <c r="K2784" s="2" t="b">
        <v>0</v>
      </c>
      <c r="L2784" s="2">
        <v>7</v>
      </c>
      <c r="M2784" s="2" t="b">
        <v>1</v>
      </c>
      <c r="N2784" s="2" t="s">
        <v>8304</v>
      </c>
      <c r="O2784" s="9">
        <f>E2784/D2784</f>
        <v>1.05</v>
      </c>
      <c r="P2784" s="10">
        <f>IF(E2784=0,0,E2784/L2784)</f>
        <v>75</v>
      </c>
      <c r="Q2784" s="2" t="str">
        <f>LEFT(N2784,SEARCH("/",N2784,1)-1)</f>
        <v>theater</v>
      </c>
      <c r="R2784" s="2" t="str">
        <f>RIGHT(N2784,LEN(N2784)-SEARCH("/",N2784))</f>
        <v>musical</v>
      </c>
      <c r="S2784" s="21">
        <f>(((J2784/60)/60)/24)+DATE(1970,1,1)+(-5/24)</f>
        <v>42457.918842592589</v>
      </c>
      <c r="T2784" s="21">
        <f>(((I2784/60)/60)/24)+DATE(1970,1,1)+(-5/24)</f>
        <v>42488.957638888889</v>
      </c>
    </row>
    <row r="2785" spans="1:20" ht="120" hidden="1" x14ac:dyDescent="0.25">
      <c r="A2785" s="13">
        <v>3750</v>
      </c>
      <c r="B2785" s="3" t="s">
        <v>3747</v>
      </c>
      <c r="C2785" s="3" t="s">
        <v>7860</v>
      </c>
      <c r="D2785" s="2">
        <v>6000</v>
      </c>
      <c r="E2785" s="11">
        <v>6027</v>
      </c>
      <c r="F2785" s="2" t="s">
        <v>8218</v>
      </c>
      <c r="G2785" s="2" t="s">
        <v>8223</v>
      </c>
      <c r="H2785" s="2" t="s">
        <v>8245</v>
      </c>
      <c r="I2785" s="2">
        <v>1423555140</v>
      </c>
      <c r="J2785" s="2">
        <v>1421105608</v>
      </c>
      <c r="K2785" s="2" t="b">
        <v>0</v>
      </c>
      <c r="L2785" s="2">
        <v>28</v>
      </c>
      <c r="M2785" s="2" t="b">
        <v>1</v>
      </c>
      <c r="N2785" s="2" t="s">
        <v>8304</v>
      </c>
      <c r="O2785" s="9">
        <f>E2785/D2785</f>
        <v>1.0044999999999999</v>
      </c>
      <c r="P2785" s="10">
        <f>IF(E2785=0,0,E2785/L2785)</f>
        <v>215.25</v>
      </c>
      <c r="Q2785" s="2" t="str">
        <f>LEFT(N2785,SEARCH("/",N2785,1)-1)</f>
        <v>theater</v>
      </c>
      <c r="R2785" s="2" t="str">
        <f>RIGHT(N2785,LEN(N2785)-SEARCH("/",N2785))</f>
        <v>musical</v>
      </c>
      <c r="S2785" s="21">
        <f>(((J2785/60)/60)/24)+DATE(1970,1,1)+(-5/24)</f>
        <v>42016.773240740738</v>
      </c>
      <c r="T2785" s="21">
        <f>(((I2785/60)/60)/24)+DATE(1970,1,1)+(-5/24)</f>
        <v>42045.124305555553</v>
      </c>
    </row>
    <row r="2786" spans="1:20" ht="75" hidden="1" x14ac:dyDescent="0.25">
      <c r="A2786" s="13">
        <v>3751</v>
      </c>
      <c r="B2786" s="3" t="s">
        <v>3748</v>
      </c>
      <c r="C2786" s="3" t="s">
        <v>7861</v>
      </c>
      <c r="D2786" s="2">
        <v>1000</v>
      </c>
      <c r="E2786" s="11">
        <v>1326</v>
      </c>
      <c r="F2786" s="2" t="s">
        <v>8218</v>
      </c>
      <c r="G2786" s="2" t="s">
        <v>8223</v>
      </c>
      <c r="H2786" s="2" t="s">
        <v>8245</v>
      </c>
      <c r="I2786" s="2">
        <v>1459641073</v>
      </c>
      <c r="J2786" s="2">
        <v>1454460673</v>
      </c>
      <c r="K2786" s="2" t="b">
        <v>0</v>
      </c>
      <c r="L2786" s="2">
        <v>11</v>
      </c>
      <c r="M2786" s="2" t="b">
        <v>1</v>
      </c>
      <c r="N2786" s="2" t="s">
        <v>8304</v>
      </c>
      <c r="O2786" s="9">
        <f>E2786/D2786</f>
        <v>1.3260000000000001</v>
      </c>
      <c r="P2786" s="10">
        <f>IF(E2786=0,0,E2786/L2786)</f>
        <v>120.54545454545455</v>
      </c>
      <c r="Q2786" s="2" t="str">
        <f>LEFT(N2786,SEARCH("/",N2786,1)-1)</f>
        <v>theater</v>
      </c>
      <c r="R2786" s="2" t="str">
        <f>RIGHT(N2786,LEN(N2786)-SEARCH("/",N2786))</f>
        <v>musical</v>
      </c>
      <c r="S2786" s="21">
        <f>(((J2786/60)/60)/24)+DATE(1970,1,1)+(-5/24)</f>
        <v>42402.827233796292</v>
      </c>
      <c r="T2786" s="21">
        <f>(((I2786/60)/60)/24)+DATE(1970,1,1)+(-5/24)</f>
        <v>42462.78556712962</v>
      </c>
    </row>
    <row r="2787" spans="1:20" ht="105" hidden="1" x14ac:dyDescent="0.25">
      <c r="A2787" s="13">
        <v>3752</v>
      </c>
      <c r="B2787" s="3" t="s">
        <v>3749</v>
      </c>
      <c r="C2787" s="3" t="s">
        <v>7862</v>
      </c>
      <c r="D2787" s="2">
        <v>500</v>
      </c>
      <c r="E2787" s="11">
        <v>565</v>
      </c>
      <c r="F2787" s="2" t="s">
        <v>8218</v>
      </c>
      <c r="G2787" s="2" t="s">
        <v>8224</v>
      </c>
      <c r="H2787" s="2" t="s">
        <v>8246</v>
      </c>
      <c r="I2787" s="2">
        <v>1476651600</v>
      </c>
      <c r="J2787" s="2">
        <v>1473189335</v>
      </c>
      <c r="K2787" s="2" t="b">
        <v>0</v>
      </c>
      <c r="L2787" s="2">
        <v>15</v>
      </c>
      <c r="M2787" s="2" t="b">
        <v>1</v>
      </c>
      <c r="N2787" s="2" t="s">
        <v>8304</v>
      </c>
      <c r="O2787" s="9">
        <f>E2787/D2787</f>
        <v>1.1299999999999999</v>
      </c>
      <c r="P2787" s="10">
        <f>IF(E2787=0,0,E2787/L2787)</f>
        <v>37.666666666666664</v>
      </c>
      <c r="Q2787" s="2" t="str">
        <f>LEFT(N2787,SEARCH("/",N2787,1)-1)</f>
        <v>theater</v>
      </c>
      <c r="R2787" s="2" t="str">
        <f>RIGHT(N2787,LEN(N2787)-SEARCH("/",N2787))</f>
        <v>musical</v>
      </c>
      <c r="S2787" s="21">
        <f>(((J2787/60)/60)/24)+DATE(1970,1,1)+(-5/24)</f>
        <v>42619.594155092585</v>
      </c>
      <c r="T2787" s="21">
        <f>(((I2787/60)/60)/24)+DATE(1970,1,1)+(-5/24)</f>
        <v>42659.666666666664</v>
      </c>
    </row>
    <row r="2788" spans="1:20" ht="90" hidden="1" x14ac:dyDescent="0.25">
      <c r="A2788" s="13">
        <v>3753</v>
      </c>
      <c r="B2788" s="3" t="s">
        <v>3750</v>
      </c>
      <c r="C2788" s="3" t="s">
        <v>7863</v>
      </c>
      <c r="D2788" s="2">
        <v>5000</v>
      </c>
      <c r="E2788" s="11">
        <v>5167</v>
      </c>
      <c r="F2788" s="2" t="s">
        <v>8218</v>
      </c>
      <c r="G2788" s="2" t="s">
        <v>8223</v>
      </c>
      <c r="H2788" s="2" t="s">
        <v>8245</v>
      </c>
      <c r="I2788" s="2">
        <v>1433289600</v>
      </c>
      <c r="J2788" s="2">
        <v>1430768800</v>
      </c>
      <c r="K2788" s="2" t="b">
        <v>0</v>
      </c>
      <c r="L2788" s="2">
        <v>30</v>
      </c>
      <c r="M2788" s="2" t="b">
        <v>1</v>
      </c>
      <c r="N2788" s="2" t="s">
        <v>8304</v>
      </c>
      <c r="O2788" s="9">
        <f>E2788/D2788</f>
        <v>1.0334000000000001</v>
      </c>
      <c r="P2788" s="10">
        <f>IF(E2788=0,0,E2788/L2788)</f>
        <v>172.23333333333332</v>
      </c>
      <c r="Q2788" s="2" t="str">
        <f>LEFT(N2788,SEARCH("/",N2788,1)-1)</f>
        <v>theater</v>
      </c>
      <c r="R2788" s="2" t="str">
        <f>RIGHT(N2788,LEN(N2788)-SEARCH("/",N2788))</f>
        <v>musical</v>
      </c>
      <c r="S2788" s="21">
        <f>(((J2788/60)/60)/24)+DATE(1970,1,1)+(-5/24)</f>
        <v>42128.615740740737</v>
      </c>
      <c r="T2788" s="21">
        <f>(((I2788/60)/60)/24)+DATE(1970,1,1)+(-5/24)</f>
        <v>42157.791666666664</v>
      </c>
    </row>
    <row r="2789" spans="1:20" ht="75" hidden="1" x14ac:dyDescent="0.25">
      <c r="A2789" s="13">
        <v>3754</v>
      </c>
      <c r="B2789" s="3" t="s">
        <v>3751</v>
      </c>
      <c r="C2789" s="3" t="s">
        <v>7864</v>
      </c>
      <c r="D2789" s="2">
        <v>2500</v>
      </c>
      <c r="E2789" s="11">
        <v>3000</v>
      </c>
      <c r="F2789" s="2" t="s">
        <v>8218</v>
      </c>
      <c r="G2789" s="2" t="s">
        <v>8223</v>
      </c>
      <c r="H2789" s="2" t="s">
        <v>8245</v>
      </c>
      <c r="I2789" s="2">
        <v>1406350740</v>
      </c>
      <c r="J2789" s="2">
        <v>1403125737</v>
      </c>
      <c r="K2789" s="2" t="b">
        <v>0</v>
      </c>
      <c r="L2789" s="2">
        <v>27</v>
      </c>
      <c r="M2789" s="2" t="b">
        <v>1</v>
      </c>
      <c r="N2789" s="2" t="s">
        <v>8304</v>
      </c>
      <c r="O2789" s="9">
        <f>E2789/D2789</f>
        <v>1.2</v>
      </c>
      <c r="P2789" s="10">
        <f>IF(E2789=0,0,E2789/L2789)</f>
        <v>111.11111111111111</v>
      </c>
      <c r="Q2789" s="2" t="str">
        <f>LEFT(N2789,SEARCH("/",N2789,1)-1)</f>
        <v>theater</v>
      </c>
      <c r="R2789" s="2" t="str">
        <f>RIGHT(N2789,LEN(N2789)-SEARCH("/",N2789))</f>
        <v>musical</v>
      </c>
      <c r="S2789" s="21">
        <f>(((J2789/60)/60)/24)+DATE(1970,1,1)+(-5/24)</f>
        <v>41808.67288194444</v>
      </c>
      <c r="T2789" s="21">
        <f>(((I2789/60)/60)/24)+DATE(1970,1,1)+(-5/24)</f>
        <v>41845.999305555553</v>
      </c>
    </row>
    <row r="2790" spans="1:20" ht="90" hidden="1" x14ac:dyDescent="0.25">
      <c r="A2790" s="13">
        <v>3755</v>
      </c>
      <c r="B2790" s="3" t="s">
        <v>3752</v>
      </c>
      <c r="C2790" s="3" t="s">
        <v>7865</v>
      </c>
      <c r="D2790" s="2">
        <v>550</v>
      </c>
      <c r="E2790" s="11">
        <v>713</v>
      </c>
      <c r="F2790" s="2" t="s">
        <v>8218</v>
      </c>
      <c r="G2790" s="2" t="s">
        <v>8224</v>
      </c>
      <c r="H2790" s="2" t="s">
        <v>8246</v>
      </c>
      <c r="I2790" s="2">
        <v>1460753307</v>
      </c>
      <c r="J2790" s="2">
        <v>1458161307</v>
      </c>
      <c r="K2790" s="2" t="b">
        <v>0</v>
      </c>
      <c r="L2790" s="2">
        <v>28</v>
      </c>
      <c r="M2790" s="2" t="b">
        <v>1</v>
      </c>
      <c r="N2790" s="2" t="s">
        <v>8304</v>
      </c>
      <c r="O2790" s="9">
        <f>E2790/D2790</f>
        <v>1.2963636363636364</v>
      </c>
      <c r="P2790" s="10">
        <f>IF(E2790=0,0,E2790/L2790)</f>
        <v>25.464285714285715</v>
      </c>
      <c r="Q2790" s="2" t="str">
        <f>LEFT(N2790,SEARCH("/",N2790,1)-1)</f>
        <v>theater</v>
      </c>
      <c r="R2790" s="2" t="str">
        <f>RIGHT(N2790,LEN(N2790)-SEARCH("/",N2790))</f>
        <v>musical</v>
      </c>
      <c r="S2790" s="21">
        <f>(((J2790/60)/60)/24)+DATE(1970,1,1)+(-5/24)</f>
        <v>42445.658645833326</v>
      </c>
      <c r="T2790" s="21">
        <f>(((I2790/60)/60)/24)+DATE(1970,1,1)+(-5/24)</f>
        <v>42475.658645833326</v>
      </c>
    </row>
    <row r="2791" spans="1:20" ht="90" hidden="1" x14ac:dyDescent="0.25">
      <c r="A2791" s="13">
        <v>3756</v>
      </c>
      <c r="B2791" s="3" t="s">
        <v>3753</v>
      </c>
      <c r="C2791" s="3" t="s">
        <v>7866</v>
      </c>
      <c r="D2791" s="2">
        <v>4500</v>
      </c>
      <c r="E2791" s="11">
        <v>4550</v>
      </c>
      <c r="F2791" s="2" t="s">
        <v>8218</v>
      </c>
      <c r="G2791" s="2" t="s">
        <v>8223</v>
      </c>
      <c r="H2791" s="2" t="s">
        <v>8245</v>
      </c>
      <c r="I2791" s="2">
        <v>1402515198</v>
      </c>
      <c r="J2791" s="2">
        <v>1399923198</v>
      </c>
      <c r="K2791" s="2" t="b">
        <v>0</v>
      </c>
      <c r="L2791" s="2">
        <v>17</v>
      </c>
      <c r="M2791" s="2" t="b">
        <v>1</v>
      </c>
      <c r="N2791" s="2" t="s">
        <v>8304</v>
      </c>
      <c r="O2791" s="9">
        <f>E2791/D2791</f>
        <v>1.0111111111111111</v>
      </c>
      <c r="P2791" s="10">
        <f>IF(E2791=0,0,E2791/L2791)</f>
        <v>267.64705882352939</v>
      </c>
      <c r="Q2791" s="2" t="str">
        <f>LEFT(N2791,SEARCH("/",N2791,1)-1)</f>
        <v>theater</v>
      </c>
      <c r="R2791" s="2" t="str">
        <f>RIGHT(N2791,LEN(N2791)-SEARCH("/",N2791))</f>
        <v>musical</v>
      </c>
      <c r="S2791" s="21">
        <f>(((J2791/60)/60)/24)+DATE(1970,1,1)+(-5/24)</f>
        <v>41771.606458333328</v>
      </c>
      <c r="T2791" s="21">
        <f>(((I2791/60)/60)/24)+DATE(1970,1,1)+(-5/24)</f>
        <v>41801.606458333328</v>
      </c>
    </row>
    <row r="2792" spans="1:20" ht="75" hidden="1" x14ac:dyDescent="0.25">
      <c r="A2792" s="13">
        <v>3757</v>
      </c>
      <c r="B2792" s="3" t="s">
        <v>3754</v>
      </c>
      <c r="C2792" s="3" t="s">
        <v>7867</v>
      </c>
      <c r="D2792" s="2">
        <v>3500</v>
      </c>
      <c r="E2792" s="11">
        <v>3798</v>
      </c>
      <c r="F2792" s="2" t="s">
        <v>8218</v>
      </c>
      <c r="G2792" s="2" t="s">
        <v>8223</v>
      </c>
      <c r="H2792" s="2" t="s">
        <v>8245</v>
      </c>
      <c r="I2792" s="2">
        <v>1417465515</v>
      </c>
      <c r="J2792" s="2">
        <v>1415737515</v>
      </c>
      <c r="K2792" s="2" t="b">
        <v>0</v>
      </c>
      <c r="L2792" s="2">
        <v>50</v>
      </c>
      <c r="M2792" s="2" t="b">
        <v>1</v>
      </c>
      <c r="N2792" s="2" t="s">
        <v>8304</v>
      </c>
      <c r="O2792" s="9">
        <f>E2792/D2792</f>
        <v>1.0851428571428572</v>
      </c>
      <c r="P2792" s="10">
        <f>IF(E2792=0,0,E2792/L2792)</f>
        <v>75.959999999999994</v>
      </c>
      <c r="Q2792" s="2" t="str">
        <f>LEFT(N2792,SEARCH("/",N2792,1)-1)</f>
        <v>theater</v>
      </c>
      <c r="R2792" s="2" t="str">
        <f>RIGHT(N2792,LEN(N2792)-SEARCH("/",N2792))</f>
        <v>musical</v>
      </c>
      <c r="S2792" s="21">
        <f>(((J2792/60)/60)/24)+DATE(1970,1,1)+(-5/24)</f>
        <v>41954.642534722218</v>
      </c>
      <c r="T2792" s="21">
        <f>(((I2792/60)/60)/24)+DATE(1970,1,1)+(-5/24)</f>
        <v>41974.642534722218</v>
      </c>
    </row>
    <row r="2793" spans="1:20" ht="45" hidden="1" x14ac:dyDescent="0.25">
      <c r="A2793" s="13">
        <v>3758</v>
      </c>
      <c r="B2793" s="3" t="s">
        <v>3755</v>
      </c>
      <c r="C2793" s="3" t="s">
        <v>7868</v>
      </c>
      <c r="D2793" s="2">
        <v>1500</v>
      </c>
      <c r="E2793" s="11">
        <v>1535</v>
      </c>
      <c r="F2793" s="2" t="s">
        <v>8218</v>
      </c>
      <c r="G2793" s="2" t="s">
        <v>8223</v>
      </c>
      <c r="H2793" s="2" t="s">
        <v>8245</v>
      </c>
      <c r="I2793" s="2">
        <v>1400475600</v>
      </c>
      <c r="J2793" s="2">
        <v>1397819938</v>
      </c>
      <c r="K2793" s="2" t="b">
        <v>0</v>
      </c>
      <c r="L2793" s="2">
        <v>26</v>
      </c>
      <c r="M2793" s="2" t="b">
        <v>1</v>
      </c>
      <c r="N2793" s="2" t="s">
        <v>8304</v>
      </c>
      <c r="O2793" s="9">
        <f>E2793/D2793</f>
        <v>1.0233333333333334</v>
      </c>
      <c r="P2793" s="10">
        <f>IF(E2793=0,0,E2793/L2793)</f>
        <v>59.03846153846154</v>
      </c>
      <c r="Q2793" s="2" t="str">
        <f>LEFT(N2793,SEARCH("/",N2793,1)-1)</f>
        <v>theater</v>
      </c>
      <c r="R2793" s="2" t="str">
        <f>RIGHT(N2793,LEN(N2793)-SEARCH("/",N2793))</f>
        <v>musical</v>
      </c>
      <c r="S2793" s="21">
        <f>(((J2793/60)/60)/24)+DATE(1970,1,1)+(-5/24)</f>
        <v>41747.26317129629</v>
      </c>
      <c r="T2793" s="21">
        <f>(((I2793/60)/60)/24)+DATE(1970,1,1)+(-5/24)</f>
        <v>41778</v>
      </c>
    </row>
    <row r="2794" spans="1:20" ht="45" hidden="1" x14ac:dyDescent="0.25">
      <c r="A2794" s="13">
        <v>3759</v>
      </c>
      <c r="B2794" s="3" t="s">
        <v>3756</v>
      </c>
      <c r="C2794" s="3" t="s">
        <v>7869</v>
      </c>
      <c r="D2794" s="2">
        <v>4000</v>
      </c>
      <c r="E2794" s="11">
        <v>4409.7700000000004</v>
      </c>
      <c r="F2794" s="2" t="s">
        <v>8218</v>
      </c>
      <c r="G2794" s="2" t="s">
        <v>8223</v>
      </c>
      <c r="H2794" s="2" t="s">
        <v>8245</v>
      </c>
      <c r="I2794" s="2">
        <v>1440556553</v>
      </c>
      <c r="J2794" s="2">
        <v>1435372553</v>
      </c>
      <c r="K2794" s="2" t="b">
        <v>0</v>
      </c>
      <c r="L2794" s="2">
        <v>88</v>
      </c>
      <c r="M2794" s="2" t="b">
        <v>1</v>
      </c>
      <c r="N2794" s="2" t="s">
        <v>8304</v>
      </c>
      <c r="O2794" s="9">
        <f>E2794/D2794</f>
        <v>1.1024425000000002</v>
      </c>
      <c r="P2794" s="10">
        <f>IF(E2794=0,0,E2794/L2794)</f>
        <v>50.111022727272733</v>
      </c>
      <c r="Q2794" s="2" t="str">
        <f>LEFT(N2794,SEARCH("/",N2794,1)-1)</f>
        <v>theater</v>
      </c>
      <c r="R2794" s="2" t="str">
        <f>RIGHT(N2794,LEN(N2794)-SEARCH("/",N2794))</f>
        <v>musical</v>
      </c>
      <c r="S2794" s="21">
        <f>(((J2794/60)/60)/24)+DATE(1970,1,1)+(-5/24)</f>
        <v>42181.899918981479</v>
      </c>
      <c r="T2794" s="21">
        <f>(((I2794/60)/60)/24)+DATE(1970,1,1)+(-5/24)</f>
        <v>42241.899918981479</v>
      </c>
    </row>
    <row r="2795" spans="1:20" ht="90" hidden="1" x14ac:dyDescent="0.25">
      <c r="A2795" s="13">
        <v>3760</v>
      </c>
      <c r="B2795" s="3" t="s">
        <v>3757</v>
      </c>
      <c r="C2795" s="3" t="s">
        <v>7870</v>
      </c>
      <c r="D2795" s="2">
        <v>5000</v>
      </c>
      <c r="E2795" s="11">
        <v>5050.7700000000004</v>
      </c>
      <c r="F2795" s="2" t="s">
        <v>8218</v>
      </c>
      <c r="G2795" s="2" t="s">
        <v>8223</v>
      </c>
      <c r="H2795" s="2" t="s">
        <v>8245</v>
      </c>
      <c r="I2795" s="2">
        <v>1399293386</v>
      </c>
      <c r="J2795" s="2">
        <v>1397133386</v>
      </c>
      <c r="K2795" s="2" t="b">
        <v>0</v>
      </c>
      <c r="L2795" s="2">
        <v>91</v>
      </c>
      <c r="M2795" s="2" t="b">
        <v>1</v>
      </c>
      <c r="N2795" s="2" t="s">
        <v>8304</v>
      </c>
      <c r="O2795" s="9">
        <f>E2795/D2795</f>
        <v>1.010154</v>
      </c>
      <c r="P2795" s="10">
        <f>IF(E2795=0,0,E2795/L2795)</f>
        <v>55.502967032967035</v>
      </c>
      <c r="Q2795" s="2" t="str">
        <f>LEFT(N2795,SEARCH("/",N2795,1)-1)</f>
        <v>theater</v>
      </c>
      <c r="R2795" s="2" t="str">
        <f>RIGHT(N2795,LEN(N2795)-SEARCH("/",N2795))</f>
        <v>musical</v>
      </c>
      <c r="S2795" s="21">
        <f>(((J2795/60)/60)/24)+DATE(1970,1,1)+(-5/24)</f>
        <v>41739.316967592589</v>
      </c>
      <c r="T2795" s="21">
        <f>(((I2795/60)/60)/24)+DATE(1970,1,1)+(-5/24)</f>
        <v>41764.316967592589</v>
      </c>
    </row>
    <row r="2796" spans="1:20" ht="90" hidden="1" x14ac:dyDescent="0.25">
      <c r="A2796" s="13">
        <v>3761</v>
      </c>
      <c r="B2796" s="3" t="s">
        <v>3758</v>
      </c>
      <c r="C2796" s="3" t="s">
        <v>7871</v>
      </c>
      <c r="D2796" s="2">
        <v>500</v>
      </c>
      <c r="E2796" s="11">
        <v>500</v>
      </c>
      <c r="F2796" s="2" t="s">
        <v>8218</v>
      </c>
      <c r="G2796" s="2" t="s">
        <v>8224</v>
      </c>
      <c r="H2796" s="2" t="s">
        <v>8246</v>
      </c>
      <c r="I2796" s="2">
        <v>1439247600</v>
      </c>
      <c r="J2796" s="2">
        <v>1434625937</v>
      </c>
      <c r="K2796" s="2" t="b">
        <v>0</v>
      </c>
      <c r="L2796" s="2">
        <v>3</v>
      </c>
      <c r="M2796" s="2" t="b">
        <v>1</v>
      </c>
      <c r="N2796" s="2" t="s">
        <v>8304</v>
      </c>
      <c r="O2796" s="9">
        <f>E2796/D2796</f>
        <v>1</v>
      </c>
      <c r="P2796" s="10">
        <f>IF(E2796=0,0,E2796/L2796)</f>
        <v>166.66666666666666</v>
      </c>
      <c r="Q2796" s="2" t="str">
        <f>LEFT(N2796,SEARCH("/",N2796,1)-1)</f>
        <v>theater</v>
      </c>
      <c r="R2796" s="2" t="str">
        <f>RIGHT(N2796,LEN(N2796)-SEARCH("/",N2796))</f>
        <v>musical</v>
      </c>
      <c r="S2796" s="21">
        <f>(((J2796/60)/60)/24)+DATE(1970,1,1)+(-5/24)</f>
        <v>42173.258530092593</v>
      </c>
      <c r="T2796" s="21">
        <f>(((I2796/60)/60)/24)+DATE(1970,1,1)+(-5/24)</f>
        <v>42226.749999999993</v>
      </c>
    </row>
    <row r="2797" spans="1:20" ht="75" hidden="1" x14ac:dyDescent="0.25">
      <c r="A2797" s="13">
        <v>3762</v>
      </c>
      <c r="B2797" s="3" t="s">
        <v>3759</v>
      </c>
      <c r="C2797" s="3" t="s">
        <v>7872</v>
      </c>
      <c r="D2797" s="2">
        <v>1250</v>
      </c>
      <c r="E2797" s="11">
        <v>1328</v>
      </c>
      <c r="F2797" s="2" t="s">
        <v>8218</v>
      </c>
      <c r="G2797" s="2" t="s">
        <v>8224</v>
      </c>
      <c r="H2797" s="2" t="s">
        <v>8246</v>
      </c>
      <c r="I2797" s="2">
        <v>1438543889</v>
      </c>
      <c r="J2797" s="2">
        <v>1436383889</v>
      </c>
      <c r="K2797" s="2" t="b">
        <v>0</v>
      </c>
      <c r="L2797" s="2">
        <v>28</v>
      </c>
      <c r="M2797" s="2" t="b">
        <v>1</v>
      </c>
      <c r="N2797" s="2" t="s">
        <v>8304</v>
      </c>
      <c r="O2797" s="9">
        <f>E2797/D2797</f>
        <v>1.0624</v>
      </c>
      <c r="P2797" s="10">
        <f>IF(E2797=0,0,E2797/L2797)</f>
        <v>47.428571428571431</v>
      </c>
      <c r="Q2797" s="2" t="str">
        <f>LEFT(N2797,SEARCH("/",N2797,1)-1)</f>
        <v>theater</v>
      </c>
      <c r="R2797" s="2" t="str">
        <f>RIGHT(N2797,LEN(N2797)-SEARCH("/",N2797))</f>
        <v>musical</v>
      </c>
      <c r="S2797" s="21">
        <f>(((J2797/60)/60)/24)+DATE(1970,1,1)+(-5/24)</f>
        <v>42193.605196759258</v>
      </c>
      <c r="T2797" s="21">
        <f>(((I2797/60)/60)/24)+DATE(1970,1,1)+(-5/24)</f>
        <v>42218.605196759258</v>
      </c>
    </row>
    <row r="2798" spans="1:20" ht="60" hidden="1" x14ac:dyDescent="0.25">
      <c r="A2798" s="13">
        <v>3763</v>
      </c>
      <c r="B2798" s="3" t="s">
        <v>3760</v>
      </c>
      <c r="C2798" s="3" t="s">
        <v>7873</v>
      </c>
      <c r="D2798" s="2">
        <v>5000</v>
      </c>
      <c r="E2798" s="11">
        <v>5000</v>
      </c>
      <c r="F2798" s="2" t="s">
        <v>8218</v>
      </c>
      <c r="G2798" s="2" t="s">
        <v>8223</v>
      </c>
      <c r="H2798" s="2" t="s">
        <v>8245</v>
      </c>
      <c r="I2798" s="2">
        <v>1427907626</v>
      </c>
      <c r="J2798" s="2">
        <v>1425319226</v>
      </c>
      <c r="K2798" s="2" t="b">
        <v>0</v>
      </c>
      <c r="L2798" s="2">
        <v>77</v>
      </c>
      <c r="M2798" s="2" t="b">
        <v>1</v>
      </c>
      <c r="N2798" s="2" t="s">
        <v>8304</v>
      </c>
      <c r="O2798" s="9">
        <f>E2798/D2798</f>
        <v>1</v>
      </c>
      <c r="P2798" s="10">
        <f>IF(E2798=0,0,E2798/L2798)</f>
        <v>64.935064935064929</v>
      </c>
      <c r="Q2798" s="2" t="str">
        <f>LEFT(N2798,SEARCH("/",N2798,1)-1)</f>
        <v>theater</v>
      </c>
      <c r="R2798" s="2" t="str">
        <f>RIGHT(N2798,LEN(N2798)-SEARCH("/",N2798))</f>
        <v>musical</v>
      </c>
      <c r="S2798" s="21">
        <f>(((J2798/60)/60)/24)+DATE(1970,1,1)+(-5/24)</f>
        <v>42065.541967592588</v>
      </c>
      <c r="T2798" s="21">
        <f>(((I2798/60)/60)/24)+DATE(1970,1,1)+(-5/24)</f>
        <v>42095.500300925924</v>
      </c>
    </row>
    <row r="2799" spans="1:20" ht="75" hidden="1" x14ac:dyDescent="0.25">
      <c r="A2799" s="13">
        <v>3764</v>
      </c>
      <c r="B2799" s="3" t="s">
        <v>3761</v>
      </c>
      <c r="C2799" s="3" t="s">
        <v>7874</v>
      </c>
      <c r="D2799" s="2">
        <v>1500</v>
      </c>
      <c r="E2799" s="11">
        <v>1500</v>
      </c>
      <c r="F2799" s="2" t="s">
        <v>8218</v>
      </c>
      <c r="G2799" s="2" t="s">
        <v>8223</v>
      </c>
      <c r="H2799" s="2" t="s">
        <v>8245</v>
      </c>
      <c r="I2799" s="2">
        <v>1464482160</v>
      </c>
      <c r="J2799" s="2">
        <v>1462824832</v>
      </c>
      <c r="K2799" s="2" t="b">
        <v>0</v>
      </c>
      <c r="L2799" s="2">
        <v>27</v>
      </c>
      <c r="M2799" s="2" t="b">
        <v>1</v>
      </c>
      <c r="N2799" s="2" t="s">
        <v>8304</v>
      </c>
      <c r="O2799" s="9">
        <f>E2799/D2799</f>
        <v>1</v>
      </c>
      <c r="P2799" s="10">
        <f>IF(E2799=0,0,E2799/L2799)</f>
        <v>55.555555555555557</v>
      </c>
      <c r="Q2799" s="2" t="str">
        <f>LEFT(N2799,SEARCH("/",N2799,1)-1)</f>
        <v>theater</v>
      </c>
      <c r="R2799" s="2" t="str">
        <f>RIGHT(N2799,LEN(N2799)-SEARCH("/",N2799))</f>
        <v>musical</v>
      </c>
      <c r="S2799" s="21">
        <f>(((J2799/60)/60)/24)+DATE(1970,1,1)+(-5/24)</f>
        <v>42499.634629629632</v>
      </c>
      <c r="T2799" s="21">
        <f>(((I2799/60)/60)/24)+DATE(1970,1,1)+(-5/24)</f>
        <v>42518.816666666658</v>
      </c>
    </row>
    <row r="2800" spans="1:20" ht="105" hidden="1" x14ac:dyDescent="0.25">
      <c r="A2800" s="13">
        <v>3765</v>
      </c>
      <c r="B2800" s="3" t="s">
        <v>3762</v>
      </c>
      <c r="C2800" s="3" t="s">
        <v>7875</v>
      </c>
      <c r="D2800" s="2">
        <v>7000</v>
      </c>
      <c r="E2800" s="11">
        <v>7942</v>
      </c>
      <c r="F2800" s="2" t="s">
        <v>8218</v>
      </c>
      <c r="G2800" s="2" t="s">
        <v>8223</v>
      </c>
      <c r="H2800" s="2" t="s">
        <v>8245</v>
      </c>
      <c r="I2800" s="2">
        <v>1406745482</v>
      </c>
      <c r="J2800" s="2">
        <v>1404153482</v>
      </c>
      <c r="K2800" s="2" t="b">
        <v>0</v>
      </c>
      <c r="L2800" s="2">
        <v>107</v>
      </c>
      <c r="M2800" s="2" t="b">
        <v>1</v>
      </c>
      <c r="N2800" s="2" t="s">
        <v>8304</v>
      </c>
      <c r="O2800" s="9">
        <f>E2800/D2800</f>
        <v>1.1345714285714286</v>
      </c>
      <c r="P2800" s="10">
        <f>IF(E2800=0,0,E2800/L2800)</f>
        <v>74.224299065420567</v>
      </c>
      <c r="Q2800" s="2" t="str">
        <f>LEFT(N2800,SEARCH("/",N2800,1)-1)</f>
        <v>theater</v>
      </c>
      <c r="R2800" s="2" t="str">
        <f>RIGHT(N2800,LEN(N2800)-SEARCH("/",N2800))</f>
        <v>musical</v>
      </c>
      <c r="S2800" s="21">
        <f>(((J2800/60)/60)/24)+DATE(1970,1,1)+(-5/24)</f>
        <v>41820.568078703705</v>
      </c>
      <c r="T2800" s="21">
        <f>(((I2800/60)/60)/24)+DATE(1970,1,1)+(-5/24)</f>
        <v>41850.568078703705</v>
      </c>
    </row>
    <row r="2801" spans="1:20" ht="60" hidden="1" x14ac:dyDescent="0.25">
      <c r="A2801" s="13">
        <v>3766</v>
      </c>
      <c r="B2801" s="3" t="s">
        <v>3763</v>
      </c>
      <c r="C2801" s="3" t="s">
        <v>7876</v>
      </c>
      <c r="D2801" s="2">
        <v>10000</v>
      </c>
      <c r="E2801" s="11">
        <v>10265.01</v>
      </c>
      <c r="F2801" s="2" t="s">
        <v>8218</v>
      </c>
      <c r="G2801" s="2" t="s">
        <v>8223</v>
      </c>
      <c r="H2801" s="2" t="s">
        <v>8245</v>
      </c>
      <c r="I2801" s="2">
        <v>1404360045</v>
      </c>
      <c r="J2801" s="2">
        <v>1401336045</v>
      </c>
      <c r="K2801" s="2" t="b">
        <v>0</v>
      </c>
      <c r="L2801" s="2">
        <v>96</v>
      </c>
      <c r="M2801" s="2" t="b">
        <v>1</v>
      </c>
      <c r="N2801" s="2" t="s">
        <v>8304</v>
      </c>
      <c r="O2801" s="9">
        <f>E2801/D2801</f>
        <v>1.0265010000000001</v>
      </c>
      <c r="P2801" s="10">
        <f>IF(E2801=0,0,E2801/L2801)</f>
        <v>106.9271875</v>
      </c>
      <c r="Q2801" s="2" t="str">
        <f>LEFT(N2801,SEARCH("/",N2801,1)-1)</f>
        <v>theater</v>
      </c>
      <c r="R2801" s="2" t="str">
        <f>RIGHT(N2801,LEN(N2801)-SEARCH("/",N2801))</f>
        <v>musical</v>
      </c>
      <c r="S2801" s="21">
        <f>(((J2801/60)/60)/24)+DATE(1970,1,1)+(-5/24)</f>
        <v>41787.958854166667</v>
      </c>
      <c r="T2801" s="21">
        <f>(((I2801/60)/60)/24)+DATE(1970,1,1)+(-5/24)</f>
        <v>41822.958854166667</v>
      </c>
    </row>
    <row r="2802" spans="1:20" ht="90" hidden="1" x14ac:dyDescent="0.25">
      <c r="A2802" s="13">
        <v>3767</v>
      </c>
      <c r="B2802" s="3" t="s">
        <v>3764</v>
      </c>
      <c r="C2802" s="3" t="s">
        <v>7877</v>
      </c>
      <c r="D2802" s="2">
        <v>2000</v>
      </c>
      <c r="E2802" s="11">
        <v>2335</v>
      </c>
      <c r="F2802" s="2" t="s">
        <v>8218</v>
      </c>
      <c r="G2802" s="2" t="s">
        <v>8223</v>
      </c>
      <c r="H2802" s="2" t="s">
        <v>8245</v>
      </c>
      <c r="I2802" s="2">
        <v>1425185940</v>
      </c>
      <c r="J2802" s="2">
        <v>1423960097</v>
      </c>
      <c r="K2802" s="2" t="b">
        <v>0</v>
      </c>
      <c r="L2802" s="2">
        <v>56</v>
      </c>
      <c r="M2802" s="2" t="b">
        <v>1</v>
      </c>
      <c r="N2802" s="2" t="s">
        <v>8304</v>
      </c>
      <c r="O2802" s="9">
        <f>E2802/D2802</f>
        <v>1.1675</v>
      </c>
      <c r="P2802" s="10">
        <f>IF(E2802=0,0,E2802/L2802)</f>
        <v>41.696428571428569</v>
      </c>
      <c r="Q2802" s="2" t="str">
        <f>LEFT(N2802,SEARCH("/",N2802,1)-1)</f>
        <v>theater</v>
      </c>
      <c r="R2802" s="2" t="str">
        <f>RIGHT(N2802,LEN(N2802)-SEARCH("/",N2802))</f>
        <v>musical</v>
      </c>
      <c r="S2802" s="21">
        <f>(((J2802/60)/60)/24)+DATE(1970,1,1)+(-5/24)</f>
        <v>42049.811307870368</v>
      </c>
      <c r="T2802" s="21">
        <f>(((I2802/60)/60)/24)+DATE(1970,1,1)+(-5/24)</f>
        <v>42063.999305555553</v>
      </c>
    </row>
    <row r="2803" spans="1:20" ht="90" hidden="1" x14ac:dyDescent="0.25">
      <c r="A2803" s="13">
        <v>3768</v>
      </c>
      <c r="B2803" s="3" t="s">
        <v>3765</v>
      </c>
      <c r="C2803" s="3" t="s">
        <v>7878</v>
      </c>
      <c r="D2803" s="2">
        <v>4000</v>
      </c>
      <c r="E2803" s="11">
        <v>4306.1099999999997</v>
      </c>
      <c r="F2803" s="2" t="s">
        <v>8218</v>
      </c>
      <c r="G2803" s="2" t="s">
        <v>8223</v>
      </c>
      <c r="H2803" s="2" t="s">
        <v>8245</v>
      </c>
      <c r="I2803" s="2">
        <v>1402594090</v>
      </c>
      <c r="J2803" s="2">
        <v>1400002090</v>
      </c>
      <c r="K2803" s="2" t="b">
        <v>0</v>
      </c>
      <c r="L2803" s="2">
        <v>58</v>
      </c>
      <c r="M2803" s="2" t="b">
        <v>1</v>
      </c>
      <c r="N2803" s="2" t="s">
        <v>8304</v>
      </c>
      <c r="O2803" s="9">
        <f>E2803/D2803</f>
        <v>1.0765274999999999</v>
      </c>
      <c r="P2803" s="10">
        <f>IF(E2803=0,0,E2803/L2803)</f>
        <v>74.243275862068955</v>
      </c>
      <c r="Q2803" s="2" t="str">
        <f>LEFT(N2803,SEARCH("/",N2803,1)-1)</f>
        <v>theater</v>
      </c>
      <c r="R2803" s="2" t="str">
        <f>RIGHT(N2803,LEN(N2803)-SEARCH("/",N2803))</f>
        <v>musical</v>
      </c>
      <c r="S2803" s="21">
        <f>(((J2803/60)/60)/24)+DATE(1970,1,1)+(-5/24)</f>
        <v>41772.519560185181</v>
      </c>
      <c r="T2803" s="21">
        <f>(((I2803/60)/60)/24)+DATE(1970,1,1)+(-5/24)</f>
        <v>41802.519560185181</v>
      </c>
    </row>
    <row r="2804" spans="1:20" ht="90" hidden="1" x14ac:dyDescent="0.25">
      <c r="A2804" s="13">
        <v>3769</v>
      </c>
      <c r="B2804" s="3" t="s">
        <v>3766</v>
      </c>
      <c r="C2804" s="3" t="s">
        <v>7879</v>
      </c>
      <c r="D2804" s="2">
        <v>1100</v>
      </c>
      <c r="E2804" s="11">
        <v>1100</v>
      </c>
      <c r="F2804" s="2" t="s">
        <v>8218</v>
      </c>
      <c r="G2804" s="2" t="s">
        <v>8223</v>
      </c>
      <c r="H2804" s="2" t="s">
        <v>8245</v>
      </c>
      <c r="I2804" s="2">
        <v>1460730079</v>
      </c>
      <c r="J2804" s="2">
        <v>1458138079</v>
      </c>
      <c r="K2804" s="2" t="b">
        <v>0</v>
      </c>
      <c r="L2804" s="2">
        <v>15</v>
      </c>
      <c r="M2804" s="2" t="b">
        <v>1</v>
      </c>
      <c r="N2804" s="2" t="s">
        <v>8304</v>
      </c>
      <c r="O2804" s="9">
        <f>E2804/D2804</f>
        <v>1</v>
      </c>
      <c r="P2804" s="10">
        <f>IF(E2804=0,0,E2804/L2804)</f>
        <v>73.333333333333329</v>
      </c>
      <c r="Q2804" s="2" t="str">
        <f>LEFT(N2804,SEARCH("/",N2804,1)-1)</f>
        <v>theater</v>
      </c>
      <c r="R2804" s="2" t="str">
        <f>RIGHT(N2804,LEN(N2804)-SEARCH("/",N2804))</f>
        <v>musical</v>
      </c>
      <c r="S2804" s="21">
        <f>(((J2804/60)/60)/24)+DATE(1970,1,1)+(-5/24)</f>
        <v>42445.389803240738</v>
      </c>
      <c r="T2804" s="21">
        <f>(((I2804/60)/60)/24)+DATE(1970,1,1)+(-5/24)</f>
        <v>42475.389803240738</v>
      </c>
    </row>
    <row r="2805" spans="1:20" ht="90" hidden="1" x14ac:dyDescent="0.25">
      <c r="A2805" s="13">
        <v>3770</v>
      </c>
      <c r="B2805" s="3" t="s">
        <v>3767</v>
      </c>
      <c r="C2805" s="3" t="s">
        <v>7880</v>
      </c>
      <c r="D2805" s="2">
        <v>2000</v>
      </c>
      <c r="E2805" s="11">
        <v>2000</v>
      </c>
      <c r="F2805" s="2" t="s">
        <v>8218</v>
      </c>
      <c r="G2805" s="2" t="s">
        <v>8224</v>
      </c>
      <c r="H2805" s="2" t="s">
        <v>8246</v>
      </c>
      <c r="I2805" s="2">
        <v>1434234010</v>
      </c>
      <c r="J2805" s="2">
        <v>1431642010</v>
      </c>
      <c r="K2805" s="2" t="b">
        <v>0</v>
      </c>
      <c r="L2805" s="2">
        <v>20</v>
      </c>
      <c r="M2805" s="2" t="b">
        <v>1</v>
      </c>
      <c r="N2805" s="2" t="s">
        <v>8304</v>
      </c>
      <c r="O2805" s="9">
        <f>E2805/D2805</f>
        <v>1</v>
      </c>
      <c r="P2805" s="10">
        <f>IF(E2805=0,0,E2805/L2805)</f>
        <v>100</v>
      </c>
      <c r="Q2805" s="2" t="str">
        <f>LEFT(N2805,SEARCH("/",N2805,1)-1)</f>
        <v>theater</v>
      </c>
      <c r="R2805" s="2" t="str">
        <f>RIGHT(N2805,LEN(N2805)-SEARCH("/",N2805))</f>
        <v>musical</v>
      </c>
      <c r="S2805" s="21">
        <f>(((J2805/60)/60)/24)+DATE(1970,1,1)+(-5/24)</f>
        <v>42138.722337962965</v>
      </c>
      <c r="T2805" s="21">
        <f>(((I2805/60)/60)/24)+DATE(1970,1,1)+(-5/24)</f>
        <v>42168.722337962965</v>
      </c>
    </row>
    <row r="2806" spans="1:20" ht="60" hidden="1" x14ac:dyDescent="0.25">
      <c r="A2806" s="13">
        <v>3771</v>
      </c>
      <c r="B2806" s="3" t="s">
        <v>3768</v>
      </c>
      <c r="C2806" s="3" t="s">
        <v>7881</v>
      </c>
      <c r="D2806" s="2">
        <v>1000</v>
      </c>
      <c r="E2806" s="11">
        <v>1460</v>
      </c>
      <c r="F2806" s="2" t="s">
        <v>8218</v>
      </c>
      <c r="G2806" s="2" t="s">
        <v>8223</v>
      </c>
      <c r="H2806" s="2" t="s">
        <v>8245</v>
      </c>
      <c r="I2806" s="2">
        <v>1463529600</v>
      </c>
      <c r="J2806" s="2">
        <v>1462307652</v>
      </c>
      <c r="K2806" s="2" t="b">
        <v>0</v>
      </c>
      <c r="L2806" s="2">
        <v>38</v>
      </c>
      <c r="M2806" s="2" t="b">
        <v>1</v>
      </c>
      <c r="N2806" s="2" t="s">
        <v>8304</v>
      </c>
      <c r="O2806" s="9">
        <f>E2806/D2806</f>
        <v>1.46</v>
      </c>
      <c r="P2806" s="10">
        <f>IF(E2806=0,0,E2806/L2806)</f>
        <v>38.421052631578945</v>
      </c>
      <c r="Q2806" s="2" t="str">
        <f>LEFT(N2806,SEARCH("/",N2806,1)-1)</f>
        <v>theater</v>
      </c>
      <c r="R2806" s="2" t="str">
        <f>RIGHT(N2806,LEN(N2806)-SEARCH("/",N2806))</f>
        <v>musical</v>
      </c>
      <c r="S2806" s="21">
        <f>(((J2806/60)/60)/24)+DATE(1970,1,1)+(-5/24)</f>
        <v>42493.64875</v>
      </c>
      <c r="T2806" s="21">
        <f>(((I2806/60)/60)/24)+DATE(1970,1,1)+(-5/24)</f>
        <v>42507.791666666664</v>
      </c>
    </row>
    <row r="2807" spans="1:20" ht="75" hidden="1" x14ac:dyDescent="0.25">
      <c r="A2807" s="13">
        <v>3772</v>
      </c>
      <c r="B2807" s="3" t="s">
        <v>3769</v>
      </c>
      <c r="C2807" s="3" t="s">
        <v>7882</v>
      </c>
      <c r="D2807" s="2">
        <v>5000</v>
      </c>
      <c r="E2807" s="11">
        <v>5510</v>
      </c>
      <c r="F2807" s="2" t="s">
        <v>8218</v>
      </c>
      <c r="G2807" s="2" t="s">
        <v>8223</v>
      </c>
      <c r="H2807" s="2" t="s">
        <v>8245</v>
      </c>
      <c r="I2807" s="2">
        <v>1480399200</v>
      </c>
      <c r="J2807" s="2">
        <v>1478616506</v>
      </c>
      <c r="K2807" s="2" t="b">
        <v>0</v>
      </c>
      <c r="L2807" s="2">
        <v>33</v>
      </c>
      <c r="M2807" s="2" t="b">
        <v>1</v>
      </c>
      <c r="N2807" s="2" t="s">
        <v>8304</v>
      </c>
      <c r="O2807" s="9">
        <f>E2807/D2807</f>
        <v>1.1020000000000001</v>
      </c>
      <c r="P2807" s="10">
        <f>IF(E2807=0,0,E2807/L2807)</f>
        <v>166.96969696969697</v>
      </c>
      <c r="Q2807" s="2" t="str">
        <f>LEFT(N2807,SEARCH("/",N2807,1)-1)</f>
        <v>theater</v>
      </c>
      <c r="R2807" s="2" t="str">
        <f>RIGHT(N2807,LEN(N2807)-SEARCH("/",N2807))</f>
        <v>musical</v>
      </c>
      <c r="S2807" s="21">
        <f>(((J2807/60)/60)/24)+DATE(1970,1,1)+(-5/24)</f>
        <v>42682.408634259256</v>
      </c>
      <c r="T2807" s="21">
        <f>(((I2807/60)/60)/24)+DATE(1970,1,1)+(-5/24)</f>
        <v>42703.041666666664</v>
      </c>
    </row>
    <row r="2808" spans="1:20" ht="60" hidden="1" x14ac:dyDescent="0.25">
      <c r="A2808" s="13">
        <v>3773</v>
      </c>
      <c r="B2808" s="3" t="s">
        <v>3770</v>
      </c>
      <c r="C2808" s="3" t="s">
        <v>7883</v>
      </c>
      <c r="D2808" s="2">
        <v>5000</v>
      </c>
      <c r="E2808" s="11">
        <v>5410</v>
      </c>
      <c r="F2808" s="2" t="s">
        <v>8218</v>
      </c>
      <c r="G2808" s="2" t="s">
        <v>8223</v>
      </c>
      <c r="H2808" s="2" t="s">
        <v>8245</v>
      </c>
      <c r="I2808" s="2">
        <v>1479175680</v>
      </c>
      <c r="J2808" s="2">
        <v>1476317247</v>
      </c>
      <c r="K2808" s="2" t="b">
        <v>0</v>
      </c>
      <c r="L2808" s="2">
        <v>57</v>
      </c>
      <c r="M2808" s="2" t="b">
        <v>1</v>
      </c>
      <c r="N2808" s="2" t="s">
        <v>8304</v>
      </c>
      <c r="O2808" s="9">
        <f>E2808/D2808</f>
        <v>1.0820000000000001</v>
      </c>
      <c r="P2808" s="10">
        <f>IF(E2808=0,0,E2808/L2808)</f>
        <v>94.912280701754383</v>
      </c>
      <c r="Q2808" s="2" t="str">
        <f>LEFT(N2808,SEARCH("/",N2808,1)-1)</f>
        <v>theater</v>
      </c>
      <c r="R2808" s="2" t="str">
        <f>RIGHT(N2808,LEN(N2808)-SEARCH("/",N2808))</f>
        <v>musical</v>
      </c>
      <c r="S2808" s="21">
        <f>(((J2808/60)/60)/24)+DATE(1970,1,1)+(-5/24)</f>
        <v>42655.79684027777</v>
      </c>
      <c r="T2808" s="21">
        <f>(((I2808/60)/60)/24)+DATE(1970,1,1)+(-5/24)</f>
        <v>42688.880555555552</v>
      </c>
    </row>
    <row r="2809" spans="1:20" ht="105" hidden="1" x14ac:dyDescent="0.25">
      <c r="A2809" s="13">
        <v>3774</v>
      </c>
      <c r="B2809" s="3" t="s">
        <v>3771</v>
      </c>
      <c r="C2809" s="3" t="s">
        <v>7884</v>
      </c>
      <c r="D2809" s="2">
        <v>2500</v>
      </c>
      <c r="E2809" s="11">
        <v>2500</v>
      </c>
      <c r="F2809" s="2" t="s">
        <v>8218</v>
      </c>
      <c r="G2809" s="2" t="s">
        <v>8228</v>
      </c>
      <c r="H2809" s="2" t="s">
        <v>8250</v>
      </c>
      <c r="I2809" s="2">
        <v>1428606055</v>
      </c>
      <c r="J2809" s="2">
        <v>1427223655</v>
      </c>
      <c r="K2809" s="2" t="b">
        <v>0</v>
      </c>
      <c r="L2809" s="2">
        <v>25</v>
      </c>
      <c r="M2809" s="2" t="b">
        <v>1</v>
      </c>
      <c r="N2809" s="2" t="s">
        <v>8304</v>
      </c>
      <c r="O2809" s="9">
        <f>E2809/D2809</f>
        <v>1</v>
      </c>
      <c r="P2809" s="10">
        <f>IF(E2809=0,0,E2809/L2809)</f>
        <v>100</v>
      </c>
      <c r="Q2809" s="2" t="str">
        <f>LEFT(N2809,SEARCH("/",N2809,1)-1)</f>
        <v>theater</v>
      </c>
      <c r="R2809" s="2" t="str">
        <f>RIGHT(N2809,LEN(N2809)-SEARCH("/",N2809))</f>
        <v>musical</v>
      </c>
      <c r="S2809" s="21">
        <f>(((J2809/60)/60)/24)+DATE(1970,1,1)+(-5/24)</f>
        <v>42087.583969907406</v>
      </c>
      <c r="T2809" s="21">
        <f>(((I2809/60)/60)/24)+DATE(1970,1,1)+(-5/24)</f>
        <v>42103.583969907406</v>
      </c>
    </row>
    <row r="2810" spans="1:20" ht="90" hidden="1" x14ac:dyDescent="0.25">
      <c r="A2810" s="13">
        <v>3775</v>
      </c>
      <c r="B2810" s="3" t="s">
        <v>3772</v>
      </c>
      <c r="C2810" s="3" t="s">
        <v>7885</v>
      </c>
      <c r="D2810" s="2">
        <v>2000</v>
      </c>
      <c r="E2810" s="11">
        <v>2005</v>
      </c>
      <c r="F2810" s="2" t="s">
        <v>8218</v>
      </c>
      <c r="G2810" s="2" t="s">
        <v>8223</v>
      </c>
      <c r="H2810" s="2" t="s">
        <v>8245</v>
      </c>
      <c r="I2810" s="2">
        <v>1428552000</v>
      </c>
      <c r="J2810" s="2">
        <v>1426199843</v>
      </c>
      <c r="K2810" s="2" t="b">
        <v>0</v>
      </c>
      <c r="L2810" s="2">
        <v>14</v>
      </c>
      <c r="M2810" s="2" t="b">
        <v>1</v>
      </c>
      <c r="N2810" s="2" t="s">
        <v>8304</v>
      </c>
      <c r="O2810" s="9">
        <f>E2810/D2810</f>
        <v>1.0024999999999999</v>
      </c>
      <c r="P2810" s="10">
        <f>IF(E2810=0,0,E2810/L2810)</f>
        <v>143.21428571428572</v>
      </c>
      <c r="Q2810" s="2" t="str">
        <f>LEFT(N2810,SEARCH("/",N2810,1)-1)</f>
        <v>theater</v>
      </c>
      <c r="R2810" s="2" t="str">
        <f>RIGHT(N2810,LEN(N2810)-SEARCH("/",N2810))</f>
        <v>musical</v>
      </c>
      <c r="S2810" s="21">
        <f>(((J2810/60)/60)/24)+DATE(1970,1,1)+(-5/24)</f>
        <v>42075.734293981477</v>
      </c>
      <c r="T2810" s="21">
        <f>(((I2810/60)/60)/24)+DATE(1970,1,1)+(-5/24)</f>
        <v>42102.958333333336</v>
      </c>
    </row>
    <row r="2811" spans="1:20" ht="105" hidden="1" x14ac:dyDescent="0.25">
      <c r="A2811" s="13">
        <v>3776</v>
      </c>
      <c r="B2811" s="3" t="s">
        <v>3773</v>
      </c>
      <c r="C2811" s="3" t="s">
        <v>7886</v>
      </c>
      <c r="D2811" s="2">
        <v>8000</v>
      </c>
      <c r="E2811" s="11">
        <v>8537</v>
      </c>
      <c r="F2811" s="2" t="s">
        <v>8218</v>
      </c>
      <c r="G2811" s="2" t="s">
        <v>8223</v>
      </c>
      <c r="H2811" s="2" t="s">
        <v>8245</v>
      </c>
      <c r="I2811" s="2">
        <v>1406854800</v>
      </c>
      <c r="J2811" s="2">
        <v>1403599778</v>
      </c>
      <c r="K2811" s="2" t="b">
        <v>0</v>
      </c>
      <c r="L2811" s="2">
        <v>94</v>
      </c>
      <c r="M2811" s="2" t="b">
        <v>1</v>
      </c>
      <c r="N2811" s="2" t="s">
        <v>8304</v>
      </c>
      <c r="O2811" s="9">
        <f>E2811/D2811</f>
        <v>1.0671250000000001</v>
      </c>
      <c r="P2811" s="10">
        <f>IF(E2811=0,0,E2811/L2811)</f>
        <v>90.819148936170208</v>
      </c>
      <c r="Q2811" s="2" t="str">
        <f>LEFT(N2811,SEARCH("/",N2811,1)-1)</f>
        <v>theater</v>
      </c>
      <c r="R2811" s="2" t="str">
        <f>RIGHT(N2811,LEN(N2811)-SEARCH("/",N2811))</f>
        <v>musical</v>
      </c>
      <c r="S2811" s="21">
        <f>(((J2811/60)/60)/24)+DATE(1970,1,1)+(-5/24)</f>
        <v>41814.159467592588</v>
      </c>
      <c r="T2811" s="21">
        <f>(((I2811/60)/60)/24)+DATE(1970,1,1)+(-5/24)</f>
        <v>41851.833333333328</v>
      </c>
    </row>
    <row r="2812" spans="1:20" ht="90" hidden="1" x14ac:dyDescent="0.25">
      <c r="A2812" s="13">
        <v>3777</v>
      </c>
      <c r="B2812" s="3" t="s">
        <v>3774</v>
      </c>
      <c r="C2812" s="3" t="s">
        <v>7887</v>
      </c>
      <c r="D2812" s="2">
        <v>2000</v>
      </c>
      <c r="E2812" s="11">
        <v>2864</v>
      </c>
      <c r="F2812" s="2" t="s">
        <v>8218</v>
      </c>
      <c r="G2812" s="2" t="s">
        <v>8223</v>
      </c>
      <c r="H2812" s="2" t="s">
        <v>8245</v>
      </c>
      <c r="I2812" s="2">
        <v>1411790400</v>
      </c>
      <c r="J2812" s="2">
        <v>1409884821</v>
      </c>
      <c r="K2812" s="2" t="b">
        <v>0</v>
      </c>
      <c r="L2812" s="2">
        <v>59</v>
      </c>
      <c r="M2812" s="2" t="b">
        <v>1</v>
      </c>
      <c r="N2812" s="2" t="s">
        <v>8304</v>
      </c>
      <c r="O2812" s="9">
        <f>E2812/D2812</f>
        <v>1.4319999999999999</v>
      </c>
      <c r="P2812" s="10">
        <f>IF(E2812=0,0,E2812/L2812)</f>
        <v>48.542372881355931</v>
      </c>
      <c r="Q2812" s="2" t="str">
        <f>LEFT(N2812,SEARCH("/",N2812,1)-1)</f>
        <v>theater</v>
      </c>
      <c r="R2812" s="2" t="str">
        <f>RIGHT(N2812,LEN(N2812)-SEARCH("/",N2812))</f>
        <v>musical</v>
      </c>
      <c r="S2812" s="21">
        <f>(((J2812/60)/60)/24)+DATE(1970,1,1)+(-5/24)</f>
        <v>41886.903020833335</v>
      </c>
      <c r="T2812" s="21">
        <f>(((I2812/60)/60)/24)+DATE(1970,1,1)+(-5/24)</f>
        <v>41908.958333333328</v>
      </c>
    </row>
    <row r="2813" spans="1:20" ht="60" hidden="1" x14ac:dyDescent="0.25">
      <c r="A2813" s="13">
        <v>3778</v>
      </c>
      <c r="B2813" s="3" t="s">
        <v>3775</v>
      </c>
      <c r="C2813" s="3" t="s">
        <v>7888</v>
      </c>
      <c r="D2813" s="2">
        <v>2400</v>
      </c>
      <c r="E2813" s="11">
        <v>2521</v>
      </c>
      <c r="F2813" s="2" t="s">
        <v>8218</v>
      </c>
      <c r="G2813" s="2" t="s">
        <v>8223</v>
      </c>
      <c r="H2813" s="2" t="s">
        <v>8245</v>
      </c>
      <c r="I2813" s="2">
        <v>1423942780</v>
      </c>
      <c r="J2813" s="2">
        <v>1418758780</v>
      </c>
      <c r="K2813" s="2" t="b">
        <v>0</v>
      </c>
      <c r="L2813" s="2">
        <v>36</v>
      </c>
      <c r="M2813" s="2" t="b">
        <v>1</v>
      </c>
      <c r="N2813" s="2" t="s">
        <v>8304</v>
      </c>
      <c r="O2813" s="9">
        <f>E2813/D2813</f>
        <v>1.0504166666666668</v>
      </c>
      <c r="P2813" s="10">
        <f>IF(E2813=0,0,E2813/L2813)</f>
        <v>70.027777777777771</v>
      </c>
      <c r="Q2813" s="2" t="str">
        <f>LEFT(N2813,SEARCH("/",N2813,1)-1)</f>
        <v>theater</v>
      </c>
      <c r="R2813" s="2" t="str">
        <f>RIGHT(N2813,LEN(N2813)-SEARCH("/",N2813))</f>
        <v>musical</v>
      </c>
      <c r="S2813" s="21">
        <f>(((J2813/60)/60)/24)+DATE(1970,1,1)+(-5/24)</f>
        <v>41989.610879629625</v>
      </c>
      <c r="T2813" s="21">
        <f>(((I2813/60)/60)/24)+DATE(1970,1,1)+(-5/24)</f>
        <v>42049.610879629625</v>
      </c>
    </row>
    <row r="2814" spans="1:20" ht="45" hidden="1" x14ac:dyDescent="0.25">
      <c r="A2814" s="13">
        <v>3779</v>
      </c>
      <c r="B2814" s="3" t="s">
        <v>3776</v>
      </c>
      <c r="C2814" s="3" t="s">
        <v>7889</v>
      </c>
      <c r="D2814" s="2">
        <v>15000</v>
      </c>
      <c r="E2814" s="11">
        <v>15597</v>
      </c>
      <c r="F2814" s="2" t="s">
        <v>8218</v>
      </c>
      <c r="G2814" s="2" t="s">
        <v>8223</v>
      </c>
      <c r="H2814" s="2" t="s">
        <v>8245</v>
      </c>
      <c r="I2814" s="2">
        <v>1459010340</v>
      </c>
      <c r="J2814" s="2">
        <v>1456421940</v>
      </c>
      <c r="K2814" s="2" t="b">
        <v>0</v>
      </c>
      <c r="L2814" s="2">
        <v>115</v>
      </c>
      <c r="M2814" s="2" t="b">
        <v>1</v>
      </c>
      <c r="N2814" s="2" t="s">
        <v>8304</v>
      </c>
      <c r="O2814" s="9">
        <f>E2814/D2814</f>
        <v>1.0398000000000001</v>
      </c>
      <c r="P2814" s="10">
        <f>IF(E2814=0,0,E2814/L2814)</f>
        <v>135.62608695652173</v>
      </c>
      <c r="Q2814" s="2" t="str">
        <f>LEFT(N2814,SEARCH("/",N2814,1)-1)</f>
        <v>theater</v>
      </c>
      <c r="R2814" s="2" t="str">
        <f>RIGHT(N2814,LEN(N2814)-SEARCH("/",N2814))</f>
        <v>musical</v>
      </c>
      <c r="S2814" s="21">
        <f>(((J2814/60)/60)/24)+DATE(1970,1,1)+(-5/24)</f>
        <v>42425.527083333327</v>
      </c>
      <c r="T2814" s="21">
        <f>(((I2814/60)/60)/24)+DATE(1970,1,1)+(-5/24)</f>
        <v>42455.48541666667</v>
      </c>
    </row>
    <row r="2815" spans="1:20" ht="75" hidden="1" x14ac:dyDescent="0.25">
      <c r="A2815" s="13">
        <v>3780</v>
      </c>
      <c r="B2815" s="3" t="s">
        <v>3777</v>
      </c>
      <c r="C2815" s="3" t="s">
        <v>7890</v>
      </c>
      <c r="D2815" s="2">
        <v>2500</v>
      </c>
      <c r="E2815" s="11">
        <v>3000</v>
      </c>
      <c r="F2815" s="2" t="s">
        <v>8218</v>
      </c>
      <c r="G2815" s="2" t="s">
        <v>8223</v>
      </c>
      <c r="H2815" s="2" t="s">
        <v>8245</v>
      </c>
      <c r="I2815" s="2">
        <v>1436817960</v>
      </c>
      <c r="J2815" s="2">
        <v>1433999785</v>
      </c>
      <c r="K2815" s="2" t="b">
        <v>0</v>
      </c>
      <c r="L2815" s="2">
        <v>30</v>
      </c>
      <c r="M2815" s="2" t="b">
        <v>1</v>
      </c>
      <c r="N2815" s="2" t="s">
        <v>8304</v>
      </c>
      <c r="O2815" s="9">
        <f>E2815/D2815</f>
        <v>1.2</v>
      </c>
      <c r="P2815" s="10">
        <f>IF(E2815=0,0,E2815/L2815)</f>
        <v>100</v>
      </c>
      <c r="Q2815" s="2" t="str">
        <f>LEFT(N2815,SEARCH("/",N2815,1)-1)</f>
        <v>theater</v>
      </c>
      <c r="R2815" s="2" t="str">
        <f>RIGHT(N2815,LEN(N2815)-SEARCH("/",N2815))</f>
        <v>musical</v>
      </c>
      <c r="S2815" s="21">
        <f>(((J2815/60)/60)/24)+DATE(1970,1,1)+(-5/24)</f>
        <v>42166.011400462965</v>
      </c>
      <c r="T2815" s="21">
        <f>(((I2815/60)/60)/24)+DATE(1970,1,1)+(-5/24)</f>
        <v>42198.629166666658</v>
      </c>
    </row>
    <row r="2816" spans="1:20" ht="105" hidden="1" x14ac:dyDescent="0.25">
      <c r="A2816" s="13">
        <v>3781</v>
      </c>
      <c r="B2816" s="3" t="s">
        <v>3778</v>
      </c>
      <c r="C2816" s="3" t="s">
        <v>7891</v>
      </c>
      <c r="D2816" s="2">
        <v>4500</v>
      </c>
      <c r="E2816" s="11">
        <v>4935</v>
      </c>
      <c r="F2816" s="2" t="s">
        <v>8218</v>
      </c>
      <c r="G2816" s="2" t="s">
        <v>8223</v>
      </c>
      <c r="H2816" s="2" t="s">
        <v>8245</v>
      </c>
      <c r="I2816" s="2">
        <v>1410210685</v>
      </c>
      <c r="J2816" s="2">
        <v>1408050685</v>
      </c>
      <c r="K2816" s="2" t="b">
        <v>0</v>
      </c>
      <c r="L2816" s="2">
        <v>52</v>
      </c>
      <c r="M2816" s="2" t="b">
        <v>1</v>
      </c>
      <c r="N2816" s="2" t="s">
        <v>8304</v>
      </c>
      <c r="O2816" s="9">
        <f>E2816/D2816</f>
        <v>1.0966666666666667</v>
      </c>
      <c r="P2816" s="10">
        <f>IF(E2816=0,0,E2816/L2816)</f>
        <v>94.90384615384616</v>
      </c>
      <c r="Q2816" s="2" t="str">
        <f>LEFT(N2816,SEARCH("/",N2816,1)-1)</f>
        <v>theater</v>
      </c>
      <c r="R2816" s="2" t="str">
        <f>RIGHT(N2816,LEN(N2816)-SEARCH("/",N2816))</f>
        <v>musical</v>
      </c>
      <c r="S2816" s="21">
        <f>(((J2816/60)/60)/24)+DATE(1970,1,1)+(-5/24)</f>
        <v>41865.674594907403</v>
      </c>
      <c r="T2816" s="21">
        <f>(((I2816/60)/60)/24)+DATE(1970,1,1)+(-5/24)</f>
        <v>41890.674594907403</v>
      </c>
    </row>
    <row r="2817" spans="1:20" ht="90" hidden="1" x14ac:dyDescent="0.25">
      <c r="A2817" s="13">
        <v>3782</v>
      </c>
      <c r="B2817" s="3" t="s">
        <v>3779</v>
      </c>
      <c r="C2817" s="3" t="s">
        <v>7892</v>
      </c>
      <c r="D2817" s="2">
        <v>2000</v>
      </c>
      <c r="E2817" s="11">
        <v>2035</v>
      </c>
      <c r="F2817" s="2" t="s">
        <v>8218</v>
      </c>
      <c r="G2817" s="2" t="s">
        <v>8224</v>
      </c>
      <c r="H2817" s="2" t="s">
        <v>8246</v>
      </c>
      <c r="I2817" s="2">
        <v>1469401200</v>
      </c>
      <c r="J2817" s="2">
        <v>1466887297</v>
      </c>
      <c r="K2817" s="2" t="b">
        <v>0</v>
      </c>
      <c r="L2817" s="2">
        <v>27</v>
      </c>
      <c r="M2817" s="2" t="b">
        <v>1</v>
      </c>
      <c r="N2817" s="2" t="s">
        <v>8304</v>
      </c>
      <c r="O2817" s="9">
        <f>E2817/D2817</f>
        <v>1.0175000000000001</v>
      </c>
      <c r="P2817" s="10">
        <f>IF(E2817=0,0,E2817/L2817)</f>
        <v>75.370370370370367</v>
      </c>
      <c r="Q2817" s="2" t="str">
        <f>LEFT(N2817,SEARCH("/",N2817,1)-1)</f>
        <v>theater</v>
      </c>
      <c r="R2817" s="2" t="str">
        <f>RIGHT(N2817,LEN(N2817)-SEARCH("/",N2817))</f>
        <v>musical</v>
      </c>
      <c r="S2817" s="21">
        <f>(((J2817/60)/60)/24)+DATE(1970,1,1)+(-5/24)</f>
        <v>42546.653900462967</v>
      </c>
      <c r="T2817" s="21">
        <f>(((I2817/60)/60)/24)+DATE(1970,1,1)+(-5/24)</f>
        <v>42575.749999999993</v>
      </c>
    </row>
    <row r="2818" spans="1:20" ht="75" hidden="1" x14ac:dyDescent="0.25">
      <c r="A2818" s="13">
        <v>3783</v>
      </c>
      <c r="B2818" s="3" t="s">
        <v>3780</v>
      </c>
      <c r="C2818" s="3" t="s">
        <v>7893</v>
      </c>
      <c r="D2818" s="2">
        <v>1200</v>
      </c>
      <c r="E2818" s="11">
        <v>1547</v>
      </c>
      <c r="F2818" s="2" t="s">
        <v>8218</v>
      </c>
      <c r="G2818" s="2" t="s">
        <v>8223</v>
      </c>
      <c r="H2818" s="2" t="s">
        <v>8245</v>
      </c>
      <c r="I2818" s="2">
        <v>1458057600</v>
      </c>
      <c r="J2818" s="2">
        <v>1455938520</v>
      </c>
      <c r="K2818" s="2" t="b">
        <v>0</v>
      </c>
      <c r="L2818" s="2">
        <v>24</v>
      </c>
      <c r="M2818" s="2" t="b">
        <v>1</v>
      </c>
      <c r="N2818" s="2" t="s">
        <v>8304</v>
      </c>
      <c r="O2818" s="9">
        <f>E2818/D2818</f>
        <v>1.2891666666666666</v>
      </c>
      <c r="P2818" s="10">
        <f>IF(E2818=0,0,E2818/L2818)</f>
        <v>64.458333333333329</v>
      </c>
      <c r="Q2818" s="2" t="str">
        <f>LEFT(N2818,SEARCH("/",N2818,1)-1)</f>
        <v>theater</v>
      </c>
      <c r="R2818" s="2" t="str">
        <f>RIGHT(N2818,LEN(N2818)-SEARCH("/",N2818))</f>
        <v>musical</v>
      </c>
      <c r="S2818" s="21">
        <f>(((J2818/60)/60)/24)+DATE(1970,1,1)+(-5/24)</f>
        <v>42419.931944444441</v>
      </c>
      <c r="T2818" s="21">
        <f>(((I2818/60)/60)/24)+DATE(1970,1,1)+(-5/24)</f>
        <v>42444.458333333336</v>
      </c>
    </row>
    <row r="2819" spans="1:20" ht="90" hidden="1" x14ac:dyDescent="0.25">
      <c r="A2819" s="13">
        <v>3784</v>
      </c>
      <c r="B2819" s="3" t="s">
        <v>3781</v>
      </c>
      <c r="C2819" s="3" t="s">
        <v>7894</v>
      </c>
      <c r="D2819" s="2">
        <v>1000</v>
      </c>
      <c r="E2819" s="11">
        <v>1150</v>
      </c>
      <c r="F2819" s="2" t="s">
        <v>8218</v>
      </c>
      <c r="G2819" s="2" t="s">
        <v>8228</v>
      </c>
      <c r="H2819" s="2" t="s">
        <v>8250</v>
      </c>
      <c r="I2819" s="2">
        <v>1468193532</v>
      </c>
      <c r="J2819" s="2">
        <v>1465601532</v>
      </c>
      <c r="K2819" s="2" t="b">
        <v>0</v>
      </c>
      <c r="L2819" s="2">
        <v>10</v>
      </c>
      <c r="M2819" s="2" t="b">
        <v>1</v>
      </c>
      <c r="N2819" s="2" t="s">
        <v>8304</v>
      </c>
      <c r="O2819" s="9">
        <f>E2819/D2819</f>
        <v>1.1499999999999999</v>
      </c>
      <c r="P2819" s="10">
        <f>IF(E2819=0,0,E2819/L2819)</f>
        <v>115</v>
      </c>
      <c r="Q2819" s="2" t="str">
        <f>LEFT(N2819,SEARCH("/",N2819,1)-1)</f>
        <v>theater</v>
      </c>
      <c r="R2819" s="2" t="str">
        <f>RIGHT(N2819,LEN(N2819)-SEARCH("/",N2819))</f>
        <v>musical</v>
      </c>
      <c r="S2819" s="21">
        <f>(((J2819/60)/60)/24)+DATE(1970,1,1)+(-5/24)</f>
        <v>42531.772361111107</v>
      </c>
      <c r="T2819" s="21">
        <f>(((I2819/60)/60)/24)+DATE(1970,1,1)+(-5/24)</f>
        <v>42561.772361111107</v>
      </c>
    </row>
    <row r="2820" spans="1:20" ht="90" hidden="1" x14ac:dyDescent="0.25">
      <c r="A2820" s="13">
        <v>3785</v>
      </c>
      <c r="B2820" s="3" t="s">
        <v>3782</v>
      </c>
      <c r="C2820" s="3" t="s">
        <v>7895</v>
      </c>
      <c r="D2820" s="2">
        <v>2000</v>
      </c>
      <c r="E2820" s="11">
        <v>3015</v>
      </c>
      <c r="F2820" s="2" t="s">
        <v>8218</v>
      </c>
      <c r="G2820" s="2" t="s">
        <v>8224</v>
      </c>
      <c r="H2820" s="2" t="s">
        <v>8246</v>
      </c>
      <c r="I2820" s="2">
        <v>1470132180</v>
      </c>
      <c r="J2820" s="2">
        <v>1467040769</v>
      </c>
      <c r="K2820" s="2" t="b">
        <v>0</v>
      </c>
      <c r="L2820" s="2">
        <v>30</v>
      </c>
      <c r="M2820" s="2" t="b">
        <v>1</v>
      </c>
      <c r="N2820" s="2" t="s">
        <v>8304</v>
      </c>
      <c r="O2820" s="9">
        <f>E2820/D2820</f>
        <v>1.5075000000000001</v>
      </c>
      <c r="P2820" s="10">
        <f>IF(E2820=0,0,E2820/L2820)</f>
        <v>100.5</v>
      </c>
      <c r="Q2820" s="2" t="str">
        <f>LEFT(N2820,SEARCH("/",N2820,1)-1)</f>
        <v>theater</v>
      </c>
      <c r="R2820" s="2" t="str">
        <f>RIGHT(N2820,LEN(N2820)-SEARCH("/",N2820))</f>
        <v>musical</v>
      </c>
      <c r="S2820" s="21">
        <f>(((J2820/60)/60)/24)+DATE(1970,1,1)+(-5/24)</f>
        <v>42548.430196759255</v>
      </c>
      <c r="T2820" s="21">
        <f>(((I2820/60)/60)/24)+DATE(1970,1,1)+(-5/24)</f>
        <v>42584.210416666661</v>
      </c>
    </row>
    <row r="2821" spans="1:20" ht="90" hidden="1" x14ac:dyDescent="0.25">
      <c r="A2821" s="13">
        <v>3786</v>
      </c>
      <c r="B2821" s="3" t="s">
        <v>3783</v>
      </c>
      <c r="C2821" s="3" t="s">
        <v>7896</v>
      </c>
      <c r="D2821" s="2">
        <v>6000</v>
      </c>
      <c r="E2821" s="11">
        <v>6658</v>
      </c>
      <c r="F2821" s="2" t="s">
        <v>8218</v>
      </c>
      <c r="G2821" s="2" t="s">
        <v>8223</v>
      </c>
      <c r="H2821" s="2" t="s">
        <v>8245</v>
      </c>
      <c r="I2821" s="2">
        <v>1464310475</v>
      </c>
      <c r="J2821" s="2">
        <v>1461718475</v>
      </c>
      <c r="K2821" s="2" t="b">
        <v>0</v>
      </c>
      <c r="L2821" s="2">
        <v>71</v>
      </c>
      <c r="M2821" s="2" t="b">
        <v>1</v>
      </c>
      <c r="N2821" s="2" t="s">
        <v>8304</v>
      </c>
      <c r="O2821" s="9">
        <f>E2821/D2821</f>
        <v>1.1096666666666666</v>
      </c>
      <c r="P2821" s="10">
        <f>IF(E2821=0,0,E2821/L2821)</f>
        <v>93.774647887323937</v>
      </c>
      <c r="Q2821" s="2" t="str">
        <f>LEFT(N2821,SEARCH("/",N2821,1)-1)</f>
        <v>theater</v>
      </c>
      <c r="R2821" s="2" t="str">
        <f>RIGHT(N2821,LEN(N2821)-SEARCH("/",N2821))</f>
        <v>musical</v>
      </c>
      <c r="S2821" s="21">
        <f>(((J2821/60)/60)/24)+DATE(1970,1,1)+(-5/24)</f>
        <v>42486.829571759255</v>
      </c>
      <c r="T2821" s="21">
        <f>(((I2821/60)/60)/24)+DATE(1970,1,1)+(-5/24)</f>
        <v>42516.829571759255</v>
      </c>
    </row>
    <row r="2822" spans="1:20" ht="90" hidden="1" x14ac:dyDescent="0.25">
      <c r="A2822" s="13">
        <v>3787</v>
      </c>
      <c r="B2822" s="3" t="s">
        <v>3784</v>
      </c>
      <c r="C2822" s="3" t="s">
        <v>7897</v>
      </c>
      <c r="D2822" s="2">
        <v>350</v>
      </c>
      <c r="E2822" s="11">
        <v>351</v>
      </c>
      <c r="F2822" s="2" t="s">
        <v>8218</v>
      </c>
      <c r="G2822" s="2" t="s">
        <v>8223</v>
      </c>
      <c r="H2822" s="2" t="s">
        <v>8245</v>
      </c>
      <c r="I2822" s="2">
        <v>1436587140</v>
      </c>
      <c r="J2822" s="2">
        <v>1434113406</v>
      </c>
      <c r="K2822" s="2" t="b">
        <v>0</v>
      </c>
      <c r="L2822" s="2">
        <v>10</v>
      </c>
      <c r="M2822" s="2" t="b">
        <v>1</v>
      </c>
      <c r="N2822" s="2" t="s">
        <v>8304</v>
      </c>
      <c r="O2822" s="9">
        <f>E2822/D2822</f>
        <v>1.0028571428571429</v>
      </c>
      <c r="P2822" s="10">
        <f>IF(E2822=0,0,E2822/L2822)</f>
        <v>35.1</v>
      </c>
      <c r="Q2822" s="2" t="str">
        <f>LEFT(N2822,SEARCH("/",N2822,1)-1)</f>
        <v>theater</v>
      </c>
      <c r="R2822" s="2" t="str">
        <f>RIGHT(N2822,LEN(N2822)-SEARCH("/",N2822))</f>
        <v>musical</v>
      </c>
      <c r="S2822" s="21">
        <f>(((J2822/60)/60)/24)+DATE(1970,1,1)+(-5/24)</f>
        <v>42167.326458333329</v>
      </c>
      <c r="T2822" s="21">
        <f>(((I2822/60)/60)/24)+DATE(1970,1,1)+(-5/24)</f>
        <v>42195.957638888889</v>
      </c>
    </row>
    <row r="2823" spans="1:20" ht="120" hidden="1" x14ac:dyDescent="0.25">
      <c r="A2823" s="13">
        <v>3788</v>
      </c>
      <c r="B2823" s="3" t="s">
        <v>3785</v>
      </c>
      <c r="C2823" s="3" t="s">
        <v>7898</v>
      </c>
      <c r="D2823" s="2">
        <v>75000</v>
      </c>
      <c r="E2823" s="11">
        <v>500</v>
      </c>
      <c r="F2823" s="2" t="s">
        <v>8220</v>
      </c>
      <c r="G2823" s="2" t="s">
        <v>8223</v>
      </c>
      <c r="H2823" s="2" t="s">
        <v>8245</v>
      </c>
      <c r="I2823" s="2">
        <v>1450887480</v>
      </c>
      <c r="J2823" s="2">
        <v>1448469719</v>
      </c>
      <c r="K2823" s="2" t="b">
        <v>0</v>
      </c>
      <c r="L2823" s="2">
        <v>1</v>
      </c>
      <c r="M2823" s="2" t="b">
        <v>0</v>
      </c>
      <c r="N2823" s="2" t="s">
        <v>8304</v>
      </c>
      <c r="O2823" s="9">
        <f>E2823/D2823</f>
        <v>6.6666666666666671E-3</v>
      </c>
      <c r="P2823" s="10">
        <f>IF(E2823=0,0,E2823/L2823)</f>
        <v>500</v>
      </c>
      <c r="Q2823" s="2" t="str">
        <f>LEFT(N2823,SEARCH("/",N2823,1)-1)</f>
        <v>theater</v>
      </c>
      <c r="R2823" s="2" t="str">
        <f>RIGHT(N2823,LEN(N2823)-SEARCH("/",N2823))</f>
        <v>musical</v>
      </c>
      <c r="S2823" s="21">
        <f>(((J2823/60)/60)/24)+DATE(1970,1,1)+(-5/24)</f>
        <v>42333.487488425926</v>
      </c>
      <c r="T2823" s="21">
        <f>(((I2823/60)/60)/24)+DATE(1970,1,1)+(-5/24)</f>
        <v>42361.470833333333</v>
      </c>
    </row>
    <row r="2824" spans="1:20" ht="75" hidden="1" x14ac:dyDescent="0.25">
      <c r="A2824" s="13">
        <v>3789</v>
      </c>
      <c r="B2824" s="3" t="s">
        <v>3786</v>
      </c>
      <c r="C2824" s="3" t="s">
        <v>7899</v>
      </c>
      <c r="D2824" s="2">
        <v>3550</v>
      </c>
      <c r="E2824" s="11">
        <v>116</v>
      </c>
      <c r="F2824" s="2" t="s">
        <v>8220</v>
      </c>
      <c r="G2824" s="2" t="s">
        <v>8224</v>
      </c>
      <c r="H2824" s="2" t="s">
        <v>8246</v>
      </c>
      <c r="I2824" s="2">
        <v>1434395418</v>
      </c>
      <c r="J2824" s="2">
        <v>1431630618</v>
      </c>
      <c r="K2824" s="2" t="b">
        <v>0</v>
      </c>
      <c r="L2824" s="2">
        <v>4</v>
      </c>
      <c r="M2824" s="2" t="b">
        <v>0</v>
      </c>
      <c r="N2824" s="2" t="s">
        <v>8304</v>
      </c>
      <c r="O2824" s="9">
        <f>E2824/D2824</f>
        <v>3.267605633802817E-2</v>
      </c>
      <c r="P2824" s="10">
        <f>IF(E2824=0,0,E2824/L2824)</f>
        <v>29</v>
      </c>
      <c r="Q2824" s="2" t="str">
        <f>LEFT(N2824,SEARCH("/",N2824,1)-1)</f>
        <v>theater</v>
      </c>
      <c r="R2824" s="2" t="str">
        <f>RIGHT(N2824,LEN(N2824)-SEARCH("/",N2824))</f>
        <v>musical</v>
      </c>
      <c r="S2824" s="21">
        <f>(((J2824/60)/60)/24)+DATE(1970,1,1)+(-5/24)</f>
        <v>42138.590486111112</v>
      </c>
      <c r="T2824" s="21">
        <f>(((I2824/60)/60)/24)+DATE(1970,1,1)+(-5/24)</f>
        <v>42170.590486111112</v>
      </c>
    </row>
    <row r="2825" spans="1:20" ht="90" hidden="1" x14ac:dyDescent="0.25">
      <c r="A2825" s="13">
        <v>3790</v>
      </c>
      <c r="B2825" s="3" t="s">
        <v>3787</v>
      </c>
      <c r="C2825" s="3" t="s">
        <v>7900</v>
      </c>
      <c r="D2825" s="2">
        <v>15000</v>
      </c>
      <c r="E2825" s="11">
        <v>0</v>
      </c>
      <c r="F2825" s="2" t="s">
        <v>8220</v>
      </c>
      <c r="G2825" s="2" t="s">
        <v>8223</v>
      </c>
      <c r="H2825" s="2" t="s">
        <v>8245</v>
      </c>
      <c r="I2825" s="2">
        <v>1479834023</v>
      </c>
      <c r="J2825" s="2">
        <v>1477238423</v>
      </c>
      <c r="K2825" s="2" t="b">
        <v>0</v>
      </c>
      <c r="L2825" s="2">
        <v>0</v>
      </c>
      <c r="M2825" s="2" t="b">
        <v>0</v>
      </c>
      <c r="N2825" s="2" t="s">
        <v>8304</v>
      </c>
      <c r="O2825" s="9">
        <f>E2825/D2825</f>
        <v>0</v>
      </c>
      <c r="P2825" s="10">
        <f>IF(E2825=0,0,E2825/L2825)</f>
        <v>0</v>
      </c>
      <c r="Q2825" s="2" t="str">
        <f>LEFT(N2825,SEARCH("/",N2825,1)-1)</f>
        <v>theater</v>
      </c>
      <c r="R2825" s="2" t="str">
        <f>RIGHT(N2825,LEN(N2825)-SEARCH("/",N2825))</f>
        <v>musical</v>
      </c>
      <c r="S2825" s="21">
        <f>(((J2825/60)/60)/24)+DATE(1970,1,1)+(-5/24)</f>
        <v>42666.458599537036</v>
      </c>
      <c r="T2825" s="21">
        <f>(((I2825/60)/60)/24)+DATE(1970,1,1)+(-5/24)</f>
        <v>42696.5002662037</v>
      </c>
    </row>
    <row r="2826" spans="1:20" ht="60" hidden="1" x14ac:dyDescent="0.25">
      <c r="A2826" s="13">
        <v>3791</v>
      </c>
      <c r="B2826" s="3" t="s">
        <v>3788</v>
      </c>
      <c r="C2826" s="3" t="s">
        <v>7901</v>
      </c>
      <c r="D2826" s="2">
        <v>1500</v>
      </c>
      <c r="E2826" s="11">
        <v>0</v>
      </c>
      <c r="F2826" s="2" t="s">
        <v>8220</v>
      </c>
      <c r="G2826" s="2" t="s">
        <v>8223</v>
      </c>
      <c r="H2826" s="2" t="s">
        <v>8245</v>
      </c>
      <c r="I2826" s="2">
        <v>1404664592</v>
      </c>
      <c r="J2826" s="2">
        <v>1399480592</v>
      </c>
      <c r="K2826" s="2" t="b">
        <v>0</v>
      </c>
      <c r="L2826" s="2">
        <v>0</v>
      </c>
      <c r="M2826" s="2" t="b">
        <v>0</v>
      </c>
      <c r="N2826" s="2" t="s">
        <v>8304</v>
      </c>
      <c r="O2826" s="9">
        <f>E2826/D2826</f>
        <v>0</v>
      </c>
      <c r="P2826" s="10">
        <f>IF(E2826=0,0,E2826/L2826)</f>
        <v>0</v>
      </c>
      <c r="Q2826" s="2" t="str">
        <f>LEFT(N2826,SEARCH("/",N2826,1)-1)</f>
        <v>theater</v>
      </c>
      <c r="R2826" s="2" t="str">
        <f>RIGHT(N2826,LEN(N2826)-SEARCH("/",N2826))</f>
        <v>musical</v>
      </c>
      <c r="S2826" s="21">
        <f>(((J2826/60)/60)/24)+DATE(1970,1,1)+(-5/24)</f>
        <v>41766.4837037037</v>
      </c>
      <c r="T2826" s="21">
        <f>(((I2826/60)/60)/24)+DATE(1970,1,1)+(-5/24)</f>
        <v>41826.4837037037</v>
      </c>
    </row>
    <row r="2827" spans="1:20" ht="45" hidden="1" x14ac:dyDescent="0.25">
      <c r="A2827" s="13">
        <v>3792</v>
      </c>
      <c r="B2827" s="3" t="s">
        <v>3789</v>
      </c>
      <c r="C2827" s="3" t="s">
        <v>7902</v>
      </c>
      <c r="D2827" s="2">
        <v>12500</v>
      </c>
      <c r="E2827" s="11">
        <v>35</v>
      </c>
      <c r="F2827" s="2" t="s">
        <v>8220</v>
      </c>
      <c r="G2827" s="2" t="s">
        <v>8223</v>
      </c>
      <c r="H2827" s="2" t="s">
        <v>8245</v>
      </c>
      <c r="I2827" s="2">
        <v>1436957022</v>
      </c>
      <c r="J2827" s="2">
        <v>1434365022</v>
      </c>
      <c r="K2827" s="2" t="b">
        <v>0</v>
      </c>
      <c r="L2827" s="2">
        <v>2</v>
      </c>
      <c r="M2827" s="2" t="b">
        <v>0</v>
      </c>
      <c r="N2827" s="2" t="s">
        <v>8304</v>
      </c>
      <c r="O2827" s="9">
        <f>E2827/D2827</f>
        <v>2.8E-3</v>
      </c>
      <c r="P2827" s="10">
        <f>IF(E2827=0,0,E2827/L2827)</f>
        <v>17.5</v>
      </c>
      <c r="Q2827" s="2" t="str">
        <f>LEFT(N2827,SEARCH("/",N2827,1)-1)</f>
        <v>theater</v>
      </c>
      <c r="R2827" s="2" t="str">
        <f>RIGHT(N2827,LEN(N2827)-SEARCH("/",N2827))</f>
        <v>musical</v>
      </c>
      <c r="S2827" s="21">
        <f>(((J2827/60)/60)/24)+DATE(1970,1,1)+(-5/24)</f>
        <v>42170.238680555551</v>
      </c>
      <c r="T2827" s="21">
        <f>(((I2827/60)/60)/24)+DATE(1970,1,1)+(-5/24)</f>
        <v>42200.238680555551</v>
      </c>
    </row>
    <row r="2828" spans="1:20" ht="90" hidden="1" x14ac:dyDescent="0.25">
      <c r="A2828" s="13">
        <v>3793</v>
      </c>
      <c r="B2828" s="3" t="s">
        <v>3790</v>
      </c>
      <c r="C2828" s="3" t="s">
        <v>7903</v>
      </c>
      <c r="D2828" s="2">
        <v>7000</v>
      </c>
      <c r="E2828" s="11">
        <v>4176</v>
      </c>
      <c r="F2828" s="2" t="s">
        <v>8220</v>
      </c>
      <c r="G2828" s="2" t="s">
        <v>8223</v>
      </c>
      <c r="H2828" s="2" t="s">
        <v>8245</v>
      </c>
      <c r="I2828" s="2">
        <v>1418769129</v>
      </c>
      <c r="J2828" s="2">
        <v>1416954729</v>
      </c>
      <c r="K2828" s="2" t="b">
        <v>0</v>
      </c>
      <c r="L2828" s="2">
        <v>24</v>
      </c>
      <c r="M2828" s="2" t="b">
        <v>0</v>
      </c>
      <c r="N2828" s="2" t="s">
        <v>8304</v>
      </c>
      <c r="O2828" s="9">
        <f>E2828/D2828</f>
        <v>0.59657142857142853</v>
      </c>
      <c r="P2828" s="10">
        <f>IF(E2828=0,0,E2828/L2828)</f>
        <v>174</v>
      </c>
      <c r="Q2828" s="2" t="str">
        <f>LEFT(N2828,SEARCH("/",N2828,1)-1)</f>
        <v>theater</v>
      </c>
      <c r="R2828" s="2" t="str">
        <f>RIGHT(N2828,LEN(N2828)-SEARCH("/",N2828))</f>
        <v>musical</v>
      </c>
      <c r="S2828" s="21">
        <f>(((J2828/60)/60)/24)+DATE(1970,1,1)+(-5/24)</f>
        <v>41968.73065972222</v>
      </c>
      <c r="T2828" s="21">
        <f>(((I2828/60)/60)/24)+DATE(1970,1,1)+(-5/24)</f>
        <v>41989.73065972222</v>
      </c>
    </row>
    <row r="2829" spans="1:20" ht="105" hidden="1" x14ac:dyDescent="0.25">
      <c r="A2829" s="13">
        <v>3794</v>
      </c>
      <c r="B2829" s="3" t="s">
        <v>3791</v>
      </c>
      <c r="C2829" s="3" t="s">
        <v>7904</v>
      </c>
      <c r="D2829" s="2">
        <v>5000</v>
      </c>
      <c r="E2829" s="11">
        <v>50</v>
      </c>
      <c r="F2829" s="2" t="s">
        <v>8220</v>
      </c>
      <c r="G2829" s="2" t="s">
        <v>8224</v>
      </c>
      <c r="H2829" s="2" t="s">
        <v>8246</v>
      </c>
      <c r="I2829" s="2">
        <v>1433685354</v>
      </c>
      <c r="J2829" s="2">
        <v>1431093354</v>
      </c>
      <c r="K2829" s="2" t="b">
        <v>0</v>
      </c>
      <c r="L2829" s="2">
        <v>1</v>
      </c>
      <c r="M2829" s="2" t="b">
        <v>0</v>
      </c>
      <c r="N2829" s="2" t="s">
        <v>8304</v>
      </c>
      <c r="O2829" s="9">
        <f>E2829/D2829</f>
        <v>0.01</v>
      </c>
      <c r="P2829" s="10">
        <f>IF(E2829=0,0,E2829/L2829)</f>
        <v>50</v>
      </c>
      <c r="Q2829" s="2" t="str">
        <f>LEFT(N2829,SEARCH("/",N2829,1)-1)</f>
        <v>theater</v>
      </c>
      <c r="R2829" s="2" t="str">
        <f>RIGHT(N2829,LEN(N2829)-SEARCH("/",N2829))</f>
        <v>musical</v>
      </c>
      <c r="S2829" s="21">
        <f>(((J2829/60)/60)/24)+DATE(1970,1,1)+(-5/24)</f>
        <v>42132.372152777774</v>
      </c>
      <c r="T2829" s="21">
        <f>(((I2829/60)/60)/24)+DATE(1970,1,1)+(-5/24)</f>
        <v>42162.372152777774</v>
      </c>
    </row>
    <row r="2830" spans="1:20" ht="75" hidden="1" x14ac:dyDescent="0.25">
      <c r="A2830" s="13">
        <v>3795</v>
      </c>
      <c r="B2830" s="3" t="s">
        <v>3792</v>
      </c>
      <c r="C2830" s="3" t="s">
        <v>7905</v>
      </c>
      <c r="D2830" s="2">
        <v>600</v>
      </c>
      <c r="E2830" s="11">
        <v>10</v>
      </c>
      <c r="F2830" s="2" t="s">
        <v>8220</v>
      </c>
      <c r="G2830" s="2" t="s">
        <v>8224</v>
      </c>
      <c r="H2830" s="2" t="s">
        <v>8246</v>
      </c>
      <c r="I2830" s="2">
        <v>1440801000</v>
      </c>
      <c r="J2830" s="2">
        <v>1437042490</v>
      </c>
      <c r="K2830" s="2" t="b">
        <v>0</v>
      </c>
      <c r="L2830" s="2">
        <v>2</v>
      </c>
      <c r="M2830" s="2" t="b">
        <v>0</v>
      </c>
      <c r="N2830" s="2" t="s">
        <v>8304</v>
      </c>
      <c r="O2830" s="9">
        <f>E2830/D2830</f>
        <v>1.6666666666666666E-2</v>
      </c>
      <c r="P2830" s="10">
        <f>IF(E2830=0,0,E2830/L2830)</f>
        <v>5</v>
      </c>
      <c r="Q2830" s="2" t="str">
        <f>LEFT(N2830,SEARCH("/",N2830,1)-1)</f>
        <v>theater</v>
      </c>
      <c r="R2830" s="2" t="str">
        <f>RIGHT(N2830,LEN(N2830)-SEARCH("/",N2830))</f>
        <v>musical</v>
      </c>
      <c r="S2830" s="21">
        <f>(((J2830/60)/60)/24)+DATE(1970,1,1)+(-5/24)</f>
        <v>42201.227893518517</v>
      </c>
      <c r="T2830" s="21">
        <f>(((I2830/60)/60)/24)+DATE(1970,1,1)+(-5/24)</f>
        <v>42244.729166666664</v>
      </c>
    </row>
    <row r="2831" spans="1:20" ht="90" hidden="1" x14ac:dyDescent="0.25">
      <c r="A2831" s="13">
        <v>3796</v>
      </c>
      <c r="B2831" s="3" t="s">
        <v>3793</v>
      </c>
      <c r="C2831" s="3" t="s">
        <v>7906</v>
      </c>
      <c r="D2831" s="2">
        <v>22500</v>
      </c>
      <c r="E2831" s="11">
        <v>1</v>
      </c>
      <c r="F2831" s="2" t="s">
        <v>8220</v>
      </c>
      <c r="G2831" s="2" t="s">
        <v>8223</v>
      </c>
      <c r="H2831" s="2" t="s">
        <v>8245</v>
      </c>
      <c r="I2831" s="2">
        <v>1484354556</v>
      </c>
      <c r="J2831" s="2">
        <v>1479170556</v>
      </c>
      <c r="K2831" s="2" t="b">
        <v>0</v>
      </c>
      <c r="L2831" s="2">
        <v>1</v>
      </c>
      <c r="M2831" s="2" t="b">
        <v>0</v>
      </c>
      <c r="N2831" s="2" t="s">
        <v>8304</v>
      </c>
      <c r="O2831" s="9">
        <f>E2831/D2831</f>
        <v>4.4444444444444447E-5</v>
      </c>
      <c r="P2831" s="10">
        <f>IF(E2831=0,0,E2831/L2831)</f>
        <v>1</v>
      </c>
      <c r="Q2831" s="2" t="str">
        <f>LEFT(N2831,SEARCH("/",N2831,1)-1)</f>
        <v>theater</v>
      </c>
      <c r="R2831" s="2" t="str">
        <f>RIGHT(N2831,LEN(N2831)-SEARCH("/",N2831))</f>
        <v>musical</v>
      </c>
      <c r="S2831" s="21">
        <f>(((J2831/60)/60)/24)+DATE(1970,1,1)+(-5/24)</f>
        <v>42688.821250000001</v>
      </c>
      <c r="T2831" s="21">
        <f>(((I2831/60)/60)/24)+DATE(1970,1,1)+(-5/24)</f>
        <v>42748.821250000001</v>
      </c>
    </row>
    <row r="2832" spans="1:20" ht="90" hidden="1" x14ac:dyDescent="0.25">
      <c r="A2832" s="13">
        <v>3797</v>
      </c>
      <c r="B2832" s="3" t="s">
        <v>3794</v>
      </c>
      <c r="C2832" s="3" t="s">
        <v>7907</v>
      </c>
      <c r="D2832" s="2">
        <v>6000</v>
      </c>
      <c r="E2832" s="11">
        <v>5380</v>
      </c>
      <c r="F2832" s="2" t="s">
        <v>8220</v>
      </c>
      <c r="G2832" s="2" t="s">
        <v>8223</v>
      </c>
      <c r="H2832" s="2" t="s">
        <v>8245</v>
      </c>
      <c r="I2832" s="2">
        <v>1429564165</v>
      </c>
      <c r="J2832" s="2">
        <v>1426972165</v>
      </c>
      <c r="K2832" s="2" t="b">
        <v>0</v>
      </c>
      <c r="L2832" s="2">
        <v>37</v>
      </c>
      <c r="M2832" s="2" t="b">
        <v>0</v>
      </c>
      <c r="N2832" s="2" t="s">
        <v>8304</v>
      </c>
      <c r="O2832" s="9">
        <f>E2832/D2832</f>
        <v>0.89666666666666661</v>
      </c>
      <c r="P2832" s="10">
        <f>IF(E2832=0,0,E2832/L2832)</f>
        <v>145.40540540540542</v>
      </c>
      <c r="Q2832" s="2" t="str">
        <f>LEFT(N2832,SEARCH("/",N2832,1)-1)</f>
        <v>theater</v>
      </c>
      <c r="R2832" s="2" t="str">
        <f>RIGHT(N2832,LEN(N2832)-SEARCH("/",N2832))</f>
        <v>musical</v>
      </c>
      <c r="S2832" s="21">
        <f>(((J2832/60)/60)/24)+DATE(1970,1,1)+(-5/24)</f>
        <v>42084.673206018517</v>
      </c>
      <c r="T2832" s="21">
        <f>(((I2832/60)/60)/24)+DATE(1970,1,1)+(-5/24)</f>
        <v>42114.673206018517</v>
      </c>
    </row>
    <row r="2833" spans="1:20" ht="105" hidden="1" x14ac:dyDescent="0.25">
      <c r="A2833" s="13">
        <v>3798</v>
      </c>
      <c r="B2833" s="3" t="s">
        <v>3795</v>
      </c>
      <c r="C2833" s="3" t="s">
        <v>7908</v>
      </c>
      <c r="D2833" s="2">
        <v>70000</v>
      </c>
      <c r="E2833" s="11">
        <v>1025</v>
      </c>
      <c r="F2833" s="2" t="s">
        <v>8220</v>
      </c>
      <c r="G2833" s="2" t="s">
        <v>8223</v>
      </c>
      <c r="H2833" s="2" t="s">
        <v>8245</v>
      </c>
      <c r="I2833" s="2">
        <v>1407691248</v>
      </c>
      <c r="J2833" s="2">
        <v>1405099248</v>
      </c>
      <c r="K2833" s="2" t="b">
        <v>0</v>
      </c>
      <c r="L2833" s="2">
        <v>5</v>
      </c>
      <c r="M2833" s="2" t="b">
        <v>0</v>
      </c>
      <c r="N2833" s="2" t="s">
        <v>8304</v>
      </c>
      <c r="O2833" s="9">
        <f>E2833/D2833</f>
        <v>1.4642857142857143E-2</v>
      </c>
      <c r="P2833" s="10">
        <f>IF(E2833=0,0,E2833/L2833)</f>
        <v>205</v>
      </c>
      <c r="Q2833" s="2" t="str">
        <f>LEFT(N2833,SEARCH("/",N2833,1)-1)</f>
        <v>theater</v>
      </c>
      <c r="R2833" s="2" t="str">
        <f>RIGHT(N2833,LEN(N2833)-SEARCH("/",N2833))</f>
        <v>musical</v>
      </c>
      <c r="S2833" s="21">
        <f>(((J2833/60)/60)/24)+DATE(1970,1,1)+(-5/24)</f>
        <v>41831.514444444445</v>
      </c>
      <c r="T2833" s="21">
        <f>(((I2833/60)/60)/24)+DATE(1970,1,1)+(-5/24)</f>
        <v>41861.514444444445</v>
      </c>
    </row>
    <row r="2834" spans="1:20" ht="75" hidden="1" x14ac:dyDescent="0.25">
      <c r="A2834" s="13">
        <v>3799</v>
      </c>
      <c r="B2834" s="3" t="s">
        <v>3796</v>
      </c>
      <c r="C2834" s="3" t="s">
        <v>7909</v>
      </c>
      <c r="D2834" s="2">
        <v>10000</v>
      </c>
      <c r="E2834" s="11">
        <v>402</v>
      </c>
      <c r="F2834" s="2" t="s">
        <v>8220</v>
      </c>
      <c r="G2834" s="2" t="s">
        <v>8223</v>
      </c>
      <c r="H2834" s="2" t="s">
        <v>8245</v>
      </c>
      <c r="I2834" s="2">
        <v>1457734843</v>
      </c>
      <c r="J2834" s="2">
        <v>1455142843</v>
      </c>
      <c r="K2834" s="2" t="b">
        <v>0</v>
      </c>
      <c r="L2834" s="2">
        <v>4</v>
      </c>
      <c r="M2834" s="2" t="b">
        <v>0</v>
      </c>
      <c r="N2834" s="2" t="s">
        <v>8304</v>
      </c>
      <c r="O2834" s="9">
        <f>E2834/D2834</f>
        <v>4.02E-2</v>
      </c>
      <c r="P2834" s="10">
        <f>IF(E2834=0,0,E2834/L2834)</f>
        <v>100.5</v>
      </c>
      <c r="Q2834" s="2" t="str">
        <f>LEFT(N2834,SEARCH("/",N2834,1)-1)</f>
        <v>theater</v>
      </c>
      <c r="R2834" s="2" t="str">
        <f>RIGHT(N2834,LEN(N2834)-SEARCH("/",N2834))</f>
        <v>musical</v>
      </c>
      <c r="S2834" s="21">
        <f>(((J2834/60)/60)/24)+DATE(1970,1,1)+(-5/24)</f>
        <v>42410.722719907404</v>
      </c>
      <c r="T2834" s="21">
        <f>(((I2834/60)/60)/24)+DATE(1970,1,1)+(-5/24)</f>
        <v>42440.722719907404</v>
      </c>
    </row>
    <row r="2835" spans="1:20" ht="105" hidden="1" x14ac:dyDescent="0.25">
      <c r="A2835" s="13">
        <v>3800</v>
      </c>
      <c r="B2835" s="3" t="s">
        <v>3797</v>
      </c>
      <c r="C2835" s="3" t="s">
        <v>7910</v>
      </c>
      <c r="D2835" s="2">
        <v>22000</v>
      </c>
      <c r="E2835" s="11">
        <v>881</v>
      </c>
      <c r="F2835" s="2" t="s">
        <v>8220</v>
      </c>
      <c r="G2835" s="2" t="s">
        <v>8223</v>
      </c>
      <c r="H2835" s="2" t="s">
        <v>8245</v>
      </c>
      <c r="I2835" s="2">
        <v>1420952340</v>
      </c>
      <c r="J2835" s="2">
        <v>1418146883</v>
      </c>
      <c r="K2835" s="2" t="b">
        <v>0</v>
      </c>
      <c r="L2835" s="2">
        <v>16</v>
      </c>
      <c r="M2835" s="2" t="b">
        <v>0</v>
      </c>
      <c r="N2835" s="2" t="s">
        <v>8304</v>
      </c>
      <c r="O2835" s="9">
        <f>E2835/D2835</f>
        <v>4.0045454545454544E-2</v>
      </c>
      <c r="P2835" s="10">
        <f>IF(E2835=0,0,E2835/L2835)</f>
        <v>55.0625</v>
      </c>
      <c r="Q2835" s="2" t="str">
        <f>LEFT(N2835,SEARCH("/",N2835,1)-1)</f>
        <v>theater</v>
      </c>
      <c r="R2835" s="2" t="str">
        <f>RIGHT(N2835,LEN(N2835)-SEARCH("/",N2835))</f>
        <v>musical</v>
      </c>
      <c r="S2835" s="21">
        <f>(((J2835/60)/60)/24)+DATE(1970,1,1)+(-5/24)</f>
        <v>41982.528738425921</v>
      </c>
      <c r="T2835" s="21">
        <f>(((I2835/60)/60)/24)+DATE(1970,1,1)+(-5/24)</f>
        <v>42014.999305555553</v>
      </c>
    </row>
    <row r="2836" spans="1:20" ht="105" hidden="1" x14ac:dyDescent="0.25">
      <c r="A2836" s="13">
        <v>3801</v>
      </c>
      <c r="B2836" s="3" t="s">
        <v>3798</v>
      </c>
      <c r="C2836" s="3" t="s">
        <v>7911</v>
      </c>
      <c r="D2836" s="2">
        <v>5000</v>
      </c>
      <c r="E2836" s="11">
        <v>426</v>
      </c>
      <c r="F2836" s="2" t="s">
        <v>8220</v>
      </c>
      <c r="G2836" s="2" t="s">
        <v>8223</v>
      </c>
      <c r="H2836" s="2" t="s">
        <v>8245</v>
      </c>
      <c r="I2836" s="2">
        <v>1420215216</v>
      </c>
      <c r="J2836" s="2">
        <v>1417536816</v>
      </c>
      <c r="K2836" s="2" t="b">
        <v>0</v>
      </c>
      <c r="L2836" s="2">
        <v>9</v>
      </c>
      <c r="M2836" s="2" t="b">
        <v>0</v>
      </c>
      <c r="N2836" s="2" t="s">
        <v>8304</v>
      </c>
      <c r="O2836" s="9">
        <f>E2836/D2836</f>
        <v>8.5199999999999998E-2</v>
      </c>
      <c r="P2836" s="10">
        <f>IF(E2836=0,0,E2836/L2836)</f>
        <v>47.333333333333336</v>
      </c>
      <c r="Q2836" s="2" t="str">
        <f>LEFT(N2836,SEARCH("/",N2836,1)-1)</f>
        <v>theater</v>
      </c>
      <c r="R2836" s="2" t="str">
        <f>RIGHT(N2836,LEN(N2836)-SEARCH("/",N2836))</f>
        <v>musical</v>
      </c>
      <c r="S2836" s="21">
        <f>(((J2836/60)/60)/24)+DATE(1970,1,1)+(-5/24)</f>
        <v>41975.467777777776</v>
      </c>
      <c r="T2836" s="21">
        <f>(((I2836/60)/60)/24)+DATE(1970,1,1)+(-5/24)</f>
        <v>42006.467777777776</v>
      </c>
    </row>
    <row r="2837" spans="1:20" ht="90" hidden="1" x14ac:dyDescent="0.25">
      <c r="A2837" s="13">
        <v>3802</v>
      </c>
      <c r="B2837" s="3" t="s">
        <v>3799</v>
      </c>
      <c r="C2837" s="3" t="s">
        <v>7912</v>
      </c>
      <c r="D2837" s="2">
        <v>3000</v>
      </c>
      <c r="E2837" s="11">
        <v>0</v>
      </c>
      <c r="F2837" s="2" t="s">
        <v>8220</v>
      </c>
      <c r="G2837" s="2" t="s">
        <v>8223</v>
      </c>
      <c r="H2837" s="2" t="s">
        <v>8245</v>
      </c>
      <c r="I2837" s="2">
        <v>1445482906</v>
      </c>
      <c r="J2837" s="2">
        <v>1442890906</v>
      </c>
      <c r="K2837" s="2" t="b">
        <v>0</v>
      </c>
      <c r="L2837" s="2">
        <v>0</v>
      </c>
      <c r="M2837" s="2" t="b">
        <v>0</v>
      </c>
      <c r="N2837" s="2" t="s">
        <v>8304</v>
      </c>
      <c r="O2837" s="9">
        <f>E2837/D2837</f>
        <v>0</v>
      </c>
      <c r="P2837" s="10">
        <f>IF(E2837=0,0,E2837/L2837)</f>
        <v>0</v>
      </c>
      <c r="Q2837" s="2" t="str">
        <f>LEFT(N2837,SEARCH("/",N2837,1)-1)</f>
        <v>theater</v>
      </c>
      <c r="R2837" s="2" t="str">
        <f>RIGHT(N2837,LEN(N2837)-SEARCH("/",N2837))</f>
        <v>musical</v>
      </c>
      <c r="S2837" s="21">
        <f>(((J2837/60)/60)/24)+DATE(1970,1,1)+(-5/24)</f>
        <v>42268.917893518512</v>
      </c>
      <c r="T2837" s="21">
        <f>(((I2837/60)/60)/24)+DATE(1970,1,1)+(-5/24)</f>
        <v>42298.917893518512</v>
      </c>
    </row>
    <row r="2838" spans="1:20" ht="60" hidden="1" x14ac:dyDescent="0.25">
      <c r="A2838" s="13">
        <v>3803</v>
      </c>
      <c r="B2838" s="3" t="s">
        <v>3800</v>
      </c>
      <c r="C2838" s="3" t="s">
        <v>7913</v>
      </c>
      <c r="D2838" s="2">
        <v>12000</v>
      </c>
      <c r="E2838" s="11">
        <v>2358</v>
      </c>
      <c r="F2838" s="2" t="s">
        <v>8220</v>
      </c>
      <c r="G2838" s="2" t="s">
        <v>8223</v>
      </c>
      <c r="H2838" s="2" t="s">
        <v>8245</v>
      </c>
      <c r="I2838" s="2">
        <v>1457133568</v>
      </c>
      <c r="J2838" s="2">
        <v>1454541568</v>
      </c>
      <c r="K2838" s="2" t="b">
        <v>0</v>
      </c>
      <c r="L2838" s="2">
        <v>40</v>
      </c>
      <c r="M2838" s="2" t="b">
        <v>0</v>
      </c>
      <c r="N2838" s="2" t="s">
        <v>8304</v>
      </c>
      <c r="O2838" s="9">
        <f>E2838/D2838</f>
        <v>0.19650000000000001</v>
      </c>
      <c r="P2838" s="10">
        <f>IF(E2838=0,0,E2838/L2838)</f>
        <v>58.95</v>
      </c>
      <c r="Q2838" s="2" t="str">
        <f>LEFT(N2838,SEARCH("/",N2838,1)-1)</f>
        <v>theater</v>
      </c>
      <c r="R2838" s="2" t="str">
        <f>RIGHT(N2838,LEN(N2838)-SEARCH("/",N2838))</f>
        <v>musical</v>
      </c>
      <c r="S2838" s="21">
        <f>(((J2838/60)/60)/24)+DATE(1970,1,1)+(-5/24)</f>
        <v>42403.763518518514</v>
      </c>
      <c r="T2838" s="21">
        <f>(((I2838/60)/60)/24)+DATE(1970,1,1)+(-5/24)</f>
        <v>42433.763518518514</v>
      </c>
    </row>
    <row r="2839" spans="1:20" ht="90" hidden="1" x14ac:dyDescent="0.25">
      <c r="A2839" s="13">
        <v>3804</v>
      </c>
      <c r="B2839" s="3" t="s">
        <v>3801</v>
      </c>
      <c r="C2839" s="3" t="s">
        <v>7914</v>
      </c>
      <c r="D2839" s="2">
        <v>8000</v>
      </c>
      <c r="E2839" s="11">
        <v>0</v>
      </c>
      <c r="F2839" s="2" t="s">
        <v>8220</v>
      </c>
      <c r="G2839" s="2" t="s">
        <v>8223</v>
      </c>
      <c r="H2839" s="2" t="s">
        <v>8245</v>
      </c>
      <c r="I2839" s="2">
        <v>1469948400</v>
      </c>
      <c r="J2839" s="2">
        <v>1465172024</v>
      </c>
      <c r="K2839" s="2" t="b">
        <v>0</v>
      </c>
      <c r="L2839" s="2">
        <v>0</v>
      </c>
      <c r="M2839" s="2" t="b">
        <v>0</v>
      </c>
      <c r="N2839" s="2" t="s">
        <v>8304</v>
      </c>
      <c r="O2839" s="9">
        <f>E2839/D2839</f>
        <v>0</v>
      </c>
      <c r="P2839" s="10">
        <f>IF(E2839=0,0,E2839/L2839)</f>
        <v>0</v>
      </c>
      <c r="Q2839" s="2" t="str">
        <f>LEFT(N2839,SEARCH("/",N2839,1)-1)</f>
        <v>theater</v>
      </c>
      <c r="R2839" s="2" t="str">
        <f>RIGHT(N2839,LEN(N2839)-SEARCH("/",N2839))</f>
        <v>musical</v>
      </c>
      <c r="S2839" s="21">
        <f>(((J2839/60)/60)/24)+DATE(1970,1,1)+(-5/24)</f>
        <v>42526.801203703704</v>
      </c>
      <c r="T2839" s="21">
        <f>(((I2839/60)/60)/24)+DATE(1970,1,1)+(-5/24)</f>
        <v>42582.083333333336</v>
      </c>
    </row>
    <row r="2840" spans="1:20" ht="90" hidden="1" x14ac:dyDescent="0.25">
      <c r="A2840" s="13">
        <v>3805</v>
      </c>
      <c r="B2840" s="3" t="s">
        <v>3802</v>
      </c>
      <c r="C2840" s="3" t="s">
        <v>7915</v>
      </c>
      <c r="D2840" s="2">
        <v>150000</v>
      </c>
      <c r="E2840" s="11">
        <v>3</v>
      </c>
      <c r="F2840" s="2" t="s">
        <v>8220</v>
      </c>
      <c r="G2840" s="2" t="s">
        <v>8223</v>
      </c>
      <c r="H2840" s="2" t="s">
        <v>8245</v>
      </c>
      <c r="I2840" s="2">
        <v>1411852640</v>
      </c>
      <c r="J2840" s="2">
        <v>1406668640</v>
      </c>
      <c r="K2840" s="2" t="b">
        <v>0</v>
      </c>
      <c r="L2840" s="2">
        <v>2</v>
      </c>
      <c r="M2840" s="2" t="b">
        <v>0</v>
      </c>
      <c r="N2840" s="2" t="s">
        <v>8304</v>
      </c>
      <c r="O2840" s="9">
        <f>E2840/D2840</f>
        <v>2.0000000000000002E-5</v>
      </c>
      <c r="P2840" s="10">
        <f>IF(E2840=0,0,E2840/L2840)</f>
        <v>1.5</v>
      </c>
      <c r="Q2840" s="2" t="str">
        <f>LEFT(N2840,SEARCH("/",N2840,1)-1)</f>
        <v>theater</v>
      </c>
      <c r="R2840" s="2" t="str">
        <f>RIGHT(N2840,LEN(N2840)-SEARCH("/",N2840))</f>
        <v>musical</v>
      </c>
      <c r="S2840" s="21">
        <f>(((J2840/60)/60)/24)+DATE(1970,1,1)+(-5/24)</f>
        <v>41849.678703703699</v>
      </c>
      <c r="T2840" s="21">
        <f>(((I2840/60)/60)/24)+DATE(1970,1,1)+(-5/24)</f>
        <v>41909.678703703699</v>
      </c>
    </row>
    <row r="2841" spans="1:20" ht="105" hidden="1" x14ac:dyDescent="0.25">
      <c r="A2841" s="13">
        <v>3806</v>
      </c>
      <c r="B2841" s="3" t="s">
        <v>3803</v>
      </c>
      <c r="C2841" s="3" t="s">
        <v>7916</v>
      </c>
      <c r="D2841" s="2">
        <v>7500</v>
      </c>
      <c r="E2841" s="11">
        <v>5</v>
      </c>
      <c r="F2841" s="2" t="s">
        <v>8220</v>
      </c>
      <c r="G2841" s="2" t="s">
        <v>8225</v>
      </c>
      <c r="H2841" s="2" t="s">
        <v>8247</v>
      </c>
      <c r="I2841" s="2">
        <v>1404022381</v>
      </c>
      <c r="J2841" s="2">
        <v>1402294381</v>
      </c>
      <c r="K2841" s="2" t="b">
        <v>0</v>
      </c>
      <c r="L2841" s="2">
        <v>1</v>
      </c>
      <c r="M2841" s="2" t="b">
        <v>0</v>
      </c>
      <c r="N2841" s="2" t="s">
        <v>8304</v>
      </c>
      <c r="O2841" s="9">
        <f>E2841/D2841</f>
        <v>6.6666666666666664E-4</v>
      </c>
      <c r="P2841" s="10">
        <f>IF(E2841=0,0,E2841/L2841)</f>
        <v>5</v>
      </c>
      <c r="Q2841" s="2" t="str">
        <f>LEFT(N2841,SEARCH("/",N2841,1)-1)</f>
        <v>theater</v>
      </c>
      <c r="R2841" s="2" t="str">
        <f>RIGHT(N2841,LEN(N2841)-SEARCH("/",N2841))</f>
        <v>musical</v>
      </c>
      <c r="S2841" s="21">
        <f>(((J2841/60)/60)/24)+DATE(1970,1,1)+(-5/24)</f>
        <v>41799.050706018512</v>
      </c>
      <c r="T2841" s="21">
        <f>(((I2841/60)/60)/24)+DATE(1970,1,1)+(-5/24)</f>
        <v>41819.050706018512</v>
      </c>
    </row>
    <row r="2842" spans="1:20" ht="75" hidden="1" x14ac:dyDescent="0.25">
      <c r="A2842" s="13">
        <v>3807</v>
      </c>
      <c r="B2842" s="3" t="s">
        <v>3804</v>
      </c>
      <c r="C2842" s="3" t="s">
        <v>7917</v>
      </c>
      <c r="D2842" s="2">
        <v>1500</v>
      </c>
      <c r="E2842" s="11">
        <v>455</v>
      </c>
      <c r="F2842" s="2" t="s">
        <v>8220</v>
      </c>
      <c r="G2842" s="2" t="s">
        <v>8223</v>
      </c>
      <c r="H2842" s="2" t="s">
        <v>8245</v>
      </c>
      <c r="I2842" s="2">
        <v>1428097739</v>
      </c>
      <c r="J2842" s="2">
        <v>1427492939</v>
      </c>
      <c r="K2842" s="2" t="b">
        <v>0</v>
      </c>
      <c r="L2842" s="2">
        <v>9</v>
      </c>
      <c r="M2842" s="2" t="b">
        <v>0</v>
      </c>
      <c r="N2842" s="2" t="s">
        <v>8304</v>
      </c>
      <c r="O2842" s="9">
        <f>E2842/D2842</f>
        <v>0.30333333333333334</v>
      </c>
      <c r="P2842" s="10">
        <f>IF(E2842=0,0,E2842/L2842)</f>
        <v>50.555555555555557</v>
      </c>
      <c r="Q2842" s="2" t="str">
        <f>LEFT(N2842,SEARCH("/",N2842,1)-1)</f>
        <v>theater</v>
      </c>
      <c r="R2842" s="2" t="str">
        <f>RIGHT(N2842,LEN(N2842)-SEARCH("/",N2842))</f>
        <v>musical</v>
      </c>
      <c r="S2842" s="21">
        <f>(((J2842/60)/60)/24)+DATE(1970,1,1)+(-5/24)</f>
        <v>42090.700682870367</v>
      </c>
      <c r="T2842" s="21">
        <f>(((I2842/60)/60)/24)+DATE(1970,1,1)+(-5/24)</f>
        <v>42097.700682870367</v>
      </c>
    </row>
    <row r="2843" spans="1:20" ht="30" hidden="1" x14ac:dyDescent="0.25">
      <c r="A2843" s="13">
        <v>3868</v>
      </c>
      <c r="B2843" s="3" t="s">
        <v>3865</v>
      </c>
      <c r="C2843" s="3" t="s">
        <v>7977</v>
      </c>
      <c r="D2843" s="2">
        <v>5000</v>
      </c>
      <c r="E2843" s="11">
        <v>10</v>
      </c>
      <c r="F2843" s="2" t="s">
        <v>8219</v>
      </c>
      <c r="G2843" s="2" t="s">
        <v>8224</v>
      </c>
      <c r="H2843" s="2" t="s">
        <v>8246</v>
      </c>
      <c r="I2843" s="2">
        <v>1410191405</v>
      </c>
      <c r="J2843" s="2">
        <v>1408031405</v>
      </c>
      <c r="K2843" s="2" t="b">
        <v>0</v>
      </c>
      <c r="L2843" s="2">
        <v>1</v>
      </c>
      <c r="M2843" s="2" t="b">
        <v>0</v>
      </c>
      <c r="N2843" s="2" t="s">
        <v>8304</v>
      </c>
      <c r="O2843" s="9">
        <f>E2843/D2843</f>
        <v>2E-3</v>
      </c>
      <c r="P2843" s="10">
        <f>IF(E2843=0,0,E2843/L2843)</f>
        <v>10</v>
      </c>
      <c r="Q2843" s="2" t="str">
        <f>LEFT(N2843,SEARCH("/",N2843,1)-1)</f>
        <v>theater</v>
      </c>
      <c r="R2843" s="2" t="str">
        <f>RIGHT(N2843,LEN(N2843)-SEARCH("/",N2843))</f>
        <v>musical</v>
      </c>
      <c r="S2843" s="21">
        <f>(((J2843/60)/60)/24)+DATE(1970,1,1)+(-5/24)</f>
        <v>41865.451446759253</v>
      </c>
      <c r="T2843" s="21">
        <f>(((I2843/60)/60)/24)+DATE(1970,1,1)+(-5/24)</f>
        <v>41890.451446759253</v>
      </c>
    </row>
    <row r="2844" spans="1:20" ht="60" hidden="1" x14ac:dyDescent="0.25">
      <c r="A2844" s="13">
        <v>3869</v>
      </c>
      <c r="B2844" s="3" t="s">
        <v>3866</v>
      </c>
      <c r="C2844" s="3" t="s">
        <v>7978</v>
      </c>
      <c r="D2844" s="2">
        <v>13111</v>
      </c>
      <c r="E2844" s="11">
        <v>452</v>
      </c>
      <c r="F2844" s="2" t="s">
        <v>8219</v>
      </c>
      <c r="G2844" s="2" t="s">
        <v>8223</v>
      </c>
      <c r="H2844" s="2" t="s">
        <v>8245</v>
      </c>
      <c r="I2844" s="2">
        <v>1426302660</v>
      </c>
      <c r="J2844" s="2">
        <v>1423761792</v>
      </c>
      <c r="K2844" s="2" t="b">
        <v>0</v>
      </c>
      <c r="L2844" s="2">
        <v>15</v>
      </c>
      <c r="M2844" s="2" t="b">
        <v>0</v>
      </c>
      <c r="N2844" s="2" t="s">
        <v>8304</v>
      </c>
      <c r="O2844" s="9">
        <f>E2844/D2844</f>
        <v>3.44748684310884E-2</v>
      </c>
      <c r="P2844" s="10">
        <f>IF(E2844=0,0,E2844/L2844)</f>
        <v>30.133333333333333</v>
      </c>
      <c r="Q2844" s="2" t="str">
        <f>LEFT(N2844,SEARCH("/",N2844,1)-1)</f>
        <v>theater</v>
      </c>
      <c r="R2844" s="2" t="str">
        <f>RIGHT(N2844,LEN(N2844)-SEARCH("/",N2844))</f>
        <v>musical</v>
      </c>
      <c r="S2844" s="21">
        <f>(((J2844/60)/60)/24)+DATE(1970,1,1)+(-5/24)</f>
        <v>42047.516111111108</v>
      </c>
      <c r="T2844" s="21">
        <f>(((I2844/60)/60)/24)+DATE(1970,1,1)+(-5/24)</f>
        <v>42076.924305555549</v>
      </c>
    </row>
    <row r="2845" spans="1:20" ht="105" hidden="1" x14ac:dyDescent="0.25">
      <c r="A2845" s="13">
        <v>3870</v>
      </c>
      <c r="B2845" s="3" t="s">
        <v>3867</v>
      </c>
      <c r="C2845" s="3" t="s">
        <v>7979</v>
      </c>
      <c r="D2845" s="2">
        <v>10000</v>
      </c>
      <c r="E2845" s="11">
        <v>1500</v>
      </c>
      <c r="F2845" s="2" t="s">
        <v>8219</v>
      </c>
      <c r="G2845" s="2" t="s">
        <v>8223</v>
      </c>
      <c r="H2845" s="2" t="s">
        <v>8245</v>
      </c>
      <c r="I2845" s="2">
        <v>1404360478</v>
      </c>
      <c r="J2845" s="2">
        <v>1401768478</v>
      </c>
      <c r="K2845" s="2" t="b">
        <v>0</v>
      </c>
      <c r="L2845" s="2">
        <v>10</v>
      </c>
      <c r="M2845" s="2" t="b">
        <v>0</v>
      </c>
      <c r="N2845" s="2" t="s">
        <v>8304</v>
      </c>
      <c r="O2845" s="9">
        <f>E2845/D2845</f>
        <v>0.15</v>
      </c>
      <c r="P2845" s="10">
        <f>IF(E2845=0,0,E2845/L2845)</f>
        <v>150</v>
      </c>
      <c r="Q2845" s="2" t="str">
        <f>LEFT(N2845,SEARCH("/",N2845,1)-1)</f>
        <v>theater</v>
      </c>
      <c r="R2845" s="2" t="str">
        <f>RIGHT(N2845,LEN(N2845)-SEARCH("/",N2845))</f>
        <v>musical</v>
      </c>
      <c r="S2845" s="21">
        <f>(((J2845/60)/60)/24)+DATE(1970,1,1)+(-5/24)</f>
        <v>41792.963865740734</v>
      </c>
      <c r="T2845" s="21">
        <f>(((I2845/60)/60)/24)+DATE(1970,1,1)+(-5/24)</f>
        <v>41822.963865740734</v>
      </c>
    </row>
    <row r="2846" spans="1:20" ht="75" hidden="1" x14ac:dyDescent="0.25">
      <c r="A2846" s="13">
        <v>3871</v>
      </c>
      <c r="B2846" s="3" t="s">
        <v>3868</v>
      </c>
      <c r="C2846" s="3" t="s">
        <v>7980</v>
      </c>
      <c r="D2846" s="2">
        <v>1500</v>
      </c>
      <c r="E2846" s="11">
        <v>40</v>
      </c>
      <c r="F2846" s="2" t="s">
        <v>8219</v>
      </c>
      <c r="G2846" s="2" t="s">
        <v>8223</v>
      </c>
      <c r="H2846" s="2" t="s">
        <v>8245</v>
      </c>
      <c r="I2846" s="2">
        <v>1490809450</v>
      </c>
      <c r="J2846" s="2">
        <v>1485629050</v>
      </c>
      <c r="K2846" s="2" t="b">
        <v>0</v>
      </c>
      <c r="L2846" s="2">
        <v>3</v>
      </c>
      <c r="M2846" s="2" t="b">
        <v>0</v>
      </c>
      <c r="N2846" s="2" t="s">
        <v>8304</v>
      </c>
      <c r="O2846" s="9">
        <f>E2846/D2846</f>
        <v>2.6666666666666668E-2</v>
      </c>
      <c r="P2846" s="10">
        <f>IF(E2846=0,0,E2846/L2846)</f>
        <v>13.333333333333334</v>
      </c>
      <c r="Q2846" s="2" t="str">
        <f>LEFT(N2846,SEARCH("/",N2846,1)-1)</f>
        <v>theater</v>
      </c>
      <c r="R2846" s="2" t="str">
        <f>RIGHT(N2846,LEN(N2846)-SEARCH("/",N2846))</f>
        <v>musical</v>
      </c>
      <c r="S2846" s="21">
        <f>(((J2846/60)/60)/24)+DATE(1970,1,1)+(-5/24)</f>
        <v>42763.572337962956</v>
      </c>
      <c r="T2846" s="21">
        <f>(((I2846/60)/60)/24)+DATE(1970,1,1)+(-5/24)</f>
        <v>42823.530671296299</v>
      </c>
    </row>
    <row r="2847" spans="1:20" ht="90" hidden="1" x14ac:dyDescent="0.25">
      <c r="A2847" s="13">
        <v>3872</v>
      </c>
      <c r="B2847" s="3" t="s">
        <v>3869</v>
      </c>
      <c r="C2847" s="3" t="s">
        <v>7981</v>
      </c>
      <c r="D2847" s="2">
        <v>15000</v>
      </c>
      <c r="E2847" s="11">
        <v>0</v>
      </c>
      <c r="F2847" s="2" t="s">
        <v>8219</v>
      </c>
      <c r="G2847" s="2" t="s">
        <v>8223</v>
      </c>
      <c r="H2847" s="2" t="s">
        <v>8245</v>
      </c>
      <c r="I2847" s="2">
        <v>1439522996</v>
      </c>
      <c r="J2847" s="2">
        <v>1435202996</v>
      </c>
      <c r="K2847" s="2" t="b">
        <v>0</v>
      </c>
      <c r="L2847" s="2">
        <v>0</v>
      </c>
      <c r="M2847" s="2" t="b">
        <v>0</v>
      </c>
      <c r="N2847" s="2" t="s">
        <v>8304</v>
      </c>
      <c r="O2847" s="9">
        <f>E2847/D2847</f>
        <v>0</v>
      </c>
      <c r="P2847" s="10">
        <f>IF(E2847=0,0,E2847/L2847)</f>
        <v>0</v>
      </c>
      <c r="Q2847" s="2" t="str">
        <f>LEFT(N2847,SEARCH("/",N2847,1)-1)</f>
        <v>theater</v>
      </c>
      <c r="R2847" s="2" t="str">
        <f>RIGHT(N2847,LEN(N2847)-SEARCH("/",N2847))</f>
        <v>musical</v>
      </c>
      <c r="S2847" s="21">
        <f>(((J2847/60)/60)/24)+DATE(1970,1,1)+(-5/24)</f>
        <v>42179.9374537037</v>
      </c>
      <c r="T2847" s="21">
        <f>(((I2847/60)/60)/24)+DATE(1970,1,1)+(-5/24)</f>
        <v>42229.9374537037</v>
      </c>
    </row>
    <row r="2848" spans="1:20" ht="105" hidden="1" x14ac:dyDescent="0.25">
      <c r="A2848" s="13">
        <v>3873</v>
      </c>
      <c r="B2848" s="3" t="s">
        <v>3870</v>
      </c>
      <c r="C2848" s="3" t="s">
        <v>7982</v>
      </c>
      <c r="D2848" s="2">
        <v>5500</v>
      </c>
      <c r="E2848" s="11">
        <v>0</v>
      </c>
      <c r="F2848" s="2" t="s">
        <v>8219</v>
      </c>
      <c r="G2848" s="2" t="s">
        <v>8223</v>
      </c>
      <c r="H2848" s="2" t="s">
        <v>8245</v>
      </c>
      <c r="I2848" s="2">
        <v>1444322535</v>
      </c>
      <c r="J2848" s="2">
        <v>1441730535</v>
      </c>
      <c r="K2848" s="2" t="b">
        <v>0</v>
      </c>
      <c r="L2848" s="2">
        <v>0</v>
      </c>
      <c r="M2848" s="2" t="b">
        <v>0</v>
      </c>
      <c r="N2848" s="2" t="s">
        <v>8304</v>
      </c>
      <c r="O2848" s="9">
        <f>E2848/D2848</f>
        <v>0</v>
      </c>
      <c r="P2848" s="10">
        <f>IF(E2848=0,0,E2848/L2848)</f>
        <v>0</v>
      </c>
      <c r="Q2848" s="2" t="str">
        <f>LEFT(N2848,SEARCH("/",N2848,1)-1)</f>
        <v>theater</v>
      </c>
      <c r="R2848" s="2" t="str">
        <f>RIGHT(N2848,LEN(N2848)-SEARCH("/",N2848))</f>
        <v>musical</v>
      </c>
      <c r="S2848" s="21">
        <f>(((J2848/60)/60)/24)+DATE(1970,1,1)+(-5/24)</f>
        <v>42255.487673611111</v>
      </c>
      <c r="T2848" s="21">
        <f>(((I2848/60)/60)/24)+DATE(1970,1,1)+(-5/24)</f>
        <v>42285.487673611111</v>
      </c>
    </row>
    <row r="2849" spans="1:20" ht="105" hidden="1" x14ac:dyDescent="0.25">
      <c r="A2849" s="13">
        <v>3874</v>
      </c>
      <c r="B2849" s="3" t="s">
        <v>3871</v>
      </c>
      <c r="C2849" s="3" t="s">
        <v>7983</v>
      </c>
      <c r="D2849" s="2">
        <v>620</v>
      </c>
      <c r="E2849" s="11">
        <v>0</v>
      </c>
      <c r="F2849" s="2" t="s">
        <v>8219</v>
      </c>
      <c r="G2849" s="2" t="s">
        <v>8227</v>
      </c>
      <c r="H2849" s="2" t="s">
        <v>8249</v>
      </c>
      <c r="I2849" s="2">
        <v>1422061200</v>
      </c>
      <c r="J2849" s="2">
        <v>1420244622</v>
      </c>
      <c r="K2849" s="2" t="b">
        <v>0</v>
      </c>
      <c r="L2849" s="2">
        <v>0</v>
      </c>
      <c r="M2849" s="2" t="b">
        <v>0</v>
      </c>
      <c r="N2849" s="2" t="s">
        <v>8304</v>
      </c>
      <c r="O2849" s="9">
        <f>E2849/D2849</f>
        <v>0</v>
      </c>
      <c r="P2849" s="10">
        <f>IF(E2849=0,0,E2849/L2849)</f>
        <v>0</v>
      </c>
      <c r="Q2849" s="2" t="str">
        <f>LEFT(N2849,SEARCH("/",N2849,1)-1)</f>
        <v>theater</v>
      </c>
      <c r="R2849" s="2" t="str">
        <f>RIGHT(N2849,LEN(N2849)-SEARCH("/",N2849))</f>
        <v>musical</v>
      </c>
      <c r="S2849" s="21">
        <f>(((J2849/60)/60)/24)+DATE(1970,1,1)+(-5/24)</f>
        <v>42006.808124999996</v>
      </c>
      <c r="T2849" s="21">
        <f>(((I2849/60)/60)/24)+DATE(1970,1,1)+(-5/24)</f>
        <v>42027.833333333336</v>
      </c>
    </row>
    <row r="2850" spans="1:20" ht="105" hidden="1" x14ac:dyDescent="0.25">
      <c r="A2850" s="13">
        <v>3875</v>
      </c>
      <c r="B2850" s="3" t="s">
        <v>3872</v>
      </c>
      <c r="C2850" s="3" t="s">
        <v>7984</v>
      </c>
      <c r="D2850" s="2">
        <v>30000</v>
      </c>
      <c r="E2850" s="11">
        <v>0</v>
      </c>
      <c r="F2850" s="2" t="s">
        <v>8219</v>
      </c>
      <c r="G2850" s="2" t="s">
        <v>8231</v>
      </c>
      <c r="H2850" s="2" t="s">
        <v>8252</v>
      </c>
      <c r="I2850" s="2">
        <v>1472896800</v>
      </c>
      <c r="J2850" s="2">
        <v>1472804365</v>
      </c>
      <c r="K2850" s="2" t="b">
        <v>0</v>
      </c>
      <c r="L2850" s="2">
        <v>0</v>
      </c>
      <c r="M2850" s="2" t="b">
        <v>0</v>
      </c>
      <c r="N2850" s="2" t="s">
        <v>8304</v>
      </c>
      <c r="O2850" s="9">
        <f>E2850/D2850</f>
        <v>0</v>
      </c>
      <c r="P2850" s="10">
        <f>IF(E2850=0,0,E2850/L2850)</f>
        <v>0</v>
      </c>
      <c r="Q2850" s="2" t="str">
        <f>LEFT(N2850,SEARCH("/",N2850,1)-1)</f>
        <v>theater</v>
      </c>
      <c r="R2850" s="2" t="str">
        <f>RIGHT(N2850,LEN(N2850)-SEARCH("/",N2850))</f>
        <v>musical</v>
      </c>
      <c r="S2850" s="21">
        <f>(((J2850/60)/60)/24)+DATE(1970,1,1)+(-5/24)</f>
        <v>42615.138483796291</v>
      </c>
      <c r="T2850" s="21">
        <f>(((I2850/60)/60)/24)+DATE(1970,1,1)+(-5/24)</f>
        <v>42616.208333333336</v>
      </c>
    </row>
    <row r="2851" spans="1:20" ht="90" hidden="1" x14ac:dyDescent="0.25">
      <c r="A2851" s="13">
        <v>3876</v>
      </c>
      <c r="B2851" s="3" t="s">
        <v>3873</v>
      </c>
      <c r="C2851" s="3" t="s">
        <v>7985</v>
      </c>
      <c r="D2851" s="2">
        <v>3900</v>
      </c>
      <c r="E2851" s="11">
        <v>2059</v>
      </c>
      <c r="F2851" s="2" t="s">
        <v>8219</v>
      </c>
      <c r="G2851" s="2" t="s">
        <v>8224</v>
      </c>
      <c r="H2851" s="2" t="s">
        <v>8246</v>
      </c>
      <c r="I2851" s="2">
        <v>1454425128</v>
      </c>
      <c r="J2851" s="2">
        <v>1451833128</v>
      </c>
      <c r="K2851" s="2" t="b">
        <v>0</v>
      </c>
      <c r="L2851" s="2">
        <v>46</v>
      </c>
      <c r="M2851" s="2" t="b">
        <v>0</v>
      </c>
      <c r="N2851" s="2" t="s">
        <v>8304</v>
      </c>
      <c r="O2851" s="9">
        <f>E2851/D2851</f>
        <v>0.52794871794871789</v>
      </c>
      <c r="P2851" s="10">
        <f>IF(E2851=0,0,E2851/L2851)</f>
        <v>44.760869565217391</v>
      </c>
      <c r="Q2851" s="2" t="str">
        <f>LEFT(N2851,SEARCH("/",N2851,1)-1)</f>
        <v>theater</v>
      </c>
      <c r="R2851" s="2" t="str">
        <f>RIGHT(N2851,LEN(N2851)-SEARCH("/",N2851))</f>
        <v>musical</v>
      </c>
      <c r="S2851" s="21">
        <f>(((J2851/60)/60)/24)+DATE(1970,1,1)+(-5/24)</f>
        <v>42372.415833333333</v>
      </c>
      <c r="T2851" s="21">
        <f>(((I2851/60)/60)/24)+DATE(1970,1,1)+(-5/24)</f>
        <v>42402.415833333333</v>
      </c>
    </row>
    <row r="2852" spans="1:20" ht="90" hidden="1" x14ac:dyDescent="0.25">
      <c r="A2852" s="13">
        <v>3877</v>
      </c>
      <c r="B2852" s="3" t="s">
        <v>3874</v>
      </c>
      <c r="C2852" s="3" t="s">
        <v>7986</v>
      </c>
      <c r="D2852" s="2">
        <v>25000</v>
      </c>
      <c r="E2852" s="11">
        <v>1241</v>
      </c>
      <c r="F2852" s="2" t="s">
        <v>8219</v>
      </c>
      <c r="G2852" s="2" t="s">
        <v>8223</v>
      </c>
      <c r="H2852" s="2" t="s">
        <v>8245</v>
      </c>
      <c r="I2852" s="2">
        <v>1481213752</v>
      </c>
      <c r="J2852" s="2">
        <v>1478621752</v>
      </c>
      <c r="K2852" s="2" t="b">
        <v>0</v>
      </c>
      <c r="L2852" s="2">
        <v>14</v>
      </c>
      <c r="M2852" s="2" t="b">
        <v>0</v>
      </c>
      <c r="N2852" s="2" t="s">
        <v>8304</v>
      </c>
      <c r="O2852" s="9">
        <f>E2852/D2852</f>
        <v>4.9639999999999997E-2</v>
      </c>
      <c r="P2852" s="10">
        <f>IF(E2852=0,0,E2852/L2852)</f>
        <v>88.642857142857139</v>
      </c>
      <c r="Q2852" s="2" t="str">
        <f>LEFT(N2852,SEARCH("/",N2852,1)-1)</f>
        <v>theater</v>
      </c>
      <c r="R2852" s="2" t="str">
        <f>RIGHT(N2852,LEN(N2852)-SEARCH("/",N2852))</f>
        <v>musical</v>
      </c>
      <c r="S2852" s="21">
        <f>(((J2852/60)/60)/24)+DATE(1970,1,1)+(-5/24)</f>
        <v>42682.469351851854</v>
      </c>
      <c r="T2852" s="21">
        <f>(((I2852/60)/60)/24)+DATE(1970,1,1)+(-5/24)</f>
        <v>42712.469351851854</v>
      </c>
    </row>
    <row r="2853" spans="1:20" ht="75" hidden="1" x14ac:dyDescent="0.25">
      <c r="A2853" s="13">
        <v>3878</v>
      </c>
      <c r="B2853" s="3" t="s">
        <v>3875</v>
      </c>
      <c r="C2853" s="3" t="s">
        <v>7987</v>
      </c>
      <c r="D2853" s="2">
        <v>18000</v>
      </c>
      <c r="E2853" s="11">
        <v>10</v>
      </c>
      <c r="F2853" s="2" t="s">
        <v>8219</v>
      </c>
      <c r="G2853" s="2" t="s">
        <v>8223</v>
      </c>
      <c r="H2853" s="2" t="s">
        <v>8245</v>
      </c>
      <c r="I2853" s="2">
        <v>1435636740</v>
      </c>
      <c r="J2853" s="2">
        <v>1433014746</v>
      </c>
      <c r="K2853" s="2" t="b">
        <v>0</v>
      </c>
      <c r="L2853" s="2">
        <v>1</v>
      </c>
      <c r="M2853" s="2" t="b">
        <v>0</v>
      </c>
      <c r="N2853" s="2" t="s">
        <v>8304</v>
      </c>
      <c r="O2853" s="9">
        <f>E2853/D2853</f>
        <v>5.5555555555555556E-4</v>
      </c>
      <c r="P2853" s="10">
        <f>IF(E2853=0,0,E2853/L2853)</f>
        <v>10</v>
      </c>
      <c r="Q2853" s="2" t="str">
        <f>LEFT(N2853,SEARCH("/",N2853,1)-1)</f>
        <v>theater</v>
      </c>
      <c r="R2853" s="2" t="str">
        <f>RIGHT(N2853,LEN(N2853)-SEARCH("/",N2853))</f>
        <v>musical</v>
      </c>
      <c r="S2853" s="21">
        <f>(((J2853/60)/60)/24)+DATE(1970,1,1)+(-5/24)</f>
        <v>42154.610486111109</v>
      </c>
      <c r="T2853" s="21">
        <f>(((I2853/60)/60)/24)+DATE(1970,1,1)+(-5/24)</f>
        <v>42184.957638888889</v>
      </c>
    </row>
    <row r="2854" spans="1:20" ht="75" hidden="1" x14ac:dyDescent="0.25">
      <c r="A2854" s="13">
        <v>3879</v>
      </c>
      <c r="B2854" s="3" t="s">
        <v>3876</v>
      </c>
      <c r="C2854" s="3" t="s">
        <v>7988</v>
      </c>
      <c r="D2854" s="2">
        <v>15000</v>
      </c>
      <c r="E2854" s="11">
        <v>0</v>
      </c>
      <c r="F2854" s="2" t="s">
        <v>8219</v>
      </c>
      <c r="G2854" s="2" t="s">
        <v>8224</v>
      </c>
      <c r="H2854" s="2" t="s">
        <v>8246</v>
      </c>
      <c r="I2854" s="2">
        <v>1422218396</v>
      </c>
      <c r="J2854" s="2">
        <v>1419626396</v>
      </c>
      <c r="K2854" s="2" t="b">
        <v>0</v>
      </c>
      <c r="L2854" s="2">
        <v>0</v>
      </c>
      <c r="M2854" s="2" t="b">
        <v>0</v>
      </c>
      <c r="N2854" s="2" t="s">
        <v>8304</v>
      </c>
      <c r="O2854" s="9">
        <f>E2854/D2854</f>
        <v>0</v>
      </c>
      <c r="P2854" s="10">
        <f>IF(E2854=0,0,E2854/L2854)</f>
        <v>0</v>
      </c>
      <c r="Q2854" s="2" t="str">
        <f>LEFT(N2854,SEARCH("/",N2854,1)-1)</f>
        <v>theater</v>
      </c>
      <c r="R2854" s="2" t="str">
        <f>RIGHT(N2854,LEN(N2854)-SEARCH("/",N2854))</f>
        <v>musical</v>
      </c>
      <c r="S2854" s="21">
        <f>(((J2854/60)/60)/24)+DATE(1970,1,1)+(-5/24)</f>
        <v>41999.652731481481</v>
      </c>
      <c r="T2854" s="21">
        <f>(((I2854/60)/60)/24)+DATE(1970,1,1)+(-5/24)</f>
        <v>42029.652731481481</v>
      </c>
    </row>
    <row r="2855" spans="1:20" ht="90" hidden="1" x14ac:dyDescent="0.25">
      <c r="A2855" s="13">
        <v>3880</v>
      </c>
      <c r="B2855" s="3" t="s">
        <v>3877</v>
      </c>
      <c r="C2855" s="3" t="s">
        <v>7989</v>
      </c>
      <c r="D2855" s="2">
        <v>7500</v>
      </c>
      <c r="E2855" s="11">
        <v>980</v>
      </c>
      <c r="F2855" s="2" t="s">
        <v>8219</v>
      </c>
      <c r="G2855" s="2" t="s">
        <v>8224</v>
      </c>
      <c r="H2855" s="2" t="s">
        <v>8246</v>
      </c>
      <c r="I2855" s="2">
        <v>1406761200</v>
      </c>
      <c r="J2855" s="2">
        <v>1403724820</v>
      </c>
      <c r="K2855" s="2" t="b">
        <v>0</v>
      </c>
      <c r="L2855" s="2">
        <v>17</v>
      </c>
      <c r="M2855" s="2" t="b">
        <v>0</v>
      </c>
      <c r="N2855" s="2" t="s">
        <v>8304</v>
      </c>
      <c r="O2855" s="9">
        <f>E2855/D2855</f>
        <v>0.13066666666666665</v>
      </c>
      <c r="P2855" s="10">
        <f>IF(E2855=0,0,E2855/L2855)</f>
        <v>57.647058823529413</v>
      </c>
      <c r="Q2855" s="2" t="str">
        <f>LEFT(N2855,SEARCH("/",N2855,1)-1)</f>
        <v>theater</v>
      </c>
      <c r="R2855" s="2" t="str">
        <f>RIGHT(N2855,LEN(N2855)-SEARCH("/",N2855))</f>
        <v>musical</v>
      </c>
      <c r="S2855" s="21">
        <f>(((J2855/60)/60)/24)+DATE(1970,1,1)+(-5/24)</f>
        <v>41815.606712962959</v>
      </c>
      <c r="T2855" s="21">
        <f>(((I2855/60)/60)/24)+DATE(1970,1,1)+(-5/24)</f>
        <v>41850.75</v>
      </c>
    </row>
    <row r="2856" spans="1:20" ht="60" hidden="1" x14ac:dyDescent="0.25">
      <c r="A2856" s="13">
        <v>3881</v>
      </c>
      <c r="B2856" s="3" t="s">
        <v>3878</v>
      </c>
      <c r="C2856" s="3" t="s">
        <v>7990</v>
      </c>
      <c r="D2856" s="2">
        <v>500</v>
      </c>
      <c r="E2856" s="11">
        <v>25</v>
      </c>
      <c r="F2856" s="2" t="s">
        <v>8219</v>
      </c>
      <c r="G2856" s="2" t="s">
        <v>8223</v>
      </c>
      <c r="H2856" s="2" t="s">
        <v>8245</v>
      </c>
      <c r="I2856" s="2">
        <v>1487550399</v>
      </c>
      <c r="J2856" s="2">
        <v>1484958399</v>
      </c>
      <c r="K2856" s="2" t="b">
        <v>0</v>
      </c>
      <c r="L2856" s="2">
        <v>1</v>
      </c>
      <c r="M2856" s="2" t="b">
        <v>0</v>
      </c>
      <c r="N2856" s="2" t="s">
        <v>8304</v>
      </c>
      <c r="O2856" s="9">
        <f>E2856/D2856</f>
        <v>0.05</v>
      </c>
      <c r="P2856" s="10">
        <f>IF(E2856=0,0,E2856/L2856)</f>
        <v>25</v>
      </c>
      <c r="Q2856" s="2" t="str">
        <f>LEFT(N2856,SEARCH("/",N2856,1)-1)</f>
        <v>theater</v>
      </c>
      <c r="R2856" s="2" t="str">
        <f>RIGHT(N2856,LEN(N2856)-SEARCH("/",N2856))</f>
        <v>musical</v>
      </c>
      <c r="S2856" s="21">
        <f>(((J2856/60)/60)/24)+DATE(1970,1,1)+(-5/24)</f>
        <v>42755.810173611106</v>
      </c>
      <c r="T2856" s="21">
        <f>(((I2856/60)/60)/24)+DATE(1970,1,1)+(-5/24)</f>
        <v>42785.810173611106</v>
      </c>
    </row>
    <row r="2857" spans="1:20" ht="90" hidden="1" x14ac:dyDescent="0.25">
      <c r="A2857" s="13">
        <v>3882</v>
      </c>
      <c r="B2857" s="3" t="s">
        <v>3879</v>
      </c>
      <c r="C2857" s="3" t="s">
        <v>7991</v>
      </c>
      <c r="D2857" s="2">
        <v>30000</v>
      </c>
      <c r="E2857" s="11">
        <v>0</v>
      </c>
      <c r="F2857" s="2" t="s">
        <v>8219</v>
      </c>
      <c r="G2857" s="2" t="s">
        <v>8225</v>
      </c>
      <c r="H2857" s="2" t="s">
        <v>8247</v>
      </c>
      <c r="I2857" s="2">
        <v>1454281380</v>
      </c>
      <c r="J2857" s="2">
        <v>1451950570</v>
      </c>
      <c r="K2857" s="2" t="b">
        <v>0</v>
      </c>
      <c r="L2857" s="2">
        <v>0</v>
      </c>
      <c r="M2857" s="2" t="b">
        <v>0</v>
      </c>
      <c r="N2857" s="2" t="s">
        <v>8304</v>
      </c>
      <c r="O2857" s="9">
        <f>E2857/D2857</f>
        <v>0</v>
      </c>
      <c r="P2857" s="10">
        <f>IF(E2857=0,0,E2857/L2857)</f>
        <v>0</v>
      </c>
      <c r="Q2857" s="2" t="str">
        <f>LEFT(N2857,SEARCH("/",N2857,1)-1)</f>
        <v>theater</v>
      </c>
      <c r="R2857" s="2" t="str">
        <f>RIGHT(N2857,LEN(N2857)-SEARCH("/",N2857))</f>
        <v>musical</v>
      </c>
      <c r="S2857" s="21">
        <f>(((J2857/60)/60)/24)+DATE(1970,1,1)+(-5/24)</f>
        <v>42373.77511574074</v>
      </c>
      <c r="T2857" s="21">
        <f>(((I2857/60)/60)/24)+DATE(1970,1,1)+(-5/24)</f>
        <v>42400.752083333333</v>
      </c>
    </row>
    <row r="2858" spans="1:20" ht="90" hidden="1" x14ac:dyDescent="0.25">
      <c r="A2858" s="13">
        <v>3883</v>
      </c>
      <c r="B2858" s="3" t="s">
        <v>3880</v>
      </c>
      <c r="C2858" s="3" t="s">
        <v>7992</v>
      </c>
      <c r="D2858" s="2">
        <v>15000</v>
      </c>
      <c r="E2858" s="11">
        <v>0</v>
      </c>
      <c r="F2858" s="2" t="s">
        <v>8219</v>
      </c>
      <c r="G2858" s="2" t="s">
        <v>8224</v>
      </c>
      <c r="H2858" s="2" t="s">
        <v>8246</v>
      </c>
      <c r="I2858" s="2">
        <v>1409668069</v>
      </c>
      <c r="J2858" s="2">
        <v>1407076069</v>
      </c>
      <c r="K2858" s="2" t="b">
        <v>0</v>
      </c>
      <c r="L2858" s="2">
        <v>0</v>
      </c>
      <c r="M2858" s="2" t="b">
        <v>0</v>
      </c>
      <c r="N2858" s="2" t="s">
        <v>8304</v>
      </c>
      <c r="O2858" s="9">
        <f>E2858/D2858</f>
        <v>0</v>
      </c>
      <c r="P2858" s="10">
        <f>IF(E2858=0,0,E2858/L2858)</f>
        <v>0</v>
      </c>
      <c r="Q2858" s="2" t="str">
        <f>LEFT(N2858,SEARCH("/",N2858,1)-1)</f>
        <v>theater</v>
      </c>
      <c r="R2858" s="2" t="str">
        <f>RIGHT(N2858,LEN(N2858)-SEARCH("/",N2858))</f>
        <v>musical</v>
      </c>
      <c r="S2858" s="21">
        <f>(((J2858/60)/60)/24)+DATE(1970,1,1)+(-5/24)</f>
        <v>41854.394317129627</v>
      </c>
      <c r="T2858" s="21">
        <f>(((I2858/60)/60)/24)+DATE(1970,1,1)+(-5/24)</f>
        <v>41884.394317129627</v>
      </c>
    </row>
    <row r="2859" spans="1:20" ht="75" hidden="1" x14ac:dyDescent="0.25">
      <c r="A2859" s="13">
        <v>3884</v>
      </c>
      <c r="B2859" s="3" t="s">
        <v>3881</v>
      </c>
      <c r="C2859" s="3" t="s">
        <v>7993</v>
      </c>
      <c r="D2859" s="2">
        <v>10000</v>
      </c>
      <c r="E2859" s="11">
        <v>0</v>
      </c>
      <c r="F2859" s="2" t="s">
        <v>8219</v>
      </c>
      <c r="G2859" s="2" t="s">
        <v>8223</v>
      </c>
      <c r="H2859" s="2" t="s">
        <v>8245</v>
      </c>
      <c r="I2859" s="2">
        <v>1427479192</v>
      </c>
      <c r="J2859" s="2">
        <v>1425322792</v>
      </c>
      <c r="K2859" s="2" t="b">
        <v>0</v>
      </c>
      <c r="L2859" s="2">
        <v>0</v>
      </c>
      <c r="M2859" s="2" t="b">
        <v>0</v>
      </c>
      <c r="N2859" s="2" t="s">
        <v>8304</v>
      </c>
      <c r="O2859" s="9">
        <f>E2859/D2859</f>
        <v>0</v>
      </c>
      <c r="P2859" s="10">
        <f>IF(E2859=0,0,E2859/L2859)</f>
        <v>0</v>
      </c>
      <c r="Q2859" s="2" t="str">
        <f>LEFT(N2859,SEARCH("/",N2859,1)-1)</f>
        <v>theater</v>
      </c>
      <c r="R2859" s="2" t="str">
        <f>RIGHT(N2859,LEN(N2859)-SEARCH("/",N2859))</f>
        <v>musical</v>
      </c>
      <c r="S2859" s="21">
        <f>(((J2859/60)/60)/24)+DATE(1970,1,1)+(-5/24)</f>
        <v>42065.583240740736</v>
      </c>
      <c r="T2859" s="21">
        <f>(((I2859/60)/60)/24)+DATE(1970,1,1)+(-5/24)</f>
        <v>42090.541574074072</v>
      </c>
    </row>
    <row r="2860" spans="1:20" ht="90" hidden="1" x14ac:dyDescent="0.25">
      <c r="A2860" s="13">
        <v>3885</v>
      </c>
      <c r="B2860" s="3" t="s">
        <v>3882</v>
      </c>
      <c r="C2860" s="3" t="s">
        <v>7994</v>
      </c>
      <c r="D2860" s="2">
        <v>375000</v>
      </c>
      <c r="E2860" s="11">
        <v>0</v>
      </c>
      <c r="F2860" s="2" t="s">
        <v>8219</v>
      </c>
      <c r="G2860" s="2" t="s">
        <v>8223</v>
      </c>
      <c r="H2860" s="2" t="s">
        <v>8245</v>
      </c>
      <c r="I2860" s="2">
        <v>1462834191</v>
      </c>
      <c r="J2860" s="2">
        <v>1460242191</v>
      </c>
      <c r="K2860" s="2" t="b">
        <v>0</v>
      </c>
      <c r="L2860" s="2">
        <v>0</v>
      </c>
      <c r="M2860" s="2" t="b">
        <v>0</v>
      </c>
      <c r="N2860" s="2" t="s">
        <v>8304</v>
      </c>
      <c r="O2860" s="9">
        <f>E2860/D2860</f>
        <v>0</v>
      </c>
      <c r="P2860" s="10">
        <f>IF(E2860=0,0,E2860/L2860)</f>
        <v>0</v>
      </c>
      <c r="Q2860" s="2" t="str">
        <f>LEFT(N2860,SEARCH("/",N2860,1)-1)</f>
        <v>theater</v>
      </c>
      <c r="R2860" s="2" t="str">
        <f>RIGHT(N2860,LEN(N2860)-SEARCH("/",N2860))</f>
        <v>musical</v>
      </c>
      <c r="S2860" s="21">
        <f>(((J2860/60)/60)/24)+DATE(1970,1,1)+(-5/24)</f>
        <v>42469.742951388886</v>
      </c>
      <c r="T2860" s="21">
        <f>(((I2860/60)/60)/24)+DATE(1970,1,1)+(-5/24)</f>
        <v>42499.742951388886</v>
      </c>
    </row>
    <row r="2861" spans="1:20" hidden="1" x14ac:dyDescent="0.25">
      <c r="A2861" s="13">
        <v>3886</v>
      </c>
      <c r="B2861" s="3" t="s">
        <v>3883</v>
      </c>
      <c r="C2861" s="3">
        <v>1</v>
      </c>
      <c r="D2861" s="2">
        <v>10000</v>
      </c>
      <c r="E2861" s="11">
        <v>0</v>
      </c>
      <c r="F2861" s="2" t="s">
        <v>8219</v>
      </c>
      <c r="G2861" s="2" t="s">
        <v>8225</v>
      </c>
      <c r="H2861" s="2" t="s">
        <v>8247</v>
      </c>
      <c r="I2861" s="2">
        <v>1418275702</v>
      </c>
      <c r="J2861" s="2">
        <v>1415683702</v>
      </c>
      <c r="K2861" s="2" t="b">
        <v>0</v>
      </c>
      <c r="L2861" s="2">
        <v>0</v>
      </c>
      <c r="M2861" s="2" t="b">
        <v>0</v>
      </c>
      <c r="N2861" s="2" t="s">
        <v>8304</v>
      </c>
      <c r="O2861" s="9">
        <f>E2861/D2861</f>
        <v>0</v>
      </c>
      <c r="P2861" s="10">
        <f>IF(E2861=0,0,E2861/L2861)</f>
        <v>0</v>
      </c>
      <c r="Q2861" s="2" t="str">
        <f>LEFT(N2861,SEARCH("/",N2861,1)-1)</f>
        <v>theater</v>
      </c>
      <c r="R2861" s="2" t="str">
        <f>RIGHT(N2861,LEN(N2861)-SEARCH("/",N2861))</f>
        <v>musical</v>
      </c>
      <c r="S2861" s="21">
        <f>(((J2861/60)/60)/24)+DATE(1970,1,1)+(-5/24)</f>
        <v>41954.019699074073</v>
      </c>
      <c r="T2861" s="21">
        <f>(((I2861/60)/60)/24)+DATE(1970,1,1)+(-5/24)</f>
        <v>41984.019699074073</v>
      </c>
    </row>
    <row r="2862" spans="1:20" ht="90" hidden="1" x14ac:dyDescent="0.25">
      <c r="A2862" s="13">
        <v>3887</v>
      </c>
      <c r="B2862" s="3" t="s">
        <v>3884</v>
      </c>
      <c r="C2862" s="3" t="s">
        <v>7995</v>
      </c>
      <c r="D2862" s="2">
        <v>2000</v>
      </c>
      <c r="E2862" s="11">
        <v>35</v>
      </c>
      <c r="F2862" s="2" t="s">
        <v>8219</v>
      </c>
      <c r="G2862" s="2" t="s">
        <v>8223</v>
      </c>
      <c r="H2862" s="2" t="s">
        <v>8245</v>
      </c>
      <c r="I2862" s="2">
        <v>1430517600</v>
      </c>
      <c r="J2862" s="2">
        <v>1426538129</v>
      </c>
      <c r="K2862" s="2" t="b">
        <v>0</v>
      </c>
      <c r="L2862" s="2">
        <v>2</v>
      </c>
      <c r="M2862" s="2" t="b">
        <v>0</v>
      </c>
      <c r="N2862" s="2" t="s">
        <v>8304</v>
      </c>
      <c r="O2862" s="9">
        <f>E2862/D2862</f>
        <v>1.7500000000000002E-2</v>
      </c>
      <c r="P2862" s="10">
        <f>IF(E2862=0,0,E2862/L2862)</f>
        <v>17.5</v>
      </c>
      <c r="Q2862" s="2" t="str">
        <f>LEFT(N2862,SEARCH("/",N2862,1)-1)</f>
        <v>theater</v>
      </c>
      <c r="R2862" s="2" t="str">
        <f>RIGHT(N2862,LEN(N2862)-SEARCH("/",N2862))</f>
        <v>musical</v>
      </c>
      <c r="S2862" s="21">
        <f>(((J2862/60)/60)/24)+DATE(1970,1,1)+(-5/24)</f>
        <v>42079.649641203701</v>
      </c>
      <c r="T2862" s="21">
        <f>(((I2862/60)/60)/24)+DATE(1970,1,1)+(-5/24)</f>
        <v>42125.708333333336</v>
      </c>
    </row>
    <row r="2863" spans="1:20" ht="90" hidden="1" x14ac:dyDescent="0.25">
      <c r="A2863" s="13">
        <v>520</v>
      </c>
      <c r="B2863" s="3" t="s">
        <v>521</v>
      </c>
      <c r="C2863" s="3" t="s">
        <v>4630</v>
      </c>
      <c r="D2863" s="2">
        <v>5000</v>
      </c>
      <c r="E2863" s="11">
        <v>5105</v>
      </c>
      <c r="F2863" s="2" t="s">
        <v>8218</v>
      </c>
      <c r="G2863" s="2" t="s">
        <v>8224</v>
      </c>
      <c r="H2863" s="2" t="s">
        <v>8246</v>
      </c>
      <c r="I2863" s="2">
        <v>1449766261</v>
      </c>
      <c r="J2863" s="2">
        <v>1447174261</v>
      </c>
      <c r="K2863" s="2" t="b">
        <v>0</v>
      </c>
      <c r="L2863" s="2">
        <v>34</v>
      </c>
      <c r="M2863" s="2" t="b">
        <v>1</v>
      </c>
      <c r="N2863" s="2" t="s">
        <v>8270</v>
      </c>
      <c r="O2863" s="9">
        <f>E2863/D2863</f>
        <v>1.0209999999999999</v>
      </c>
      <c r="P2863" s="10">
        <f>IF(E2863=0,0,E2863/L2863)</f>
        <v>150.14705882352942</v>
      </c>
      <c r="Q2863" s="2" t="str">
        <f>LEFT(N2863,SEARCH("/",N2863,1)-1)</f>
        <v>theater</v>
      </c>
      <c r="R2863" s="2" t="str">
        <f>RIGHT(N2863,LEN(N2863)-SEARCH("/",N2863))</f>
        <v>plays</v>
      </c>
      <c r="S2863" s="21">
        <f>(((J2863/60)/60)/24)+DATE(1970,1,1)+(-5/24)</f>
        <v>42318.493761574071</v>
      </c>
      <c r="T2863" s="21">
        <f>(((I2863/60)/60)/24)+DATE(1970,1,1)+(-5/24)</f>
        <v>42348.493761574071</v>
      </c>
    </row>
    <row r="2864" spans="1:20" ht="90" hidden="1" x14ac:dyDescent="0.25">
      <c r="A2864" s="13">
        <v>521</v>
      </c>
      <c r="B2864" s="3" t="s">
        <v>522</v>
      </c>
      <c r="C2864" s="3" t="s">
        <v>4631</v>
      </c>
      <c r="D2864" s="2">
        <v>5000</v>
      </c>
      <c r="E2864" s="11">
        <v>5232</v>
      </c>
      <c r="F2864" s="2" t="s">
        <v>8218</v>
      </c>
      <c r="G2864" s="2" t="s">
        <v>8223</v>
      </c>
      <c r="H2864" s="2" t="s">
        <v>8245</v>
      </c>
      <c r="I2864" s="2">
        <v>1477976340</v>
      </c>
      <c r="J2864" s="2">
        <v>1475460819</v>
      </c>
      <c r="K2864" s="2" t="b">
        <v>0</v>
      </c>
      <c r="L2864" s="2">
        <v>56</v>
      </c>
      <c r="M2864" s="2" t="b">
        <v>1</v>
      </c>
      <c r="N2864" s="2" t="s">
        <v>8270</v>
      </c>
      <c r="O2864" s="9">
        <f>E2864/D2864</f>
        <v>1.0464</v>
      </c>
      <c r="P2864" s="10">
        <f>IF(E2864=0,0,E2864/L2864)</f>
        <v>93.428571428571431</v>
      </c>
      <c r="Q2864" s="2" t="str">
        <f>LEFT(N2864,SEARCH("/",N2864,1)-1)</f>
        <v>theater</v>
      </c>
      <c r="R2864" s="2" t="str">
        <f>RIGHT(N2864,LEN(N2864)-SEARCH("/",N2864))</f>
        <v>plays</v>
      </c>
      <c r="S2864" s="21">
        <f>(((J2864/60)/60)/24)+DATE(1970,1,1)+(-5/24)</f>
        <v>42645.884479166663</v>
      </c>
      <c r="T2864" s="21">
        <f>(((I2864/60)/60)/24)+DATE(1970,1,1)+(-5/24)</f>
        <v>42674.999305555553</v>
      </c>
    </row>
    <row r="2865" spans="1:20" ht="90" hidden="1" x14ac:dyDescent="0.25">
      <c r="A2865" s="13">
        <v>522</v>
      </c>
      <c r="B2865" s="3" t="s">
        <v>523</v>
      </c>
      <c r="C2865" s="3" t="s">
        <v>4632</v>
      </c>
      <c r="D2865" s="2">
        <v>3000</v>
      </c>
      <c r="E2865" s="11">
        <v>3440</v>
      </c>
      <c r="F2865" s="2" t="s">
        <v>8218</v>
      </c>
      <c r="G2865" s="2" t="s">
        <v>8223</v>
      </c>
      <c r="H2865" s="2" t="s">
        <v>8245</v>
      </c>
      <c r="I2865" s="2">
        <v>1458518325</v>
      </c>
      <c r="J2865" s="2">
        <v>1456793925</v>
      </c>
      <c r="K2865" s="2" t="b">
        <v>0</v>
      </c>
      <c r="L2865" s="2">
        <v>31</v>
      </c>
      <c r="M2865" s="2" t="b">
        <v>1</v>
      </c>
      <c r="N2865" s="2" t="s">
        <v>8270</v>
      </c>
      <c r="O2865" s="9">
        <f>E2865/D2865</f>
        <v>1.1466666666666667</v>
      </c>
      <c r="P2865" s="10">
        <f>IF(E2865=0,0,E2865/L2865)</f>
        <v>110.96774193548387</v>
      </c>
      <c r="Q2865" s="2" t="str">
        <f>LEFT(N2865,SEARCH("/",N2865,1)-1)</f>
        <v>theater</v>
      </c>
      <c r="R2865" s="2" t="str">
        <f>RIGHT(N2865,LEN(N2865)-SEARCH("/",N2865))</f>
        <v>plays</v>
      </c>
      <c r="S2865" s="21">
        <f>(((J2865/60)/60)/24)+DATE(1970,1,1)+(-5/24)</f>
        <v>42429.832465277774</v>
      </c>
      <c r="T2865" s="21">
        <f>(((I2865/60)/60)/24)+DATE(1970,1,1)+(-5/24)</f>
        <v>42449.790798611109</v>
      </c>
    </row>
    <row r="2866" spans="1:20" ht="90" hidden="1" x14ac:dyDescent="0.25">
      <c r="A2866" s="13">
        <v>523</v>
      </c>
      <c r="B2866" s="3" t="s">
        <v>524</v>
      </c>
      <c r="C2866" s="3" t="s">
        <v>4633</v>
      </c>
      <c r="D2866" s="2">
        <v>5000</v>
      </c>
      <c r="E2866" s="11">
        <v>6030</v>
      </c>
      <c r="F2866" s="2" t="s">
        <v>8218</v>
      </c>
      <c r="G2866" s="2" t="s">
        <v>8223</v>
      </c>
      <c r="H2866" s="2" t="s">
        <v>8245</v>
      </c>
      <c r="I2866" s="2">
        <v>1442805076</v>
      </c>
      <c r="J2866" s="2">
        <v>1440213076</v>
      </c>
      <c r="K2866" s="2" t="b">
        <v>0</v>
      </c>
      <c r="L2866" s="2">
        <v>84</v>
      </c>
      <c r="M2866" s="2" t="b">
        <v>1</v>
      </c>
      <c r="N2866" s="2" t="s">
        <v>8270</v>
      </c>
      <c r="O2866" s="9">
        <f>E2866/D2866</f>
        <v>1.206</v>
      </c>
      <c r="P2866" s="10">
        <f>IF(E2866=0,0,E2866/L2866)</f>
        <v>71.785714285714292</v>
      </c>
      <c r="Q2866" s="2" t="str">
        <f>LEFT(N2866,SEARCH("/",N2866,1)-1)</f>
        <v>theater</v>
      </c>
      <c r="R2866" s="2" t="str">
        <f>RIGHT(N2866,LEN(N2866)-SEARCH("/",N2866))</f>
        <v>plays</v>
      </c>
      <c r="S2866" s="21">
        <f>(((J2866/60)/60)/24)+DATE(1970,1,1)+(-5/24)</f>
        <v>42237.924490740734</v>
      </c>
      <c r="T2866" s="21">
        <f>(((I2866/60)/60)/24)+DATE(1970,1,1)+(-5/24)</f>
        <v>42267.924490740734</v>
      </c>
    </row>
    <row r="2867" spans="1:20" ht="90" hidden="1" x14ac:dyDescent="0.25">
      <c r="A2867" s="13">
        <v>524</v>
      </c>
      <c r="B2867" s="3" t="s">
        <v>525</v>
      </c>
      <c r="C2867" s="3" t="s">
        <v>4634</v>
      </c>
      <c r="D2867" s="2">
        <v>3500</v>
      </c>
      <c r="E2867" s="11">
        <v>3803.55</v>
      </c>
      <c r="F2867" s="2" t="s">
        <v>8218</v>
      </c>
      <c r="G2867" s="2" t="s">
        <v>8224</v>
      </c>
      <c r="H2867" s="2" t="s">
        <v>8246</v>
      </c>
      <c r="I2867" s="2">
        <v>1464801169</v>
      </c>
      <c r="J2867" s="2">
        <v>1462209169</v>
      </c>
      <c r="K2867" s="2" t="b">
        <v>0</v>
      </c>
      <c r="L2867" s="2">
        <v>130</v>
      </c>
      <c r="M2867" s="2" t="b">
        <v>1</v>
      </c>
      <c r="N2867" s="2" t="s">
        <v>8270</v>
      </c>
      <c r="O2867" s="9">
        <f>E2867/D2867</f>
        <v>1.0867285714285715</v>
      </c>
      <c r="P2867" s="10">
        <f>IF(E2867=0,0,E2867/L2867)</f>
        <v>29.258076923076924</v>
      </c>
      <c r="Q2867" s="2" t="str">
        <f>LEFT(N2867,SEARCH("/",N2867,1)-1)</f>
        <v>theater</v>
      </c>
      <c r="R2867" s="2" t="str">
        <f>RIGHT(N2867,LEN(N2867)-SEARCH("/",N2867))</f>
        <v>plays</v>
      </c>
      <c r="S2867" s="21">
        <f>(((J2867/60)/60)/24)+DATE(1970,1,1)+(-5/24)</f>
        <v>42492.508900462963</v>
      </c>
      <c r="T2867" s="21">
        <f>(((I2867/60)/60)/24)+DATE(1970,1,1)+(-5/24)</f>
        <v>42522.508900462963</v>
      </c>
    </row>
    <row r="2868" spans="1:20" ht="105" hidden="1" x14ac:dyDescent="0.25">
      <c r="A2868" s="13">
        <v>525</v>
      </c>
      <c r="B2868" s="3" t="s">
        <v>526</v>
      </c>
      <c r="C2868" s="3" t="s">
        <v>4635</v>
      </c>
      <c r="D2868" s="2">
        <v>12000</v>
      </c>
      <c r="E2868" s="11">
        <v>12000</v>
      </c>
      <c r="F2868" s="2" t="s">
        <v>8218</v>
      </c>
      <c r="G2868" s="2" t="s">
        <v>8223</v>
      </c>
      <c r="H2868" s="2" t="s">
        <v>8245</v>
      </c>
      <c r="I2868" s="2">
        <v>1410601041</v>
      </c>
      <c r="J2868" s="2">
        <v>1406713041</v>
      </c>
      <c r="K2868" s="2" t="b">
        <v>0</v>
      </c>
      <c r="L2868" s="2">
        <v>12</v>
      </c>
      <c r="M2868" s="2" t="b">
        <v>1</v>
      </c>
      <c r="N2868" s="2" t="s">
        <v>8270</v>
      </c>
      <c r="O2868" s="9">
        <f>E2868/D2868</f>
        <v>1</v>
      </c>
      <c r="P2868" s="10">
        <f>IF(E2868=0,0,E2868/L2868)</f>
        <v>1000</v>
      </c>
      <c r="Q2868" s="2" t="str">
        <f>LEFT(N2868,SEARCH("/",N2868,1)-1)</f>
        <v>theater</v>
      </c>
      <c r="R2868" s="2" t="str">
        <f>RIGHT(N2868,LEN(N2868)-SEARCH("/",N2868))</f>
        <v>plays</v>
      </c>
      <c r="S2868" s="21">
        <f>(((J2868/60)/60)/24)+DATE(1970,1,1)+(-5/24)</f>
        <v>41850.192604166667</v>
      </c>
      <c r="T2868" s="21">
        <f>(((I2868/60)/60)/24)+DATE(1970,1,1)+(-5/24)</f>
        <v>41895.192604166667</v>
      </c>
    </row>
    <row r="2869" spans="1:20" ht="90" hidden="1" x14ac:dyDescent="0.25">
      <c r="A2869" s="13">
        <v>526</v>
      </c>
      <c r="B2869" s="3" t="s">
        <v>527</v>
      </c>
      <c r="C2869" s="3" t="s">
        <v>4636</v>
      </c>
      <c r="D2869" s="2">
        <v>1500</v>
      </c>
      <c r="E2869" s="11">
        <v>1710</v>
      </c>
      <c r="F2869" s="2" t="s">
        <v>8218</v>
      </c>
      <c r="G2869" s="2" t="s">
        <v>8224</v>
      </c>
      <c r="H2869" s="2" t="s">
        <v>8246</v>
      </c>
      <c r="I2869" s="2">
        <v>1438966800</v>
      </c>
      <c r="J2869" s="2">
        <v>1436278344</v>
      </c>
      <c r="K2869" s="2" t="b">
        <v>0</v>
      </c>
      <c r="L2869" s="2">
        <v>23</v>
      </c>
      <c r="M2869" s="2" t="b">
        <v>1</v>
      </c>
      <c r="N2869" s="2" t="s">
        <v>8270</v>
      </c>
      <c r="O2869" s="9">
        <f>E2869/D2869</f>
        <v>1.1399999999999999</v>
      </c>
      <c r="P2869" s="10">
        <f>IF(E2869=0,0,E2869/L2869)</f>
        <v>74.347826086956516</v>
      </c>
      <c r="Q2869" s="2" t="str">
        <f>LEFT(N2869,SEARCH("/",N2869,1)-1)</f>
        <v>theater</v>
      </c>
      <c r="R2869" s="2" t="str">
        <f>RIGHT(N2869,LEN(N2869)-SEARCH("/",N2869))</f>
        <v>plays</v>
      </c>
      <c r="S2869" s="21">
        <f>(((J2869/60)/60)/24)+DATE(1970,1,1)+(-5/24)</f>
        <v>42192.383611111109</v>
      </c>
      <c r="T2869" s="21">
        <f>(((I2869/60)/60)/24)+DATE(1970,1,1)+(-5/24)</f>
        <v>42223.499999999993</v>
      </c>
    </row>
    <row r="2870" spans="1:20" ht="90" hidden="1" x14ac:dyDescent="0.25">
      <c r="A2870" s="13">
        <v>527</v>
      </c>
      <c r="B2870" s="3" t="s">
        <v>528</v>
      </c>
      <c r="C2870" s="3" t="s">
        <v>4637</v>
      </c>
      <c r="D2870" s="2">
        <v>10000</v>
      </c>
      <c r="E2870" s="11">
        <v>10085</v>
      </c>
      <c r="F2870" s="2" t="s">
        <v>8218</v>
      </c>
      <c r="G2870" s="2" t="s">
        <v>8223</v>
      </c>
      <c r="H2870" s="2" t="s">
        <v>8245</v>
      </c>
      <c r="I2870" s="2">
        <v>1487347500</v>
      </c>
      <c r="J2870" s="2">
        <v>1484715366</v>
      </c>
      <c r="K2870" s="2" t="b">
        <v>0</v>
      </c>
      <c r="L2870" s="2">
        <v>158</v>
      </c>
      <c r="M2870" s="2" t="b">
        <v>1</v>
      </c>
      <c r="N2870" s="2" t="s">
        <v>8270</v>
      </c>
      <c r="O2870" s="9">
        <f>E2870/D2870</f>
        <v>1.0085</v>
      </c>
      <c r="P2870" s="10">
        <f>IF(E2870=0,0,E2870/L2870)</f>
        <v>63.829113924050631</v>
      </c>
      <c r="Q2870" s="2" t="str">
        <f>LEFT(N2870,SEARCH("/",N2870,1)-1)</f>
        <v>theater</v>
      </c>
      <c r="R2870" s="2" t="str">
        <f>RIGHT(N2870,LEN(N2870)-SEARCH("/",N2870))</f>
        <v>plays</v>
      </c>
      <c r="S2870" s="21">
        <f>(((J2870/60)/60)/24)+DATE(1970,1,1)+(-5/24)</f>
        <v>42752.997291666667</v>
      </c>
      <c r="T2870" s="21">
        <f>(((I2870/60)/60)/24)+DATE(1970,1,1)+(-5/24)</f>
        <v>42783.461805555555</v>
      </c>
    </row>
    <row r="2871" spans="1:20" ht="45" hidden="1" x14ac:dyDescent="0.25">
      <c r="A2871" s="13">
        <v>528</v>
      </c>
      <c r="B2871" s="3" t="s">
        <v>529</v>
      </c>
      <c r="C2871" s="3" t="s">
        <v>4638</v>
      </c>
      <c r="D2871" s="2">
        <v>1150</v>
      </c>
      <c r="E2871" s="11">
        <v>1330</v>
      </c>
      <c r="F2871" s="2" t="s">
        <v>8218</v>
      </c>
      <c r="G2871" s="2" t="s">
        <v>8223</v>
      </c>
      <c r="H2871" s="2" t="s">
        <v>8245</v>
      </c>
      <c r="I2871" s="2">
        <v>1434921600</v>
      </c>
      <c r="J2871" s="2">
        <v>1433109907</v>
      </c>
      <c r="K2871" s="2" t="b">
        <v>0</v>
      </c>
      <c r="L2871" s="2">
        <v>30</v>
      </c>
      <c r="M2871" s="2" t="b">
        <v>1</v>
      </c>
      <c r="N2871" s="2" t="s">
        <v>8270</v>
      </c>
      <c r="O2871" s="9">
        <f>E2871/D2871</f>
        <v>1.1565217391304348</v>
      </c>
      <c r="P2871" s="10">
        <f>IF(E2871=0,0,E2871/L2871)</f>
        <v>44.333333333333336</v>
      </c>
      <c r="Q2871" s="2" t="str">
        <f>LEFT(N2871,SEARCH("/",N2871,1)-1)</f>
        <v>theater</v>
      </c>
      <c r="R2871" s="2" t="str">
        <f>RIGHT(N2871,LEN(N2871)-SEARCH("/",N2871))</f>
        <v>plays</v>
      </c>
      <c r="S2871" s="21">
        <f>(((J2871/60)/60)/24)+DATE(1970,1,1)+(-5/24)</f>
        <v>42155.71188657407</v>
      </c>
      <c r="T2871" s="21">
        <f>(((I2871/60)/60)/24)+DATE(1970,1,1)+(-5/24)</f>
        <v>42176.680555555555</v>
      </c>
    </row>
    <row r="2872" spans="1:20" ht="105" hidden="1" x14ac:dyDescent="0.25">
      <c r="A2872" s="13">
        <v>529</v>
      </c>
      <c r="B2872" s="3" t="s">
        <v>530</v>
      </c>
      <c r="C2872" s="3" t="s">
        <v>4639</v>
      </c>
      <c r="D2872" s="2">
        <v>1200</v>
      </c>
      <c r="E2872" s="11">
        <v>1565</v>
      </c>
      <c r="F2872" s="2" t="s">
        <v>8218</v>
      </c>
      <c r="G2872" s="2" t="s">
        <v>8228</v>
      </c>
      <c r="H2872" s="2" t="s">
        <v>8250</v>
      </c>
      <c r="I2872" s="2">
        <v>1484110800</v>
      </c>
      <c r="J2872" s="2">
        <v>1482281094</v>
      </c>
      <c r="K2872" s="2" t="b">
        <v>0</v>
      </c>
      <c r="L2872" s="2">
        <v>18</v>
      </c>
      <c r="M2872" s="2" t="b">
        <v>1</v>
      </c>
      <c r="N2872" s="2" t="s">
        <v>8270</v>
      </c>
      <c r="O2872" s="9">
        <f>E2872/D2872</f>
        <v>1.3041666666666667</v>
      </c>
      <c r="P2872" s="10">
        <f>IF(E2872=0,0,E2872/L2872)</f>
        <v>86.944444444444443</v>
      </c>
      <c r="Q2872" s="2" t="str">
        <f>LEFT(N2872,SEARCH("/",N2872,1)-1)</f>
        <v>theater</v>
      </c>
      <c r="R2872" s="2" t="str">
        <f>RIGHT(N2872,LEN(N2872)-SEARCH("/",N2872))</f>
        <v>plays</v>
      </c>
      <c r="S2872" s="21">
        <f>(((J2872/60)/60)/24)+DATE(1970,1,1)+(-5/24)</f>
        <v>42724.822847222218</v>
      </c>
      <c r="T2872" s="21">
        <f>(((I2872/60)/60)/24)+DATE(1970,1,1)+(-5/24)</f>
        <v>42745.999999999993</v>
      </c>
    </row>
    <row r="2873" spans="1:20" ht="105" hidden="1" x14ac:dyDescent="0.25">
      <c r="A2873" s="13">
        <v>530</v>
      </c>
      <c r="B2873" s="3" t="s">
        <v>531</v>
      </c>
      <c r="C2873" s="3" t="s">
        <v>4640</v>
      </c>
      <c r="D2873" s="2">
        <v>3405</v>
      </c>
      <c r="E2873" s="11">
        <v>3670</v>
      </c>
      <c r="F2873" s="2" t="s">
        <v>8218</v>
      </c>
      <c r="G2873" s="2" t="s">
        <v>8223</v>
      </c>
      <c r="H2873" s="2" t="s">
        <v>8245</v>
      </c>
      <c r="I2873" s="2">
        <v>1435111200</v>
      </c>
      <c r="J2873" s="2">
        <v>1433254268</v>
      </c>
      <c r="K2873" s="2" t="b">
        <v>0</v>
      </c>
      <c r="L2873" s="2">
        <v>29</v>
      </c>
      <c r="M2873" s="2" t="b">
        <v>1</v>
      </c>
      <c r="N2873" s="2" t="s">
        <v>8270</v>
      </c>
      <c r="O2873" s="9">
        <f>E2873/D2873</f>
        <v>1.0778267254038179</v>
      </c>
      <c r="P2873" s="10">
        <f>IF(E2873=0,0,E2873/L2873)</f>
        <v>126.55172413793103</v>
      </c>
      <c r="Q2873" s="2" t="str">
        <f>LEFT(N2873,SEARCH("/",N2873,1)-1)</f>
        <v>theater</v>
      </c>
      <c r="R2873" s="2" t="str">
        <f>RIGHT(N2873,LEN(N2873)-SEARCH("/",N2873))</f>
        <v>plays</v>
      </c>
      <c r="S2873" s="21">
        <f>(((J2873/60)/60)/24)+DATE(1970,1,1)+(-5/24)</f>
        <v>42157.382731481477</v>
      </c>
      <c r="T2873" s="21">
        <f>(((I2873/60)/60)/24)+DATE(1970,1,1)+(-5/24)</f>
        <v>42178.874999999993</v>
      </c>
    </row>
    <row r="2874" spans="1:20" ht="90" hidden="1" x14ac:dyDescent="0.25">
      <c r="A2874" s="13">
        <v>531</v>
      </c>
      <c r="B2874" s="3" t="s">
        <v>532</v>
      </c>
      <c r="C2874" s="3" t="s">
        <v>4641</v>
      </c>
      <c r="D2874" s="2">
        <v>4000</v>
      </c>
      <c r="E2874" s="11">
        <v>4000</v>
      </c>
      <c r="F2874" s="2" t="s">
        <v>8218</v>
      </c>
      <c r="G2874" s="2" t="s">
        <v>8223</v>
      </c>
      <c r="H2874" s="2" t="s">
        <v>8245</v>
      </c>
      <c r="I2874" s="2">
        <v>1481957940</v>
      </c>
      <c r="J2874" s="2">
        <v>1478050429</v>
      </c>
      <c r="K2874" s="2" t="b">
        <v>0</v>
      </c>
      <c r="L2874" s="2">
        <v>31</v>
      </c>
      <c r="M2874" s="2" t="b">
        <v>1</v>
      </c>
      <c r="N2874" s="2" t="s">
        <v>8270</v>
      </c>
      <c r="O2874" s="9">
        <f>E2874/D2874</f>
        <v>1</v>
      </c>
      <c r="P2874" s="10">
        <f>IF(E2874=0,0,E2874/L2874)</f>
        <v>129.03225806451613</v>
      </c>
      <c r="Q2874" s="2" t="str">
        <f>LEFT(N2874,SEARCH("/",N2874,1)-1)</f>
        <v>theater</v>
      </c>
      <c r="R2874" s="2" t="str">
        <f>RIGHT(N2874,LEN(N2874)-SEARCH("/",N2874))</f>
        <v>plays</v>
      </c>
      <c r="S2874" s="21">
        <f>(((J2874/60)/60)/24)+DATE(1970,1,1)+(-5/24)</f>
        <v>42675.856817129628</v>
      </c>
      <c r="T2874" s="21">
        <f>(((I2874/60)/60)/24)+DATE(1970,1,1)+(-5/24)</f>
        <v>42721.082638888889</v>
      </c>
    </row>
    <row r="2875" spans="1:20" ht="90" hidden="1" x14ac:dyDescent="0.25">
      <c r="A2875" s="13">
        <v>532</v>
      </c>
      <c r="B2875" s="3" t="s">
        <v>533</v>
      </c>
      <c r="C2875" s="3" t="s">
        <v>4642</v>
      </c>
      <c r="D2875" s="2">
        <v>10000</v>
      </c>
      <c r="E2875" s="11">
        <v>12325</v>
      </c>
      <c r="F2875" s="2" t="s">
        <v>8218</v>
      </c>
      <c r="G2875" s="2" t="s">
        <v>8223</v>
      </c>
      <c r="H2875" s="2" t="s">
        <v>8245</v>
      </c>
      <c r="I2875" s="2">
        <v>1463098208</v>
      </c>
      <c r="J2875" s="2">
        <v>1460506208</v>
      </c>
      <c r="K2875" s="2" t="b">
        <v>0</v>
      </c>
      <c r="L2875" s="2">
        <v>173</v>
      </c>
      <c r="M2875" s="2" t="b">
        <v>1</v>
      </c>
      <c r="N2875" s="2" t="s">
        <v>8270</v>
      </c>
      <c r="O2875" s="9">
        <f>E2875/D2875</f>
        <v>1.2324999999999999</v>
      </c>
      <c r="P2875" s="10">
        <f>IF(E2875=0,0,E2875/L2875)</f>
        <v>71.242774566473983</v>
      </c>
      <c r="Q2875" s="2" t="str">
        <f>LEFT(N2875,SEARCH("/",N2875,1)-1)</f>
        <v>theater</v>
      </c>
      <c r="R2875" s="2" t="str">
        <f>RIGHT(N2875,LEN(N2875)-SEARCH("/",N2875))</f>
        <v>plays</v>
      </c>
      <c r="S2875" s="21">
        <f>(((J2875/60)/60)/24)+DATE(1970,1,1)+(-5/24)</f>
        <v>42472.798703703702</v>
      </c>
      <c r="T2875" s="21">
        <f>(((I2875/60)/60)/24)+DATE(1970,1,1)+(-5/24)</f>
        <v>42502.798703703702</v>
      </c>
    </row>
    <row r="2876" spans="1:20" ht="90" hidden="1" x14ac:dyDescent="0.25">
      <c r="A2876" s="13">
        <v>533</v>
      </c>
      <c r="B2876" s="3" t="s">
        <v>534</v>
      </c>
      <c r="C2876" s="3" t="s">
        <v>4643</v>
      </c>
      <c r="D2876" s="2">
        <v>2000</v>
      </c>
      <c r="E2876" s="11">
        <v>2004</v>
      </c>
      <c r="F2876" s="2" t="s">
        <v>8218</v>
      </c>
      <c r="G2876" s="2" t="s">
        <v>8224</v>
      </c>
      <c r="H2876" s="2" t="s">
        <v>8246</v>
      </c>
      <c r="I2876" s="2">
        <v>1463394365</v>
      </c>
      <c r="J2876" s="2">
        <v>1461320765</v>
      </c>
      <c r="K2876" s="2" t="b">
        <v>0</v>
      </c>
      <c r="L2876" s="2">
        <v>17</v>
      </c>
      <c r="M2876" s="2" t="b">
        <v>1</v>
      </c>
      <c r="N2876" s="2" t="s">
        <v>8270</v>
      </c>
      <c r="O2876" s="9">
        <f>E2876/D2876</f>
        <v>1.002</v>
      </c>
      <c r="P2876" s="10">
        <f>IF(E2876=0,0,E2876/L2876)</f>
        <v>117.88235294117646</v>
      </c>
      <c r="Q2876" s="2" t="str">
        <f>LEFT(N2876,SEARCH("/",N2876,1)-1)</f>
        <v>theater</v>
      </c>
      <c r="R2876" s="2" t="str">
        <f>RIGHT(N2876,LEN(N2876)-SEARCH("/",N2876))</f>
        <v>plays</v>
      </c>
      <c r="S2876" s="21">
        <f>(((J2876/60)/60)/24)+DATE(1970,1,1)+(-5/24)</f>
        <v>42482.226446759254</v>
      </c>
      <c r="T2876" s="21">
        <f>(((I2876/60)/60)/24)+DATE(1970,1,1)+(-5/24)</f>
        <v>42506.226446759254</v>
      </c>
    </row>
    <row r="2877" spans="1:20" ht="90" hidden="1" x14ac:dyDescent="0.25">
      <c r="A2877" s="13">
        <v>534</v>
      </c>
      <c r="B2877" s="3" t="s">
        <v>535</v>
      </c>
      <c r="C2877" s="3" t="s">
        <v>4644</v>
      </c>
      <c r="D2877" s="2">
        <v>15000</v>
      </c>
      <c r="E2877" s="11">
        <v>15700</v>
      </c>
      <c r="F2877" s="2" t="s">
        <v>8218</v>
      </c>
      <c r="G2877" s="2" t="s">
        <v>8233</v>
      </c>
      <c r="H2877" s="2" t="s">
        <v>8253</v>
      </c>
      <c r="I2877" s="2">
        <v>1446418800</v>
      </c>
      <c r="J2877" s="2">
        <v>1443036470</v>
      </c>
      <c r="K2877" s="2" t="b">
        <v>0</v>
      </c>
      <c r="L2877" s="2">
        <v>48</v>
      </c>
      <c r="M2877" s="2" t="b">
        <v>1</v>
      </c>
      <c r="N2877" s="2" t="s">
        <v>8270</v>
      </c>
      <c r="O2877" s="9">
        <f>E2877/D2877</f>
        <v>1.0466666666666666</v>
      </c>
      <c r="P2877" s="10">
        <f>IF(E2877=0,0,E2877/L2877)</f>
        <v>327.08333333333331</v>
      </c>
      <c r="Q2877" s="2" t="str">
        <f>LEFT(N2877,SEARCH("/",N2877,1)-1)</f>
        <v>theater</v>
      </c>
      <c r="R2877" s="2" t="str">
        <f>RIGHT(N2877,LEN(N2877)-SEARCH("/",N2877))</f>
        <v>plays</v>
      </c>
      <c r="S2877" s="21">
        <f>(((J2877/60)/60)/24)+DATE(1970,1,1)+(-5/24)</f>
        <v>42270.602662037032</v>
      </c>
      <c r="T2877" s="21">
        <f>(((I2877/60)/60)/24)+DATE(1970,1,1)+(-5/24)</f>
        <v>42309.749999999993</v>
      </c>
    </row>
    <row r="2878" spans="1:20" ht="75" hidden="1" x14ac:dyDescent="0.25">
      <c r="A2878" s="13">
        <v>535</v>
      </c>
      <c r="B2878" s="3" t="s">
        <v>536</v>
      </c>
      <c r="C2878" s="3" t="s">
        <v>4645</v>
      </c>
      <c r="D2878" s="2">
        <v>2000</v>
      </c>
      <c r="E2878" s="11">
        <v>2050</v>
      </c>
      <c r="F2878" s="2" t="s">
        <v>8218</v>
      </c>
      <c r="G2878" s="2" t="s">
        <v>8224</v>
      </c>
      <c r="H2878" s="2" t="s">
        <v>8246</v>
      </c>
      <c r="I2878" s="2">
        <v>1483707905</v>
      </c>
      <c r="J2878" s="2">
        <v>1481115905</v>
      </c>
      <c r="K2878" s="2" t="b">
        <v>0</v>
      </c>
      <c r="L2878" s="2">
        <v>59</v>
      </c>
      <c r="M2878" s="2" t="b">
        <v>1</v>
      </c>
      <c r="N2878" s="2" t="s">
        <v>8270</v>
      </c>
      <c r="O2878" s="9">
        <f>E2878/D2878</f>
        <v>1.0249999999999999</v>
      </c>
      <c r="P2878" s="10">
        <f>IF(E2878=0,0,E2878/L2878)</f>
        <v>34.745762711864408</v>
      </c>
      <c r="Q2878" s="2" t="str">
        <f>LEFT(N2878,SEARCH("/",N2878,1)-1)</f>
        <v>theater</v>
      </c>
      <c r="R2878" s="2" t="str">
        <f>RIGHT(N2878,LEN(N2878)-SEARCH("/",N2878))</f>
        <v>plays</v>
      </c>
      <c r="S2878" s="21">
        <f>(((J2878/60)/60)/24)+DATE(1970,1,1)+(-5/24)</f>
        <v>42711.336863425917</v>
      </c>
      <c r="T2878" s="21">
        <f>(((I2878/60)/60)/24)+DATE(1970,1,1)+(-5/24)</f>
        <v>42741.336863425917</v>
      </c>
    </row>
    <row r="2879" spans="1:20" ht="90" hidden="1" x14ac:dyDescent="0.25">
      <c r="A2879" s="13">
        <v>536</v>
      </c>
      <c r="B2879" s="3" t="s">
        <v>537</v>
      </c>
      <c r="C2879" s="3" t="s">
        <v>4646</v>
      </c>
      <c r="D2879" s="2">
        <v>3300</v>
      </c>
      <c r="E2879" s="11">
        <v>3902.5</v>
      </c>
      <c r="F2879" s="2" t="s">
        <v>8218</v>
      </c>
      <c r="G2879" s="2" t="s">
        <v>8224</v>
      </c>
      <c r="H2879" s="2" t="s">
        <v>8246</v>
      </c>
      <c r="I2879" s="2">
        <v>1438624800</v>
      </c>
      <c r="J2879" s="2">
        <v>1435133807</v>
      </c>
      <c r="K2879" s="2" t="b">
        <v>0</v>
      </c>
      <c r="L2879" s="2">
        <v>39</v>
      </c>
      <c r="M2879" s="2" t="b">
        <v>1</v>
      </c>
      <c r="N2879" s="2" t="s">
        <v>8270</v>
      </c>
      <c r="O2879" s="9">
        <f>E2879/D2879</f>
        <v>1.1825757575757576</v>
      </c>
      <c r="P2879" s="10">
        <f>IF(E2879=0,0,E2879/L2879)</f>
        <v>100.06410256410257</v>
      </c>
      <c r="Q2879" s="2" t="str">
        <f>LEFT(N2879,SEARCH("/",N2879,1)-1)</f>
        <v>theater</v>
      </c>
      <c r="R2879" s="2" t="str">
        <f>RIGHT(N2879,LEN(N2879)-SEARCH("/",N2879))</f>
        <v>plays</v>
      </c>
      <c r="S2879" s="21">
        <f>(((J2879/60)/60)/24)+DATE(1970,1,1)+(-5/24)</f>
        <v>42179.136655092596</v>
      </c>
      <c r="T2879" s="21">
        <f>(((I2879/60)/60)/24)+DATE(1970,1,1)+(-5/24)</f>
        <v>42219.541666666664</v>
      </c>
    </row>
    <row r="2880" spans="1:20" ht="90" hidden="1" x14ac:dyDescent="0.25">
      <c r="A2880" s="13">
        <v>537</v>
      </c>
      <c r="B2880" s="3" t="s">
        <v>538</v>
      </c>
      <c r="C2880" s="3" t="s">
        <v>4647</v>
      </c>
      <c r="D2880" s="2">
        <v>2000</v>
      </c>
      <c r="E2880" s="11">
        <v>2410</v>
      </c>
      <c r="F2880" s="2" t="s">
        <v>8218</v>
      </c>
      <c r="G2880" s="2" t="s">
        <v>8223</v>
      </c>
      <c r="H2880" s="2" t="s">
        <v>8245</v>
      </c>
      <c r="I2880" s="2">
        <v>1446665191</v>
      </c>
      <c r="J2880" s="2">
        <v>1444069591</v>
      </c>
      <c r="K2880" s="2" t="b">
        <v>0</v>
      </c>
      <c r="L2880" s="2">
        <v>59</v>
      </c>
      <c r="M2880" s="2" t="b">
        <v>1</v>
      </c>
      <c r="N2880" s="2" t="s">
        <v>8270</v>
      </c>
      <c r="O2880" s="9">
        <f>E2880/D2880</f>
        <v>1.2050000000000001</v>
      </c>
      <c r="P2880" s="10">
        <f>IF(E2880=0,0,E2880/L2880)</f>
        <v>40.847457627118644</v>
      </c>
      <c r="Q2880" s="2" t="str">
        <f>LEFT(N2880,SEARCH("/",N2880,1)-1)</f>
        <v>theater</v>
      </c>
      <c r="R2880" s="2" t="str">
        <f>RIGHT(N2880,LEN(N2880)-SEARCH("/",N2880))</f>
        <v>plays</v>
      </c>
      <c r="S2880" s="21">
        <f>(((J2880/60)/60)/24)+DATE(1970,1,1)+(-5/24)</f>
        <v>42282.560081018521</v>
      </c>
      <c r="T2880" s="21">
        <f>(((I2880/60)/60)/24)+DATE(1970,1,1)+(-5/24)</f>
        <v>42312.601747685178</v>
      </c>
    </row>
    <row r="2881" spans="1:20" ht="90" hidden="1" x14ac:dyDescent="0.25">
      <c r="A2881" s="13">
        <v>538</v>
      </c>
      <c r="B2881" s="3" t="s">
        <v>539</v>
      </c>
      <c r="C2881" s="3" t="s">
        <v>4648</v>
      </c>
      <c r="D2881" s="2">
        <v>5000</v>
      </c>
      <c r="E2881" s="11">
        <v>15121</v>
      </c>
      <c r="F2881" s="2" t="s">
        <v>8218</v>
      </c>
      <c r="G2881" s="2" t="s">
        <v>8223</v>
      </c>
      <c r="H2881" s="2" t="s">
        <v>8245</v>
      </c>
      <c r="I2881" s="2">
        <v>1463166263</v>
      </c>
      <c r="J2881" s="2">
        <v>1460574263</v>
      </c>
      <c r="K2881" s="2" t="b">
        <v>0</v>
      </c>
      <c r="L2881" s="2">
        <v>60</v>
      </c>
      <c r="M2881" s="2" t="b">
        <v>1</v>
      </c>
      <c r="N2881" s="2" t="s">
        <v>8270</v>
      </c>
      <c r="O2881" s="9">
        <f>E2881/D2881</f>
        <v>3.0242</v>
      </c>
      <c r="P2881" s="10">
        <f>IF(E2881=0,0,E2881/L2881)</f>
        <v>252.01666666666668</v>
      </c>
      <c r="Q2881" s="2" t="str">
        <f>LEFT(N2881,SEARCH("/",N2881,1)-1)</f>
        <v>theater</v>
      </c>
      <c r="R2881" s="2" t="str">
        <f>RIGHT(N2881,LEN(N2881)-SEARCH("/",N2881))</f>
        <v>plays</v>
      </c>
      <c r="S2881" s="21">
        <f>(((J2881/60)/60)/24)+DATE(1970,1,1)+(-5/24)</f>
        <v>42473.586377314808</v>
      </c>
      <c r="T2881" s="21">
        <f>(((I2881/60)/60)/24)+DATE(1970,1,1)+(-5/24)</f>
        <v>42503.586377314808</v>
      </c>
    </row>
    <row r="2882" spans="1:20" ht="75" hidden="1" x14ac:dyDescent="0.25">
      <c r="A2882" s="13">
        <v>539</v>
      </c>
      <c r="B2882" s="3" t="s">
        <v>540</v>
      </c>
      <c r="C2882" s="3" t="s">
        <v>4649</v>
      </c>
      <c r="D2882" s="2">
        <v>500</v>
      </c>
      <c r="E2882" s="11">
        <v>503.22</v>
      </c>
      <c r="F2882" s="2" t="s">
        <v>8218</v>
      </c>
      <c r="G2882" s="2" t="s">
        <v>8224</v>
      </c>
      <c r="H2882" s="2" t="s">
        <v>8246</v>
      </c>
      <c r="I2882" s="2">
        <v>1467681107</v>
      </c>
      <c r="J2882" s="2">
        <v>1465866707</v>
      </c>
      <c r="K2882" s="2" t="b">
        <v>0</v>
      </c>
      <c r="L2882" s="2">
        <v>20</v>
      </c>
      <c r="M2882" s="2" t="b">
        <v>1</v>
      </c>
      <c r="N2882" s="2" t="s">
        <v>8270</v>
      </c>
      <c r="O2882" s="9">
        <f>E2882/D2882</f>
        <v>1.00644</v>
      </c>
      <c r="P2882" s="10">
        <f>IF(E2882=0,0,E2882/L2882)</f>
        <v>25.161000000000001</v>
      </c>
      <c r="Q2882" s="2" t="str">
        <f>LEFT(N2882,SEARCH("/",N2882,1)-1)</f>
        <v>theater</v>
      </c>
      <c r="R2882" s="2" t="str">
        <f>RIGHT(N2882,LEN(N2882)-SEARCH("/",N2882))</f>
        <v>plays</v>
      </c>
      <c r="S2882" s="21">
        <f>(((J2882/60)/60)/24)+DATE(1970,1,1)+(-5/24)</f>
        <v>42534.841516203705</v>
      </c>
      <c r="T2882" s="21">
        <f>(((I2882/60)/60)/24)+DATE(1970,1,1)+(-5/24)</f>
        <v>42555.841516203705</v>
      </c>
    </row>
    <row r="2883" spans="1:20" ht="90" hidden="1" x14ac:dyDescent="0.25">
      <c r="A2883" s="13">
        <v>1284</v>
      </c>
      <c r="B2883" s="3" t="s">
        <v>1285</v>
      </c>
      <c r="C2883" s="3" t="s">
        <v>5394</v>
      </c>
      <c r="D2883" s="2">
        <v>2000</v>
      </c>
      <c r="E2883" s="11">
        <v>2020</v>
      </c>
      <c r="F2883" s="2" t="s">
        <v>8218</v>
      </c>
      <c r="G2883" s="2" t="s">
        <v>8223</v>
      </c>
      <c r="H2883" s="2" t="s">
        <v>8245</v>
      </c>
      <c r="I2883" s="2">
        <v>1483203540</v>
      </c>
      <c r="J2883" s="2">
        <v>1481175482</v>
      </c>
      <c r="K2883" s="2" t="b">
        <v>0</v>
      </c>
      <c r="L2883" s="2">
        <v>31</v>
      </c>
      <c r="M2883" s="2" t="b">
        <v>1</v>
      </c>
      <c r="N2883" s="2" t="s">
        <v>8270</v>
      </c>
      <c r="O2883" s="9">
        <f>E2883/D2883</f>
        <v>1.01</v>
      </c>
      <c r="P2883" s="10">
        <f>IF(E2883=0,0,E2883/L2883)</f>
        <v>65.161290322580641</v>
      </c>
      <c r="Q2883" s="2" t="str">
        <f>LEFT(N2883,SEARCH("/",N2883,1)-1)</f>
        <v>theater</v>
      </c>
      <c r="R2883" s="2" t="str">
        <f>RIGHT(N2883,LEN(N2883)-SEARCH("/",N2883))</f>
        <v>plays</v>
      </c>
      <c r="S2883" s="21">
        <f>(((J2883/60)/60)/24)+DATE(1970,1,1)+(-5/24)</f>
        <v>42712.026412037034</v>
      </c>
      <c r="T2883" s="21">
        <f>(((I2883/60)/60)/24)+DATE(1970,1,1)+(-5/24)</f>
        <v>42735.499305555553</v>
      </c>
    </row>
    <row r="2884" spans="1:20" ht="90" hidden="1" x14ac:dyDescent="0.25">
      <c r="A2884" s="13">
        <v>1285</v>
      </c>
      <c r="B2884" s="3" t="s">
        <v>1286</v>
      </c>
      <c r="C2884" s="3" t="s">
        <v>5395</v>
      </c>
      <c r="D2884" s="2">
        <v>2000</v>
      </c>
      <c r="E2884" s="11">
        <v>2033</v>
      </c>
      <c r="F2884" s="2" t="s">
        <v>8218</v>
      </c>
      <c r="G2884" s="2" t="s">
        <v>8224</v>
      </c>
      <c r="H2884" s="2" t="s">
        <v>8246</v>
      </c>
      <c r="I2884" s="2">
        <v>1434808775</v>
      </c>
      <c r="J2884" s="2">
        <v>1433512775</v>
      </c>
      <c r="K2884" s="2" t="b">
        <v>0</v>
      </c>
      <c r="L2884" s="2">
        <v>63</v>
      </c>
      <c r="M2884" s="2" t="b">
        <v>1</v>
      </c>
      <c r="N2884" s="2" t="s">
        <v>8270</v>
      </c>
      <c r="O2884" s="9">
        <f>E2884/D2884</f>
        <v>1.0165</v>
      </c>
      <c r="P2884" s="10">
        <f>IF(E2884=0,0,E2884/L2884)</f>
        <v>32.269841269841272</v>
      </c>
      <c r="Q2884" s="2" t="str">
        <f>LEFT(N2884,SEARCH("/",N2884,1)-1)</f>
        <v>theater</v>
      </c>
      <c r="R2884" s="2" t="str">
        <f>RIGHT(N2884,LEN(N2884)-SEARCH("/",N2884))</f>
        <v>plays</v>
      </c>
      <c r="S2884" s="21">
        <f>(((J2884/60)/60)/24)+DATE(1970,1,1)+(-5/24)</f>
        <v>42160.374710648146</v>
      </c>
      <c r="T2884" s="21">
        <f>(((I2884/60)/60)/24)+DATE(1970,1,1)+(-5/24)</f>
        <v>42175.374710648146</v>
      </c>
    </row>
    <row r="2885" spans="1:20" ht="90" hidden="1" x14ac:dyDescent="0.25">
      <c r="A2885" s="13">
        <v>1286</v>
      </c>
      <c r="B2885" s="3" t="s">
        <v>1287</v>
      </c>
      <c r="C2885" s="3" t="s">
        <v>5396</v>
      </c>
      <c r="D2885" s="2">
        <v>1500</v>
      </c>
      <c r="E2885" s="11">
        <v>1625</v>
      </c>
      <c r="F2885" s="2" t="s">
        <v>8218</v>
      </c>
      <c r="G2885" s="2" t="s">
        <v>8224</v>
      </c>
      <c r="H2885" s="2" t="s">
        <v>8246</v>
      </c>
      <c r="I2885" s="2">
        <v>1424181600</v>
      </c>
      <c r="J2885" s="2">
        <v>1423041227</v>
      </c>
      <c r="K2885" s="2" t="b">
        <v>0</v>
      </c>
      <c r="L2885" s="2">
        <v>20</v>
      </c>
      <c r="M2885" s="2" t="b">
        <v>1</v>
      </c>
      <c r="N2885" s="2" t="s">
        <v>8270</v>
      </c>
      <c r="O2885" s="9">
        <f>E2885/D2885</f>
        <v>1.0833333333333333</v>
      </c>
      <c r="P2885" s="10">
        <f>IF(E2885=0,0,E2885/L2885)</f>
        <v>81.25</v>
      </c>
      <c r="Q2885" s="2" t="str">
        <f>LEFT(N2885,SEARCH("/",N2885,1)-1)</f>
        <v>theater</v>
      </c>
      <c r="R2885" s="2" t="str">
        <f>RIGHT(N2885,LEN(N2885)-SEARCH("/",N2885))</f>
        <v>plays</v>
      </c>
      <c r="S2885" s="21">
        <f>(((J2885/60)/60)/24)+DATE(1970,1,1)+(-5/24)</f>
        <v>42039.176238425927</v>
      </c>
      <c r="T2885" s="21">
        <f>(((I2885/60)/60)/24)+DATE(1970,1,1)+(-5/24)</f>
        <v>42052.374999999993</v>
      </c>
    </row>
    <row r="2886" spans="1:20" ht="120" hidden="1" x14ac:dyDescent="0.25">
      <c r="A2886" s="13">
        <v>1287</v>
      </c>
      <c r="B2886" s="3" t="s">
        <v>1288</v>
      </c>
      <c r="C2886" s="3" t="s">
        <v>5397</v>
      </c>
      <c r="D2886" s="2">
        <v>250</v>
      </c>
      <c r="E2886" s="11">
        <v>605</v>
      </c>
      <c r="F2886" s="2" t="s">
        <v>8218</v>
      </c>
      <c r="G2886" s="2" t="s">
        <v>8224</v>
      </c>
      <c r="H2886" s="2" t="s">
        <v>8246</v>
      </c>
      <c r="I2886" s="2">
        <v>1434120856</v>
      </c>
      <c r="J2886" s="2">
        <v>1428936856</v>
      </c>
      <c r="K2886" s="2" t="b">
        <v>0</v>
      </c>
      <c r="L2886" s="2">
        <v>25</v>
      </c>
      <c r="M2886" s="2" t="b">
        <v>1</v>
      </c>
      <c r="N2886" s="2" t="s">
        <v>8270</v>
      </c>
      <c r="O2886" s="9">
        <f>E2886/D2886</f>
        <v>2.42</v>
      </c>
      <c r="P2886" s="10">
        <f>IF(E2886=0,0,E2886/L2886)</f>
        <v>24.2</v>
      </c>
      <c r="Q2886" s="2" t="str">
        <f>LEFT(N2886,SEARCH("/",N2886,1)-1)</f>
        <v>theater</v>
      </c>
      <c r="R2886" s="2" t="str">
        <f>RIGHT(N2886,LEN(N2886)-SEARCH("/",N2886))</f>
        <v>plays</v>
      </c>
      <c r="S2886" s="21">
        <f>(((J2886/60)/60)/24)+DATE(1970,1,1)+(-5/24)</f>
        <v>42107.412685185183</v>
      </c>
      <c r="T2886" s="21">
        <f>(((I2886/60)/60)/24)+DATE(1970,1,1)+(-5/24)</f>
        <v>42167.412685185183</v>
      </c>
    </row>
    <row r="2887" spans="1:20" ht="90" hidden="1" x14ac:dyDescent="0.25">
      <c r="A2887" s="13">
        <v>1288</v>
      </c>
      <c r="B2887" s="3" t="s">
        <v>1289</v>
      </c>
      <c r="C2887" s="3" t="s">
        <v>5398</v>
      </c>
      <c r="D2887" s="2">
        <v>4000</v>
      </c>
      <c r="E2887" s="11">
        <v>4018</v>
      </c>
      <c r="F2887" s="2" t="s">
        <v>8218</v>
      </c>
      <c r="G2887" s="2" t="s">
        <v>8223</v>
      </c>
      <c r="H2887" s="2" t="s">
        <v>8245</v>
      </c>
      <c r="I2887" s="2">
        <v>1470801600</v>
      </c>
      <c r="J2887" s="2">
        <v>1468122163</v>
      </c>
      <c r="K2887" s="2" t="b">
        <v>0</v>
      </c>
      <c r="L2887" s="2">
        <v>61</v>
      </c>
      <c r="M2887" s="2" t="b">
        <v>1</v>
      </c>
      <c r="N2887" s="2" t="s">
        <v>8270</v>
      </c>
      <c r="O2887" s="9">
        <f>E2887/D2887</f>
        <v>1.0044999999999999</v>
      </c>
      <c r="P2887" s="10">
        <f>IF(E2887=0,0,E2887/L2887)</f>
        <v>65.868852459016395</v>
      </c>
      <c r="Q2887" s="2" t="str">
        <f>LEFT(N2887,SEARCH("/",N2887,1)-1)</f>
        <v>theater</v>
      </c>
      <c r="R2887" s="2" t="str">
        <f>RIGHT(N2887,LEN(N2887)-SEARCH("/",N2887))</f>
        <v>plays</v>
      </c>
      <c r="S2887" s="21">
        <f>(((J2887/60)/60)/24)+DATE(1970,1,1)+(-5/24)</f>
        <v>42560.946331018517</v>
      </c>
      <c r="T2887" s="21">
        <f>(((I2887/60)/60)/24)+DATE(1970,1,1)+(-5/24)</f>
        <v>42591.958333333336</v>
      </c>
    </row>
    <row r="2888" spans="1:20" ht="75" hidden="1" x14ac:dyDescent="0.25">
      <c r="A2888" s="13">
        <v>1289</v>
      </c>
      <c r="B2888" s="3" t="s">
        <v>1290</v>
      </c>
      <c r="C2888" s="3" t="s">
        <v>5399</v>
      </c>
      <c r="D2888" s="2">
        <v>1500</v>
      </c>
      <c r="E2888" s="11">
        <v>1876</v>
      </c>
      <c r="F2888" s="2" t="s">
        <v>8218</v>
      </c>
      <c r="G2888" s="2" t="s">
        <v>8223</v>
      </c>
      <c r="H2888" s="2" t="s">
        <v>8245</v>
      </c>
      <c r="I2888" s="2">
        <v>1483499645</v>
      </c>
      <c r="J2888" s="2">
        <v>1480907645</v>
      </c>
      <c r="K2888" s="2" t="b">
        <v>0</v>
      </c>
      <c r="L2888" s="2">
        <v>52</v>
      </c>
      <c r="M2888" s="2" t="b">
        <v>1</v>
      </c>
      <c r="N2888" s="2" t="s">
        <v>8270</v>
      </c>
      <c r="O2888" s="9">
        <f>E2888/D2888</f>
        <v>1.2506666666666666</v>
      </c>
      <c r="P2888" s="10">
        <f>IF(E2888=0,0,E2888/L2888)</f>
        <v>36.07692307692308</v>
      </c>
      <c r="Q2888" s="2" t="str">
        <f>LEFT(N2888,SEARCH("/",N2888,1)-1)</f>
        <v>theater</v>
      </c>
      <c r="R2888" s="2" t="str">
        <f>RIGHT(N2888,LEN(N2888)-SEARCH("/",N2888))</f>
        <v>plays</v>
      </c>
      <c r="S2888" s="21">
        <f>(((J2888/60)/60)/24)+DATE(1970,1,1)+(-5/24)</f>
        <v>42708.926446759251</v>
      </c>
      <c r="T2888" s="21">
        <f>(((I2888/60)/60)/24)+DATE(1970,1,1)+(-5/24)</f>
        <v>42738.926446759251</v>
      </c>
    </row>
    <row r="2889" spans="1:20" ht="45" hidden="1" x14ac:dyDescent="0.25">
      <c r="A2889" s="13">
        <v>1290</v>
      </c>
      <c r="B2889" s="3" t="s">
        <v>1291</v>
      </c>
      <c r="C2889" s="3" t="s">
        <v>5400</v>
      </c>
      <c r="D2889" s="2">
        <v>3500</v>
      </c>
      <c r="E2889" s="11">
        <v>3800</v>
      </c>
      <c r="F2889" s="2" t="s">
        <v>8218</v>
      </c>
      <c r="G2889" s="2" t="s">
        <v>8223</v>
      </c>
      <c r="H2889" s="2" t="s">
        <v>8245</v>
      </c>
      <c r="I2889" s="2">
        <v>1429772340</v>
      </c>
      <c r="J2889" s="2">
        <v>1427121931</v>
      </c>
      <c r="K2889" s="2" t="b">
        <v>0</v>
      </c>
      <c r="L2889" s="2">
        <v>86</v>
      </c>
      <c r="M2889" s="2" t="b">
        <v>1</v>
      </c>
      <c r="N2889" s="2" t="s">
        <v>8270</v>
      </c>
      <c r="O2889" s="9">
        <f>E2889/D2889</f>
        <v>1.0857142857142856</v>
      </c>
      <c r="P2889" s="10">
        <f>IF(E2889=0,0,E2889/L2889)</f>
        <v>44.186046511627907</v>
      </c>
      <c r="Q2889" s="2" t="str">
        <f>LEFT(N2889,SEARCH("/",N2889,1)-1)</f>
        <v>theater</v>
      </c>
      <c r="R2889" s="2" t="str">
        <f>RIGHT(N2889,LEN(N2889)-SEARCH("/",N2889))</f>
        <v>plays</v>
      </c>
      <c r="S2889" s="21">
        <f>(((J2889/60)/60)/24)+DATE(1970,1,1)+(-5/24)</f>
        <v>42086.406608796293</v>
      </c>
      <c r="T2889" s="21">
        <f>(((I2889/60)/60)/24)+DATE(1970,1,1)+(-5/24)</f>
        <v>42117.082638888889</v>
      </c>
    </row>
    <row r="2890" spans="1:20" ht="90" hidden="1" x14ac:dyDescent="0.25">
      <c r="A2890" s="13">
        <v>1291</v>
      </c>
      <c r="B2890" s="3" t="s">
        <v>1292</v>
      </c>
      <c r="C2890" s="3" t="s">
        <v>5401</v>
      </c>
      <c r="D2890" s="2">
        <v>3000</v>
      </c>
      <c r="E2890" s="11">
        <v>4371</v>
      </c>
      <c r="F2890" s="2" t="s">
        <v>8218</v>
      </c>
      <c r="G2890" s="2" t="s">
        <v>8223</v>
      </c>
      <c r="H2890" s="2" t="s">
        <v>8245</v>
      </c>
      <c r="I2890" s="2">
        <v>1428390000</v>
      </c>
      <c r="J2890" s="2">
        <v>1425224391</v>
      </c>
      <c r="K2890" s="2" t="b">
        <v>0</v>
      </c>
      <c r="L2890" s="2">
        <v>42</v>
      </c>
      <c r="M2890" s="2" t="b">
        <v>1</v>
      </c>
      <c r="N2890" s="2" t="s">
        <v>8270</v>
      </c>
      <c r="O2890" s="9">
        <f>E2890/D2890</f>
        <v>1.4570000000000001</v>
      </c>
      <c r="P2890" s="10">
        <f>IF(E2890=0,0,E2890/L2890)</f>
        <v>104.07142857142857</v>
      </c>
      <c r="Q2890" s="2" t="str">
        <f>LEFT(N2890,SEARCH("/",N2890,1)-1)</f>
        <v>theater</v>
      </c>
      <c r="R2890" s="2" t="str">
        <f>RIGHT(N2890,LEN(N2890)-SEARCH("/",N2890))</f>
        <v>plays</v>
      </c>
      <c r="S2890" s="21">
        <f>(((J2890/60)/60)/24)+DATE(1970,1,1)+(-5/24)</f>
        <v>42064.444340277776</v>
      </c>
      <c r="T2890" s="21">
        <f>(((I2890/60)/60)/24)+DATE(1970,1,1)+(-5/24)</f>
        <v>42101.083333333336</v>
      </c>
    </row>
    <row r="2891" spans="1:20" ht="105" hidden="1" x14ac:dyDescent="0.25">
      <c r="A2891" s="13">
        <v>1292</v>
      </c>
      <c r="B2891" s="3" t="s">
        <v>1293</v>
      </c>
      <c r="C2891" s="3" t="s">
        <v>5402</v>
      </c>
      <c r="D2891" s="2">
        <v>1700</v>
      </c>
      <c r="E2891" s="11">
        <v>1870</v>
      </c>
      <c r="F2891" s="2" t="s">
        <v>8218</v>
      </c>
      <c r="G2891" s="2" t="s">
        <v>8224</v>
      </c>
      <c r="H2891" s="2" t="s">
        <v>8246</v>
      </c>
      <c r="I2891" s="2">
        <v>1444172340</v>
      </c>
      <c r="J2891" s="2">
        <v>1441822828</v>
      </c>
      <c r="K2891" s="2" t="b">
        <v>0</v>
      </c>
      <c r="L2891" s="2">
        <v>52</v>
      </c>
      <c r="M2891" s="2" t="b">
        <v>1</v>
      </c>
      <c r="N2891" s="2" t="s">
        <v>8270</v>
      </c>
      <c r="O2891" s="9">
        <f>E2891/D2891</f>
        <v>1.1000000000000001</v>
      </c>
      <c r="P2891" s="10">
        <f>IF(E2891=0,0,E2891/L2891)</f>
        <v>35.96153846153846</v>
      </c>
      <c r="Q2891" s="2" t="str">
        <f>LEFT(N2891,SEARCH("/",N2891,1)-1)</f>
        <v>theater</v>
      </c>
      <c r="R2891" s="2" t="str">
        <f>RIGHT(N2891,LEN(N2891)-SEARCH("/",N2891))</f>
        <v>plays</v>
      </c>
      <c r="S2891" s="21">
        <f>(((J2891/60)/60)/24)+DATE(1970,1,1)+(-5/24)</f>
        <v>42256.555879629632</v>
      </c>
      <c r="T2891" s="21">
        <f>(((I2891/60)/60)/24)+DATE(1970,1,1)+(-5/24)</f>
        <v>42283.749305555553</v>
      </c>
    </row>
    <row r="2892" spans="1:20" ht="105" hidden="1" x14ac:dyDescent="0.25">
      <c r="A2892" s="13">
        <v>1293</v>
      </c>
      <c r="B2892" s="3" t="s">
        <v>1294</v>
      </c>
      <c r="C2892" s="3" t="s">
        <v>5403</v>
      </c>
      <c r="D2892" s="2">
        <v>15000</v>
      </c>
      <c r="E2892" s="11">
        <v>15335</v>
      </c>
      <c r="F2892" s="2" t="s">
        <v>8218</v>
      </c>
      <c r="G2892" s="2" t="s">
        <v>8223</v>
      </c>
      <c r="H2892" s="2" t="s">
        <v>8245</v>
      </c>
      <c r="I2892" s="2">
        <v>1447523371</v>
      </c>
      <c r="J2892" s="2">
        <v>1444927771</v>
      </c>
      <c r="K2892" s="2" t="b">
        <v>0</v>
      </c>
      <c r="L2892" s="2">
        <v>120</v>
      </c>
      <c r="M2892" s="2" t="b">
        <v>1</v>
      </c>
      <c r="N2892" s="2" t="s">
        <v>8270</v>
      </c>
      <c r="O2892" s="9">
        <f>E2892/D2892</f>
        <v>1.0223333333333333</v>
      </c>
      <c r="P2892" s="10">
        <f>IF(E2892=0,0,E2892/L2892)</f>
        <v>127.79166666666667</v>
      </c>
      <c r="Q2892" s="2" t="str">
        <f>LEFT(N2892,SEARCH("/",N2892,1)-1)</f>
        <v>theater</v>
      </c>
      <c r="R2892" s="2" t="str">
        <f>RIGHT(N2892,LEN(N2892)-SEARCH("/",N2892))</f>
        <v>plays</v>
      </c>
      <c r="S2892" s="21">
        <f>(((J2892/60)/60)/24)+DATE(1970,1,1)+(-5/24)</f>
        <v>42292.492719907408</v>
      </c>
      <c r="T2892" s="21">
        <f>(((I2892/60)/60)/24)+DATE(1970,1,1)+(-5/24)</f>
        <v>42322.534386574065</v>
      </c>
    </row>
    <row r="2893" spans="1:20" ht="90" hidden="1" x14ac:dyDescent="0.25">
      <c r="A2893" s="13">
        <v>1294</v>
      </c>
      <c r="B2893" s="3" t="s">
        <v>1295</v>
      </c>
      <c r="C2893" s="3" t="s">
        <v>5404</v>
      </c>
      <c r="D2893" s="2">
        <v>500</v>
      </c>
      <c r="E2893" s="11">
        <v>610</v>
      </c>
      <c r="F2893" s="2" t="s">
        <v>8218</v>
      </c>
      <c r="G2893" s="2" t="s">
        <v>8224</v>
      </c>
      <c r="H2893" s="2" t="s">
        <v>8246</v>
      </c>
      <c r="I2893" s="2">
        <v>1445252400</v>
      </c>
      <c r="J2893" s="2">
        <v>1443696797</v>
      </c>
      <c r="K2893" s="2" t="b">
        <v>0</v>
      </c>
      <c r="L2893" s="2">
        <v>22</v>
      </c>
      <c r="M2893" s="2" t="b">
        <v>1</v>
      </c>
      <c r="N2893" s="2" t="s">
        <v>8270</v>
      </c>
      <c r="O2893" s="9">
        <f>E2893/D2893</f>
        <v>1.22</v>
      </c>
      <c r="P2893" s="10">
        <f>IF(E2893=0,0,E2893/L2893)</f>
        <v>27.727272727272727</v>
      </c>
      <c r="Q2893" s="2" t="str">
        <f>LEFT(N2893,SEARCH("/",N2893,1)-1)</f>
        <v>theater</v>
      </c>
      <c r="R2893" s="2" t="str">
        <f>RIGHT(N2893,LEN(N2893)-SEARCH("/",N2893))</f>
        <v>plays</v>
      </c>
      <c r="S2893" s="21">
        <f>(((J2893/60)/60)/24)+DATE(1970,1,1)+(-5/24)</f>
        <v>42278.245335648149</v>
      </c>
      <c r="T2893" s="21">
        <f>(((I2893/60)/60)/24)+DATE(1970,1,1)+(-5/24)</f>
        <v>42296.249999999993</v>
      </c>
    </row>
    <row r="2894" spans="1:20" ht="90" hidden="1" x14ac:dyDescent="0.25">
      <c r="A2894" s="13">
        <v>1295</v>
      </c>
      <c r="B2894" s="3" t="s">
        <v>1296</v>
      </c>
      <c r="C2894" s="3" t="s">
        <v>5405</v>
      </c>
      <c r="D2894" s="2">
        <v>2500</v>
      </c>
      <c r="E2894" s="11">
        <v>2549</v>
      </c>
      <c r="F2894" s="2" t="s">
        <v>8218</v>
      </c>
      <c r="G2894" s="2" t="s">
        <v>8224</v>
      </c>
      <c r="H2894" s="2" t="s">
        <v>8246</v>
      </c>
      <c r="I2894" s="2">
        <v>1438189200</v>
      </c>
      <c r="J2894" s="2">
        <v>1435585497</v>
      </c>
      <c r="K2894" s="2" t="b">
        <v>0</v>
      </c>
      <c r="L2894" s="2">
        <v>64</v>
      </c>
      <c r="M2894" s="2" t="b">
        <v>1</v>
      </c>
      <c r="N2894" s="2" t="s">
        <v>8270</v>
      </c>
      <c r="O2894" s="9">
        <f>E2894/D2894</f>
        <v>1.0196000000000001</v>
      </c>
      <c r="P2894" s="10">
        <f>IF(E2894=0,0,E2894/L2894)</f>
        <v>39.828125</v>
      </c>
      <c r="Q2894" s="2" t="str">
        <f>LEFT(N2894,SEARCH("/",N2894,1)-1)</f>
        <v>theater</v>
      </c>
      <c r="R2894" s="2" t="str">
        <f>RIGHT(N2894,LEN(N2894)-SEARCH("/",N2894))</f>
        <v>plays</v>
      </c>
      <c r="S2894" s="21">
        <f>(((J2894/60)/60)/24)+DATE(1970,1,1)+(-5/24)</f>
        <v>42184.364548611113</v>
      </c>
      <c r="T2894" s="21">
        <f>(((I2894/60)/60)/24)+DATE(1970,1,1)+(-5/24)</f>
        <v>42214.499999999993</v>
      </c>
    </row>
    <row r="2895" spans="1:20" ht="105" hidden="1" x14ac:dyDescent="0.25">
      <c r="A2895" s="13">
        <v>1296</v>
      </c>
      <c r="B2895" s="3" t="s">
        <v>1297</v>
      </c>
      <c r="C2895" s="3" t="s">
        <v>5406</v>
      </c>
      <c r="D2895" s="2">
        <v>850</v>
      </c>
      <c r="E2895" s="11">
        <v>1200</v>
      </c>
      <c r="F2895" s="2" t="s">
        <v>8218</v>
      </c>
      <c r="G2895" s="2" t="s">
        <v>8224</v>
      </c>
      <c r="H2895" s="2" t="s">
        <v>8246</v>
      </c>
      <c r="I2895" s="2">
        <v>1457914373</v>
      </c>
      <c r="J2895" s="2">
        <v>1456189973</v>
      </c>
      <c r="K2895" s="2" t="b">
        <v>0</v>
      </c>
      <c r="L2895" s="2">
        <v>23</v>
      </c>
      <c r="M2895" s="2" t="b">
        <v>1</v>
      </c>
      <c r="N2895" s="2" t="s">
        <v>8270</v>
      </c>
      <c r="O2895" s="9">
        <f>E2895/D2895</f>
        <v>1.411764705882353</v>
      </c>
      <c r="P2895" s="10">
        <f>IF(E2895=0,0,E2895/L2895)</f>
        <v>52.173913043478258</v>
      </c>
      <c r="Q2895" s="2" t="str">
        <f>LEFT(N2895,SEARCH("/",N2895,1)-1)</f>
        <v>theater</v>
      </c>
      <c r="R2895" s="2" t="str">
        <f>RIGHT(N2895,LEN(N2895)-SEARCH("/",N2895))</f>
        <v>plays</v>
      </c>
      <c r="S2895" s="21">
        <f>(((J2895/60)/60)/24)+DATE(1970,1,1)+(-5/24)</f>
        <v>42422.842280092591</v>
      </c>
      <c r="T2895" s="21">
        <f>(((I2895/60)/60)/24)+DATE(1970,1,1)+(-5/24)</f>
        <v>42442.800613425927</v>
      </c>
    </row>
    <row r="2896" spans="1:20" ht="90" hidden="1" x14ac:dyDescent="0.25">
      <c r="A2896" s="13">
        <v>1297</v>
      </c>
      <c r="B2896" s="3" t="s">
        <v>1298</v>
      </c>
      <c r="C2896" s="3" t="s">
        <v>5407</v>
      </c>
      <c r="D2896" s="2">
        <v>20000</v>
      </c>
      <c r="E2896" s="11">
        <v>21905</v>
      </c>
      <c r="F2896" s="2" t="s">
        <v>8218</v>
      </c>
      <c r="G2896" s="2" t="s">
        <v>8223</v>
      </c>
      <c r="H2896" s="2" t="s">
        <v>8245</v>
      </c>
      <c r="I2896" s="2">
        <v>1462125358</v>
      </c>
      <c r="J2896" s="2">
        <v>1459533358</v>
      </c>
      <c r="K2896" s="2" t="b">
        <v>0</v>
      </c>
      <c r="L2896" s="2">
        <v>238</v>
      </c>
      <c r="M2896" s="2" t="b">
        <v>1</v>
      </c>
      <c r="N2896" s="2" t="s">
        <v>8270</v>
      </c>
      <c r="O2896" s="9">
        <f>E2896/D2896</f>
        <v>1.0952500000000001</v>
      </c>
      <c r="P2896" s="10">
        <f>IF(E2896=0,0,E2896/L2896)</f>
        <v>92.037815126050418</v>
      </c>
      <c r="Q2896" s="2" t="str">
        <f>LEFT(N2896,SEARCH("/",N2896,1)-1)</f>
        <v>theater</v>
      </c>
      <c r="R2896" s="2" t="str">
        <f>RIGHT(N2896,LEN(N2896)-SEARCH("/",N2896))</f>
        <v>plays</v>
      </c>
      <c r="S2896" s="21">
        <f>(((J2896/60)/60)/24)+DATE(1970,1,1)+(-5/24)</f>
        <v>42461.538865740738</v>
      </c>
      <c r="T2896" s="21">
        <f>(((I2896/60)/60)/24)+DATE(1970,1,1)+(-5/24)</f>
        <v>42491.538865740738</v>
      </c>
    </row>
    <row r="2897" spans="1:20" ht="90" hidden="1" x14ac:dyDescent="0.25">
      <c r="A2897" s="13">
        <v>1298</v>
      </c>
      <c r="B2897" s="3" t="s">
        <v>1299</v>
      </c>
      <c r="C2897" s="3" t="s">
        <v>5408</v>
      </c>
      <c r="D2897" s="2">
        <v>2000</v>
      </c>
      <c r="E2897" s="11">
        <v>2093</v>
      </c>
      <c r="F2897" s="2" t="s">
        <v>8218</v>
      </c>
      <c r="G2897" s="2" t="s">
        <v>8224</v>
      </c>
      <c r="H2897" s="2" t="s">
        <v>8246</v>
      </c>
      <c r="I2897" s="2">
        <v>1461860432</v>
      </c>
      <c r="J2897" s="2">
        <v>1459268432</v>
      </c>
      <c r="K2897" s="2" t="b">
        <v>0</v>
      </c>
      <c r="L2897" s="2">
        <v>33</v>
      </c>
      <c r="M2897" s="2" t="b">
        <v>1</v>
      </c>
      <c r="N2897" s="2" t="s">
        <v>8270</v>
      </c>
      <c r="O2897" s="9">
        <f>E2897/D2897</f>
        <v>1.0465</v>
      </c>
      <c r="P2897" s="10">
        <f>IF(E2897=0,0,E2897/L2897)</f>
        <v>63.424242424242422</v>
      </c>
      <c r="Q2897" s="2" t="str">
        <f>LEFT(N2897,SEARCH("/",N2897,1)-1)</f>
        <v>theater</v>
      </c>
      <c r="R2897" s="2" t="str">
        <f>RIGHT(N2897,LEN(N2897)-SEARCH("/",N2897))</f>
        <v>plays</v>
      </c>
      <c r="S2897" s="21">
        <f>(((J2897/60)/60)/24)+DATE(1970,1,1)+(-5/24)</f>
        <v>42458.472592592596</v>
      </c>
      <c r="T2897" s="21">
        <f>(((I2897/60)/60)/24)+DATE(1970,1,1)+(-5/24)</f>
        <v>42488.472592592596</v>
      </c>
    </row>
    <row r="2898" spans="1:20" ht="75" hidden="1" x14ac:dyDescent="0.25">
      <c r="A2898" s="13">
        <v>1299</v>
      </c>
      <c r="B2898" s="3" t="s">
        <v>1300</v>
      </c>
      <c r="C2898" s="3" t="s">
        <v>5409</v>
      </c>
      <c r="D2898" s="2">
        <v>3500</v>
      </c>
      <c r="E2898" s="11">
        <v>4340</v>
      </c>
      <c r="F2898" s="2" t="s">
        <v>8218</v>
      </c>
      <c r="G2898" s="2" t="s">
        <v>8223</v>
      </c>
      <c r="H2898" s="2" t="s">
        <v>8245</v>
      </c>
      <c r="I2898" s="2">
        <v>1436902359</v>
      </c>
      <c r="J2898" s="2">
        <v>1434310359</v>
      </c>
      <c r="K2898" s="2" t="b">
        <v>0</v>
      </c>
      <c r="L2898" s="2">
        <v>32</v>
      </c>
      <c r="M2898" s="2" t="b">
        <v>1</v>
      </c>
      <c r="N2898" s="2" t="s">
        <v>8270</v>
      </c>
      <c r="O2898" s="9">
        <f>E2898/D2898</f>
        <v>1.24</v>
      </c>
      <c r="P2898" s="10">
        <f>IF(E2898=0,0,E2898/L2898)</f>
        <v>135.625</v>
      </c>
      <c r="Q2898" s="2" t="str">
        <f>LEFT(N2898,SEARCH("/",N2898,1)-1)</f>
        <v>theater</v>
      </c>
      <c r="R2898" s="2" t="str">
        <f>RIGHT(N2898,LEN(N2898)-SEARCH("/",N2898))</f>
        <v>plays</v>
      </c>
      <c r="S2898" s="21">
        <f>(((J2898/60)/60)/24)+DATE(1970,1,1)+(-5/24)</f>
        <v>42169.606006944443</v>
      </c>
      <c r="T2898" s="21">
        <f>(((I2898/60)/60)/24)+DATE(1970,1,1)+(-5/24)</f>
        <v>42199.606006944443</v>
      </c>
    </row>
    <row r="2899" spans="1:20" ht="90" hidden="1" x14ac:dyDescent="0.25">
      <c r="A2899" s="13">
        <v>1300</v>
      </c>
      <c r="B2899" s="3" t="s">
        <v>1301</v>
      </c>
      <c r="C2899" s="3" t="s">
        <v>5410</v>
      </c>
      <c r="D2899" s="2">
        <v>3000</v>
      </c>
      <c r="E2899" s="11">
        <v>4050</v>
      </c>
      <c r="F2899" s="2" t="s">
        <v>8218</v>
      </c>
      <c r="G2899" s="2" t="s">
        <v>8223</v>
      </c>
      <c r="H2899" s="2" t="s">
        <v>8245</v>
      </c>
      <c r="I2899" s="2">
        <v>1464807420</v>
      </c>
      <c r="J2899" s="2">
        <v>1461427938</v>
      </c>
      <c r="K2899" s="2" t="b">
        <v>0</v>
      </c>
      <c r="L2899" s="2">
        <v>24</v>
      </c>
      <c r="M2899" s="2" t="b">
        <v>1</v>
      </c>
      <c r="N2899" s="2" t="s">
        <v>8270</v>
      </c>
      <c r="O2899" s="9">
        <f>E2899/D2899</f>
        <v>1.35</v>
      </c>
      <c r="P2899" s="10">
        <f>IF(E2899=0,0,E2899/L2899)</f>
        <v>168.75</v>
      </c>
      <c r="Q2899" s="2" t="str">
        <f>LEFT(N2899,SEARCH("/",N2899,1)-1)</f>
        <v>theater</v>
      </c>
      <c r="R2899" s="2" t="str">
        <f>RIGHT(N2899,LEN(N2899)-SEARCH("/",N2899))</f>
        <v>plays</v>
      </c>
      <c r="S2899" s="21">
        <f>(((J2899/60)/60)/24)+DATE(1970,1,1)+(-5/24)</f>
        <v>42483.466874999998</v>
      </c>
      <c r="T2899" s="21">
        <f>(((I2899/60)/60)/24)+DATE(1970,1,1)+(-5/24)</f>
        <v>42522.581249999996</v>
      </c>
    </row>
    <row r="2900" spans="1:20" ht="90" hidden="1" x14ac:dyDescent="0.25">
      <c r="A2900" s="13">
        <v>1301</v>
      </c>
      <c r="B2900" s="3" t="s">
        <v>1302</v>
      </c>
      <c r="C2900" s="3" t="s">
        <v>5411</v>
      </c>
      <c r="D2900" s="2">
        <v>2000</v>
      </c>
      <c r="E2900" s="11">
        <v>2055</v>
      </c>
      <c r="F2900" s="2" t="s">
        <v>8218</v>
      </c>
      <c r="G2900" s="2" t="s">
        <v>8223</v>
      </c>
      <c r="H2900" s="2" t="s">
        <v>8245</v>
      </c>
      <c r="I2900" s="2">
        <v>1437447600</v>
      </c>
      <c r="J2900" s="2">
        <v>1436551178</v>
      </c>
      <c r="K2900" s="2" t="b">
        <v>0</v>
      </c>
      <c r="L2900" s="2">
        <v>29</v>
      </c>
      <c r="M2900" s="2" t="b">
        <v>1</v>
      </c>
      <c r="N2900" s="2" t="s">
        <v>8270</v>
      </c>
      <c r="O2900" s="9">
        <f>E2900/D2900</f>
        <v>1.0275000000000001</v>
      </c>
      <c r="P2900" s="10">
        <f>IF(E2900=0,0,E2900/L2900)</f>
        <v>70.862068965517238</v>
      </c>
      <c r="Q2900" s="2" t="str">
        <f>LEFT(N2900,SEARCH("/",N2900,1)-1)</f>
        <v>theater</v>
      </c>
      <c r="R2900" s="2" t="str">
        <f>RIGHT(N2900,LEN(N2900)-SEARCH("/",N2900))</f>
        <v>plays</v>
      </c>
      <c r="S2900" s="21">
        <f>(((J2900/60)/60)/24)+DATE(1970,1,1)+(-5/24)</f>
        <v>42195.541412037033</v>
      </c>
      <c r="T2900" s="21">
        <f>(((I2900/60)/60)/24)+DATE(1970,1,1)+(-5/24)</f>
        <v>42205.916666666664</v>
      </c>
    </row>
    <row r="2901" spans="1:20" ht="75" hidden="1" x14ac:dyDescent="0.25">
      <c r="A2901" s="13">
        <v>1302</v>
      </c>
      <c r="B2901" s="3" t="s">
        <v>1303</v>
      </c>
      <c r="C2901" s="3" t="s">
        <v>5412</v>
      </c>
      <c r="D2901" s="2">
        <v>2500</v>
      </c>
      <c r="E2901" s="11">
        <v>2500</v>
      </c>
      <c r="F2901" s="2" t="s">
        <v>8218</v>
      </c>
      <c r="G2901" s="2" t="s">
        <v>8223</v>
      </c>
      <c r="H2901" s="2" t="s">
        <v>8245</v>
      </c>
      <c r="I2901" s="2">
        <v>1480559011</v>
      </c>
      <c r="J2901" s="2">
        <v>1477963411</v>
      </c>
      <c r="K2901" s="2" t="b">
        <v>0</v>
      </c>
      <c r="L2901" s="2">
        <v>50</v>
      </c>
      <c r="M2901" s="2" t="b">
        <v>1</v>
      </c>
      <c r="N2901" s="2" t="s">
        <v>8270</v>
      </c>
      <c r="O2901" s="9">
        <f>E2901/D2901</f>
        <v>1</v>
      </c>
      <c r="P2901" s="10">
        <f>IF(E2901=0,0,E2901/L2901)</f>
        <v>50</v>
      </c>
      <c r="Q2901" s="2" t="str">
        <f>LEFT(N2901,SEARCH("/",N2901,1)-1)</f>
        <v>theater</v>
      </c>
      <c r="R2901" s="2" t="str">
        <f>RIGHT(N2901,LEN(N2901)-SEARCH("/",N2901))</f>
        <v>plays</v>
      </c>
      <c r="S2901" s="21">
        <f>(((J2901/60)/60)/24)+DATE(1970,1,1)+(-5/24)</f>
        <v>42674.849664351852</v>
      </c>
      <c r="T2901" s="21">
        <f>(((I2901/60)/60)/24)+DATE(1970,1,1)+(-5/24)</f>
        <v>42704.891331018516</v>
      </c>
    </row>
    <row r="2902" spans="1:20" ht="45" hidden="1" x14ac:dyDescent="0.25">
      <c r="A2902" s="13">
        <v>1303</v>
      </c>
      <c r="B2902" s="3" t="s">
        <v>1304</v>
      </c>
      <c r="C2902" s="3" t="s">
        <v>5413</v>
      </c>
      <c r="D2902" s="2">
        <v>3500</v>
      </c>
      <c r="E2902" s="11">
        <v>4559.13</v>
      </c>
      <c r="F2902" s="2" t="s">
        <v>8218</v>
      </c>
      <c r="G2902" s="2" t="s">
        <v>8224</v>
      </c>
      <c r="H2902" s="2" t="s">
        <v>8246</v>
      </c>
      <c r="I2902" s="2">
        <v>1469962800</v>
      </c>
      <c r="J2902" s="2">
        <v>1468578920</v>
      </c>
      <c r="K2902" s="2" t="b">
        <v>0</v>
      </c>
      <c r="L2902" s="2">
        <v>108</v>
      </c>
      <c r="M2902" s="2" t="b">
        <v>1</v>
      </c>
      <c r="N2902" s="2" t="s">
        <v>8270</v>
      </c>
      <c r="O2902" s="9">
        <f>E2902/D2902</f>
        <v>1.3026085714285716</v>
      </c>
      <c r="P2902" s="10">
        <f>IF(E2902=0,0,E2902/L2902)</f>
        <v>42.214166666666671</v>
      </c>
      <c r="Q2902" s="2" t="str">
        <f>LEFT(N2902,SEARCH("/",N2902,1)-1)</f>
        <v>theater</v>
      </c>
      <c r="R2902" s="2" t="str">
        <f>RIGHT(N2902,LEN(N2902)-SEARCH("/",N2902))</f>
        <v>plays</v>
      </c>
      <c r="S2902" s="21">
        <f>(((J2902/60)/60)/24)+DATE(1970,1,1)+(-5/24)</f>
        <v>42566.232870370368</v>
      </c>
      <c r="T2902" s="21">
        <f>(((I2902/60)/60)/24)+DATE(1970,1,1)+(-5/24)</f>
        <v>42582.249999999993</v>
      </c>
    </row>
    <row r="2903" spans="1:20" ht="60" hidden="1" x14ac:dyDescent="0.25">
      <c r="A2903" s="13">
        <v>2781</v>
      </c>
      <c r="B2903" s="3" t="s">
        <v>2781</v>
      </c>
      <c r="C2903" s="3" t="s">
        <v>6891</v>
      </c>
      <c r="D2903" s="2">
        <v>1250</v>
      </c>
      <c r="E2903" s="11">
        <v>1316</v>
      </c>
      <c r="F2903" s="2" t="s">
        <v>8218</v>
      </c>
      <c r="G2903" s="2" t="s">
        <v>8223</v>
      </c>
      <c r="H2903" s="2" t="s">
        <v>8245</v>
      </c>
      <c r="I2903" s="2">
        <v>1423724400</v>
      </c>
      <c r="J2903" s="2">
        <v>1421274954</v>
      </c>
      <c r="K2903" s="2" t="b">
        <v>0</v>
      </c>
      <c r="L2903" s="2">
        <v>28</v>
      </c>
      <c r="M2903" s="2" t="b">
        <v>1</v>
      </c>
      <c r="N2903" s="2" t="s">
        <v>8270</v>
      </c>
      <c r="O2903" s="9">
        <f>E2903/D2903</f>
        <v>1.0528</v>
      </c>
      <c r="P2903" s="10">
        <f>IF(E2903=0,0,E2903/L2903)</f>
        <v>47</v>
      </c>
      <c r="Q2903" s="2" t="str">
        <f>LEFT(N2903,SEARCH("/",N2903,1)-1)</f>
        <v>theater</v>
      </c>
      <c r="R2903" s="2" t="str">
        <f>RIGHT(N2903,LEN(N2903)-SEARCH("/",N2903))</f>
        <v>plays</v>
      </c>
      <c r="S2903" s="21">
        <f>(((J2903/60)/60)/24)+DATE(1970,1,1)+(-5/24)</f>
        <v>42018.733263888884</v>
      </c>
      <c r="T2903" s="21">
        <f>(((I2903/60)/60)/24)+DATE(1970,1,1)+(-5/24)</f>
        <v>42047.083333333336</v>
      </c>
    </row>
    <row r="2904" spans="1:20" ht="75" hidden="1" x14ac:dyDescent="0.25">
      <c r="A2904" s="13">
        <v>2782</v>
      </c>
      <c r="B2904" s="3" t="s">
        <v>2782</v>
      </c>
      <c r="C2904" s="3" t="s">
        <v>6892</v>
      </c>
      <c r="D2904" s="2">
        <v>1000</v>
      </c>
      <c r="E2904" s="11">
        <v>1200</v>
      </c>
      <c r="F2904" s="2" t="s">
        <v>8218</v>
      </c>
      <c r="G2904" s="2" t="s">
        <v>8223</v>
      </c>
      <c r="H2904" s="2" t="s">
        <v>8245</v>
      </c>
      <c r="I2904" s="2">
        <v>1424149140</v>
      </c>
      <c r="J2904" s="2">
        <v>1421964718</v>
      </c>
      <c r="K2904" s="2" t="b">
        <v>0</v>
      </c>
      <c r="L2904" s="2">
        <v>18</v>
      </c>
      <c r="M2904" s="2" t="b">
        <v>1</v>
      </c>
      <c r="N2904" s="2" t="s">
        <v>8270</v>
      </c>
      <c r="O2904" s="9">
        <f>E2904/D2904</f>
        <v>1.2</v>
      </c>
      <c r="P2904" s="10">
        <f>IF(E2904=0,0,E2904/L2904)</f>
        <v>66.666666666666671</v>
      </c>
      <c r="Q2904" s="2" t="str">
        <f>LEFT(N2904,SEARCH("/",N2904,1)-1)</f>
        <v>theater</v>
      </c>
      <c r="R2904" s="2" t="str">
        <f>RIGHT(N2904,LEN(N2904)-SEARCH("/",N2904))</f>
        <v>plays</v>
      </c>
      <c r="S2904" s="21">
        <f>(((J2904/60)/60)/24)+DATE(1970,1,1)+(-5/24)</f>
        <v>42026.716643518514</v>
      </c>
      <c r="T2904" s="21">
        <f>(((I2904/60)/60)/24)+DATE(1970,1,1)+(-5/24)</f>
        <v>42051.999305555553</v>
      </c>
    </row>
    <row r="2905" spans="1:20" ht="90" hidden="1" x14ac:dyDescent="0.25">
      <c r="A2905" s="13">
        <v>2783</v>
      </c>
      <c r="B2905" s="3" t="s">
        <v>2783</v>
      </c>
      <c r="C2905" s="3" t="s">
        <v>6893</v>
      </c>
      <c r="D2905" s="2">
        <v>1000</v>
      </c>
      <c r="E2905" s="11">
        <v>1145</v>
      </c>
      <c r="F2905" s="2" t="s">
        <v>8218</v>
      </c>
      <c r="G2905" s="2" t="s">
        <v>8224</v>
      </c>
      <c r="H2905" s="2" t="s">
        <v>8246</v>
      </c>
      <c r="I2905" s="2">
        <v>1429793446</v>
      </c>
      <c r="J2905" s="2">
        <v>1428583846</v>
      </c>
      <c r="K2905" s="2" t="b">
        <v>0</v>
      </c>
      <c r="L2905" s="2">
        <v>61</v>
      </c>
      <c r="M2905" s="2" t="b">
        <v>1</v>
      </c>
      <c r="N2905" s="2" t="s">
        <v>8270</v>
      </c>
      <c r="O2905" s="9">
        <f>E2905/D2905</f>
        <v>1.145</v>
      </c>
      <c r="P2905" s="10">
        <f>IF(E2905=0,0,E2905/L2905)</f>
        <v>18.770491803278688</v>
      </c>
      <c r="Q2905" s="2" t="str">
        <f>LEFT(N2905,SEARCH("/",N2905,1)-1)</f>
        <v>theater</v>
      </c>
      <c r="R2905" s="2" t="str">
        <f>RIGHT(N2905,LEN(N2905)-SEARCH("/",N2905))</f>
        <v>plays</v>
      </c>
      <c r="S2905" s="21">
        <f>(((J2905/60)/60)/24)+DATE(1970,1,1)+(-5/24)</f>
        <v>42103.326921296299</v>
      </c>
      <c r="T2905" s="21">
        <f>(((I2905/60)/60)/24)+DATE(1970,1,1)+(-5/24)</f>
        <v>42117.326921296299</v>
      </c>
    </row>
    <row r="2906" spans="1:20" ht="75" hidden="1" x14ac:dyDescent="0.25">
      <c r="A2906" s="13">
        <v>2784</v>
      </c>
      <c r="B2906" s="3" t="s">
        <v>2784</v>
      </c>
      <c r="C2906" s="3" t="s">
        <v>6894</v>
      </c>
      <c r="D2906" s="2">
        <v>6000</v>
      </c>
      <c r="E2906" s="11">
        <v>7140</v>
      </c>
      <c r="F2906" s="2" t="s">
        <v>8218</v>
      </c>
      <c r="G2906" s="2" t="s">
        <v>8223</v>
      </c>
      <c r="H2906" s="2" t="s">
        <v>8245</v>
      </c>
      <c r="I2906" s="2">
        <v>1414608843</v>
      </c>
      <c r="J2906" s="2">
        <v>1412794443</v>
      </c>
      <c r="K2906" s="2" t="b">
        <v>0</v>
      </c>
      <c r="L2906" s="2">
        <v>108</v>
      </c>
      <c r="M2906" s="2" t="b">
        <v>1</v>
      </c>
      <c r="N2906" s="2" t="s">
        <v>8270</v>
      </c>
      <c r="O2906" s="9">
        <f>E2906/D2906</f>
        <v>1.19</v>
      </c>
      <c r="P2906" s="10">
        <f>IF(E2906=0,0,E2906/L2906)</f>
        <v>66.111111111111114</v>
      </c>
      <c r="Q2906" s="2" t="str">
        <f>LEFT(N2906,SEARCH("/",N2906,1)-1)</f>
        <v>theater</v>
      </c>
      <c r="R2906" s="2" t="str">
        <f>RIGHT(N2906,LEN(N2906)-SEARCH("/",N2906))</f>
        <v>plays</v>
      </c>
      <c r="S2906" s="21">
        <f>(((J2906/60)/60)/24)+DATE(1970,1,1)+(-5/24)</f>
        <v>41920.579201388886</v>
      </c>
      <c r="T2906" s="21">
        <f>(((I2906/60)/60)/24)+DATE(1970,1,1)+(-5/24)</f>
        <v>41941.579201388886</v>
      </c>
    </row>
    <row r="2907" spans="1:20" ht="75" hidden="1" x14ac:dyDescent="0.25">
      <c r="A2907" s="13">
        <v>2785</v>
      </c>
      <c r="B2907" s="3" t="s">
        <v>2785</v>
      </c>
      <c r="C2907" s="3" t="s">
        <v>6895</v>
      </c>
      <c r="D2907" s="2">
        <v>5000</v>
      </c>
      <c r="E2907" s="11">
        <v>5234</v>
      </c>
      <c r="F2907" s="2" t="s">
        <v>8218</v>
      </c>
      <c r="G2907" s="2" t="s">
        <v>8223</v>
      </c>
      <c r="H2907" s="2" t="s">
        <v>8245</v>
      </c>
      <c r="I2907" s="2">
        <v>1470430800</v>
      </c>
      <c r="J2907" s="2">
        <v>1467865967</v>
      </c>
      <c r="K2907" s="2" t="b">
        <v>0</v>
      </c>
      <c r="L2907" s="2">
        <v>142</v>
      </c>
      <c r="M2907" s="2" t="b">
        <v>1</v>
      </c>
      <c r="N2907" s="2" t="s">
        <v>8270</v>
      </c>
      <c r="O2907" s="9">
        <f>E2907/D2907</f>
        <v>1.0468</v>
      </c>
      <c r="P2907" s="10">
        <f>IF(E2907=0,0,E2907/L2907)</f>
        <v>36.859154929577464</v>
      </c>
      <c r="Q2907" s="2" t="str">
        <f>LEFT(N2907,SEARCH("/",N2907,1)-1)</f>
        <v>theater</v>
      </c>
      <c r="R2907" s="2" t="str">
        <f>RIGHT(N2907,LEN(N2907)-SEARCH("/",N2907))</f>
        <v>plays</v>
      </c>
      <c r="S2907" s="21">
        <f>(((J2907/60)/60)/24)+DATE(1970,1,1)+(-5/24)</f>
        <v>42557.981099537035</v>
      </c>
      <c r="T2907" s="21">
        <f>(((I2907/60)/60)/24)+DATE(1970,1,1)+(-5/24)</f>
        <v>42587.666666666664</v>
      </c>
    </row>
    <row r="2908" spans="1:20" ht="60" hidden="1" x14ac:dyDescent="0.25">
      <c r="A2908" s="13">
        <v>2786</v>
      </c>
      <c r="B2908" s="3" t="s">
        <v>2786</v>
      </c>
      <c r="C2908" s="3" t="s">
        <v>6896</v>
      </c>
      <c r="D2908" s="2">
        <v>2500</v>
      </c>
      <c r="E2908" s="11">
        <v>2946</v>
      </c>
      <c r="F2908" s="2" t="s">
        <v>8218</v>
      </c>
      <c r="G2908" s="2" t="s">
        <v>8224</v>
      </c>
      <c r="H2908" s="2" t="s">
        <v>8246</v>
      </c>
      <c r="I2908" s="2">
        <v>1404913180</v>
      </c>
      <c r="J2908" s="2">
        <v>1403703580</v>
      </c>
      <c r="K2908" s="2" t="b">
        <v>0</v>
      </c>
      <c r="L2908" s="2">
        <v>74</v>
      </c>
      <c r="M2908" s="2" t="b">
        <v>1</v>
      </c>
      <c r="N2908" s="2" t="s">
        <v>8270</v>
      </c>
      <c r="O2908" s="9">
        <f>E2908/D2908</f>
        <v>1.1783999999999999</v>
      </c>
      <c r="P2908" s="10">
        <f>IF(E2908=0,0,E2908/L2908)</f>
        <v>39.810810810810814</v>
      </c>
      <c r="Q2908" s="2" t="str">
        <f>LEFT(N2908,SEARCH("/",N2908,1)-1)</f>
        <v>theater</v>
      </c>
      <c r="R2908" s="2" t="str">
        <f>RIGHT(N2908,LEN(N2908)-SEARCH("/",N2908))</f>
        <v>plays</v>
      </c>
      <c r="S2908" s="21">
        <f>(((J2908/60)/60)/24)+DATE(1970,1,1)+(-5/24)</f>
        <v>41815.360879629625</v>
      </c>
      <c r="T2908" s="21">
        <f>(((I2908/60)/60)/24)+DATE(1970,1,1)+(-5/24)</f>
        <v>41829.360879629625</v>
      </c>
    </row>
    <row r="2909" spans="1:20" ht="90" hidden="1" x14ac:dyDescent="0.25">
      <c r="A2909" s="13">
        <v>2787</v>
      </c>
      <c r="B2909" s="3" t="s">
        <v>2787</v>
      </c>
      <c r="C2909" s="3" t="s">
        <v>6897</v>
      </c>
      <c r="D2909" s="2">
        <v>1000</v>
      </c>
      <c r="E2909" s="11">
        <v>1197</v>
      </c>
      <c r="F2909" s="2" t="s">
        <v>8218</v>
      </c>
      <c r="G2909" s="2" t="s">
        <v>8223</v>
      </c>
      <c r="H2909" s="2" t="s">
        <v>8245</v>
      </c>
      <c r="I2909" s="2">
        <v>1405658752</v>
      </c>
      <c r="J2909" s="2">
        <v>1403066752</v>
      </c>
      <c r="K2909" s="2" t="b">
        <v>0</v>
      </c>
      <c r="L2909" s="2">
        <v>38</v>
      </c>
      <c r="M2909" s="2" t="b">
        <v>1</v>
      </c>
      <c r="N2909" s="2" t="s">
        <v>8270</v>
      </c>
      <c r="O2909" s="9">
        <f>E2909/D2909</f>
        <v>1.1970000000000001</v>
      </c>
      <c r="P2909" s="10">
        <f>IF(E2909=0,0,E2909/L2909)</f>
        <v>31.5</v>
      </c>
      <c r="Q2909" s="2" t="str">
        <f>LEFT(N2909,SEARCH("/",N2909,1)-1)</f>
        <v>theater</v>
      </c>
      <c r="R2909" s="2" t="str">
        <f>RIGHT(N2909,LEN(N2909)-SEARCH("/",N2909))</f>
        <v>plays</v>
      </c>
      <c r="S2909" s="21">
        <f>(((J2909/60)/60)/24)+DATE(1970,1,1)+(-5/24)</f>
        <v>41807.990185185183</v>
      </c>
      <c r="T2909" s="21">
        <f>(((I2909/60)/60)/24)+DATE(1970,1,1)+(-5/24)</f>
        <v>41837.990185185183</v>
      </c>
    </row>
    <row r="2910" spans="1:20" ht="75" hidden="1" x14ac:dyDescent="0.25">
      <c r="A2910" s="13">
        <v>2788</v>
      </c>
      <c r="B2910" s="3" t="s">
        <v>2788</v>
      </c>
      <c r="C2910" s="3" t="s">
        <v>6898</v>
      </c>
      <c r="D2910" s="2">
        <v>2000</v>
      </c>
      <c r="E2910" s="11">
        <v>2050</v>
      </c>
      <c r="F2910" s="2" t="s">
        <v>8218</v>
      </c>
      <c r="G2910" s="2" t="s">
        <v>8223</v>
      </c>
      <c r="H2910" s="2" t="s">
        <v>8245</v>
      </c>
      <c r="I2910" s="2">
        <v>1469811043</v>
      </c>
      <c r="J2910" s="2">
        <v>1467219043</v>
      </c>
      <c r="K2910" s="2" t="b">
        <v>0</v>
      </c>
      <c r="L2910" s="2">
        <v>20</v>
      </c>
      <c r="M2910" s="2" t="b">
        <v>1</v>
      </c>
      <c r="N2910" s="2" t="s">
        <v>8270</v>
      </c>
      <c r="O2910" s="9">
        <f>E2910/D2910</f>
        <v>1.0249999999999999</v>
      </c>
      <c r="P2910" s="10">
        <f>IF(E2910=0,0,E2910/L2910)</f>
        <v>102.5</v>
      </c>
      <c r="Q2910" s="2" t="str">
        <f>LEFT(N2910,SEARCH("/",N2910,1)-1)</f>
        <v>theater</v>
      </c>
      <c r="R2910" s="2" t="str">
        <f>RIGHT(N2910,LEN(N2910)-SEARCH("/",N2910))</f>
        <v>plays</v>
      </c>
      <c r="S2910" s="21">
        <f>(((J2910/60)/60)/24)+DATE(1970,1,1)+(-5/24)</f>
        <v>42550.493553240733</v>
      </c>
      <c r="T2910" s="21">
        <f>(((I2910/60)/60)/24)+DATE(1970,1,1)+(-5/24)</f>
        <v>42580.493553240733</v>
      </c>
    </row>
    <row r="2911" spans="1:20" ht="45" hidden="1" x14ac:dyDescent="0.25">
      <c r="A2911" s="13">
        <v>2789</v>
      </c>
      <c r="B2911" s="3" t="s">
        <v>2789</v>
      </c>
      <c r="C2911" s="3" t="s">
        <v>6899</v>
      </c>
      <c r="D2911" s="2">
        <v>3000</v>
      </c>
      <c r="E2911" s="11">
        <v>3035</v>
      </c>
      <c r="F2911" s="2" t="s">
        <v>8218</v>
      </c>
      <c r="G2911" s="2" t="s">
        <v>8223</v>
      </c>
      <c r="H2911" s="2" t="s">
        <v>8245</v>
      </c>
      <c r="I2911" s="2">
        <v>1426132800</v>
      </c>
      <c r="J2911" s="2">
        <v>1424477934</v>
      </c>
      <c r="K2911" s="2" t="b">
        <v>0</v>
      </c>
      <c r="L2911" s="2">
        <v>24</v>
      </c>
      <c r="M2911" s="2" t="b">
        <v>1</v>
      </c>
      <c r="N2911" s="2" t="s">
        <v>8270</v>
      </c>
      <c r="O2911" s="9">
        <f>E2911/D2911</f>
        <v>1.0116666666666667</v>
      </c>
      <c r="P2911" s="10">
        <f>IF(E2911=0,0,E2911/L2911)</f>
        <v>126.45833333333333</v>
      </c>
      <c r="Q2911" s="2" t="str">
        <f>LEFT(N2911,SEARCH("/",N2911,1)-1)</f>
        <v>theater</v>
      </c>
      <c r="R2911" s="2" t="str">
        <f>RIGHT(N2911,LEN(N2911)-SEARCH("/",N2911))</f>
        <v>plays</v>
      </c>
      <c r="S2911" s="21">
        <f>(((J2911/60)/60)/24)+DATE(1970,1,1)+(-5/24)</f>
        <v>42055.804791666662</v>
      </c>
      <c r="T2911" s="21">
        <f>(((I2911/60)/60)/24)+DATE(1970,1,1)+(-5/24)</f>
        <v>42074.958333333336</v>
      </c>
    </row>
    <row r="2912" spans="1:20" ht="90" hidden="1" x14ac:dyDescent="0.25">
      <c r="A2912" s="13">
        <v>2790</v>
      </c>
      <c r="B2912" s="3" t="s">
        <v>2790</v>
      </c>
      <c r="C2912" s="3" t="s">
        <v>6900</v>
      </c>
      <c r="D2912" s="2">
        <v>3000</v>
      </c>
      <c r="E2912" s="11">
        <v>3160</v>
      </c>
      <c r="F2912" s="2" t="s">
        <v>8218</v>
      </c>
      <c r="G2912" s="2" t="s">
        <v>8223</v>
      </c>
      <c r="H2912" s="2" t="s">
        <v>8245</v>
      </c>
      <c r="I2912" s="2">
        <v>1423693903</v>
      </c>
      <c r="J2912" s="2">
        <v>1421101903</v>
      </c>
      <c r="K2912" s="2" t="b">
        <v>0</v>
      </c>
      <c r="L2912" s="2">
        <v>66</v>
      </c>
      <c r="M2912" s="2" t="b">
        <v>1</v>
      </c>
      <c r="N2912" s="2" t="s">
        <v>8270</v>
      </c>
      <c r="O2912" s="9">
        <f>E2912/D2912</f>
        <v>1.0533333333333332</v>
      </c>
      <c r="P2912" s="10">
        <f>IF(E2912=0,0,E2912/L2912)</f>
        <v>47.878787878787875</v>
      </c>
      <c r="Q2912" s="2" t="str">
        <f>LEFT(N2912,SEARCH("/",N2912,1)-1)</f>
        <v>theater</v>
      </c>
      <c r="R2912" s="2" t="str">
        <f>RIGHT(N2912,LEN(N2912)-SEARCH("/",N2912))</f>
        <v>plays</v>
      </c>
      <c r="S2912" s="21">
        <f>(((J2912/60)/60)/24)+DATE(1970,1,1)+(-5/24)</f>
        <v>42016.730358796289</v>
      </c>
      <c r="T2912" s="21">
        <f>(((I2912/60)/60)/24)+DATE(1970,1,1)+(-5/24)</f>
        <v>42046.730358796289</v>
      </c>
    </row>
    <row r="2913" spans="1:20" ht="90" hidden="1" x14ac:dyDescent="0.25">
      <c r="A2913" s="13">
        <v>2791</v>
      </c>
      <c r="B2913" s="3" t="s">
        <v>2791</v>
      </c>
      <c r="C2913" s="3" t="s">
        <v>6901</v>
      </c>
      <c r="D2913" s="2">
        <v>2000</v>
      </c>
      <c r="E2913" s="11">
        <v>2050</v>
      </c>
      <c r="F2913" s="2" t="s">
        <v>8218</v>
      </c>
      <c r="G2913" s="2" t="s">
        <v>8223</v>
      </c>
      <c r="H2913" s="2" t="s">
        <v>8245</v>
      </c>
      <c r="I2913" s="2">
        <v>1473393600</v>
      </c>
      <c r="J2913" s="2">
        <v>1470778559</v>
      </c>
      <c r="K2913" s="2" t="b">
        <v>0</v>
      </c>
      <c r="L2913" s="2">
        <v>28</v>
      </c>
      <c r="M2913" s="2" t="b">
        <v>1</v>
      </c>
      <c r="N2913" s="2" t="s">
        <v>8270</v>
      </c>
      <c r="O2913" s="9">
        <f>E2913/D2913</f>
        <v>1.0249999999999999</v>
      </c>
      <c r="P2913" s="10">
        <f>IF(E2913=0,0,E2913/L2913)</f>
        <v>73.214285714285708</v>
      </c>
      <c r="Q2913" s="2" t="str">
        <f>LEFT(N2913,SEARCH("/",N2913,1)-1)</f>
        <v>theater</v>
      </c>
      <c r="R2913" s="2" t="str">
        <f>RIGHT(N2913,LEN(N2913)-SEARCH("/",N2913))</f>
        <v>plays</v>
      </c>
      <c r="S2913" s="21">
        <f>(((J2913/60)/60)/24)+DATE(1970,1,1)+(-5/24)</f>
        <v>42591.691655092589</v>
      </c>
      <c r="T2913" s="21">
        <f>(((I2913/60)/60)/24)+DATE(1970,1,1)+(-5/24)</f>
        <v>42621.958333333336</v>
      </c>
    </row>
    <row r="2914" spans="1:20" ht="90" hidden="1" x14ac:dyDescent="0.25">
      <c r="A2914" s="13">
        <v>2792</v>
      </c>
      <c r="B2914" s="3" t="s">
        <v>2792</v>
      </c>
      <c r="C2914" s="3" t="s">
        <v>6902</v>
      </c>
      <c r="D2914" s="2">
        <v>2000</v>
      </c>
      <c r="E2914" s="11">
        <v>2152</v>
      </c>
      <c r="F2914" s="2" t="s">
        <v>8218</v>
      </c>
      <c r="G2914" s="2" t="s">
        <v>8223</v>
      </c>
      <c r="H2914" s="2" t="s">
        <v>8245</v>
      </c>
      <c r="I2914" s="2">
        <v>1439357559</v>
      </c>
      <c r="J2914" s="2">
        <v>1435469559</v>
      </c>
      <c r="K2914" s="2" t="b">
        <v>0</v>
      </c>
      <c r="L2914" s="2">
        <v>24</v>
      </c>
      <c r="M2914" s="2" t="b">
        <v>1</v>
      </c>
      <c r="N2914" s="2" t="s">
        <v>8270</v>
      </c>
      <c r="O2914" s="9">
        <f>E2914/D2914</f>
        <v>1.0760000000000001</v>
      </c>
      <c r="P2914" s="10">
        <f>IF(E2914=0,0,E2914/L2914)</f>
        <v>89.666666666666671</v>
      </c>
      <c r="Q2914" s="2" t="str">
        <f>LEFT(N2914,SEARCH("/",N2914,1)-1)</f>
        <v>theater</v>
      </c>
      <c r="R2914" s="2" t="str">
        <f>RIGHT(N2914,LEN(N2914)-SEARCH("/",N2914))</f>
        <v>plays</v>
      </c>
      <c r="S2914" s="21">
        <f>(((J2914/60)/60)/24)+DATE(1970,1,1)+(-5/24)</f>
        <v>42183.022673611107</v>
      </c>
      <c r="T2914" s="21">
        <f>(((I2914/60)/60)/24)+DATE(1970,1,1)+(-5/24)</f>
        <v>42228.022673611107</v>
      </c>
    </row>
    <row r="2915" spans="1:20" ht="105" hidden="1" x14ac:dyDescent="0.25">
      <c r="A2915" s="13">
        <v>2793</v>
      </c>
      <c r="B2915" s="3" t="s">
        <v>2793</v>
      </c>
      <c r="C2915" s="3" t="s">
        <v>6903</v>
      </c>
      <c r="D2915" s="2">
        <v>10000</v>
      </c>
      <c r="E2915" s="11">
        <v>11056.75</v>
      </c>
      <c r="F2915" s="2" t="s">
        <v>8218</v>
      </c>
      <c r="G2915" s="2" t="s">
        <v>8225</v>
      </c>
      <c r="H2915" s="2" t="s">
        <v>8247</v>
      </c>
      <c r="I2915" s="2">
        <v>1437473005</v>
      </c>
      <c r="J2915" s="2">
        <v>1434881005</v>
      </c>
      <c r="K2915" s="2" t="b">
        <v>0</v>
      </c>
      <c r="L2915" s="2">
        <v>73</v>
      </c>
      <c r="M2915" s="2" t="b">
        <v>1</v>
      </c>
      <c r="N2915" s="2" t="s">
        <v>8270</v>
      </c>
      <c r="O2915" s="9">
        <f>E2915/D2915</f>
        <v>1.105675</v>
      </c>
      <c r="P2915" s="10">
        <f>IF(E2915=0,0,E2915/L2915)</f>
        <v>151.4623287671233</v>
      </c>
      <c r="Q2915" s="2" t="str">
        <f>LEFT(N2915,SEARCH("/",N2915,1)-1)</f>
        <v>theater</v>
      </c>
      <c r="R2915" s="2" t="str">
        <f>RIGHT(N2915,LEN(N2915)-SEARCH("/",N2915))</f>
        <v>plays</v>
      </c>
      <c r="S2915" s="21">
        <f>(((J2915/60)/60)/24)+DATE(1970,1,1)+(-5/24)</f>
        <v>42176.210706018515</v>
      </c>
      <c r="T2915" s="21">
        <f>(((I2915/60)/60)/24)+DATE(1970,1,1)+(-5/24)</f>
        <v>42206.210706018515</v>
      </c>
    </row>
    <row r="2916" spans="1:20" ht="105" hidden="1" x14ac:dyDescent="0.25">
      <c r="A2916" s="13">
        <v>2794</v>
      </c>
      <c r="B2916" s="3" t="s">
        <v>2794</v>
      </c>
      <c r="C2916" s="3" t="s">
        <v>6904</v>
      </c>
      <c r="D2916" s="2">
        <v>50</v>
      </c>
      <c r="E2916" s="11">
        <v>75</v>
      </c>
      <c r="F2916" s="2" t="s">
        <v>8218</v>
      </c>
      <c r="G2916" s="2" t="s">
        <v>8224</v>
      </c>
      <c r="H2916" s="2" t="s">
        <v>8246</v>
      </c>
      <c r="I2916" s="2">
        <v>1457031600</v>
      </c>
      <c r="J2916" s="2">
        <v>1455640559</v>
      </c>
      <c r="K2916" s="2" t="b">
        <v>0</v>
      </c>
      <c r="L2916" s="2">
        <v>3</v>
      </c>
      <c r="M2916" s="2" t="b">
        <v>1</v>
      </c>
      <c r="N2916" s="2" t="s">
        <v>8270</v>
      </c>
      <c r="O2916" s="9">
        <f>E2916/D2916</f>
        <v>1.5</v>
      </c>
      <c r="P2916" s="10">
        <f>IF(E2916=0,0,E2916/L2916)</f>
        <v>25</v>
      </c>
      <c r="Q2916" s="2" t="str">
        <f>LEFT(N2916,SEARCH("/",N2916,1)-1)</f>
        <v>theater</v>
      </c>
      <c r="R2916" s="2" t="str">
        <f>RIGHT(N2916,LEN(N2916)-SEARCH("/",N2916))</f>
        <v>plays</v>
      </c>
      <c r="S2916" s="21">
        <f>(((J2916/60)/60)/24)+DATE(1970,1,1)+(-5/24)</f>
        <v>42416.48332175926</v>
      </c>
      <c r="T2916" s="21">
        <f>(((I2916/60)/60)/24)+DATE(1970,1,1)+(-5/24)</f>
        <v>42432.583333333336</v>
      </c>
    </row>
    <row r="2917" spans="1:20" ht="75" hidden="1" x14ac:dyDescent="0.25">
      <c r="A2917" s="13">
        <v>2795</v>
      </c>
      <c r="B2917" s="3" t="s">
        <v>2795</v>
      </c>
      <c r="C2917" s="3" t="s">
        <v>6905</v>
      </c>
      <c r="D2917" s="2">
        <v>700</v>
      </c>
      <c r="E2917" s="11">
        <v>730</v>
      </c>
      <c r="F2917" s="2" t="s">
        <v>8218</v>
      </c>
      <c r="G2917" s="2" t="s">
        <v>8223</v>
      </c>
      <c r="H2917" s="2" t="s">
        <v>8245</v>
      </c>
      <c r="I2917" s="2">
        <v>1402095600</v>
      </c>
      <c r="J2917" s="2">
        <v>1400675841</v>
      </c>
      <c r="K2917" s="2" t="b">
        <v>0</v>
      </c>
      <c r="L2917" s="2">
        <v>20</v>
      </c>
      <c r="M2917" s="2" t="b">
        <v>1</v>
      </c>
      <c r="N2917" s="2" t="s">
        <v>8270</v>
      </c>
      <c r="O2917" s="9">
        <f>E2917/D2917</f>
        <v>1.0428571428571429</v>
      </c>
      <c r="P2917" s="10">
        <f>IF(E2917=0,0,E2917/L2917)</f>
        <v>36.5</v>
      </c>
      <c r="Q2917" s="2" t="str">
        <f>LEFT(N2917,SEARCH("/",N2917,1)-1)</f>
        <v>theater</v>
      </c>
      <c r="R2917" s="2" t="str">
        <f>RIGHT(N2917,LEN(N2917)-SEARCH("/",N2917))</f>
        <v>plays</v>
      </c>
      <c r="S2917" s="21">
        <f>(((J2917/60)/60)/24)+DATE(1970,1,1)+(-5/24)</f>
        <v>41780.317604166667</v>
      </c>
      <c r="T2917" s="21">
        <f>(((I2917/60)/60)/24)+DATE(1970,1,1)+(-5/24)</f>
        <v>41796.75</v>
      </c>
    </row>
    <row r="2918" spans="1:20" ht="90" hidden="1" x14ac:dyDescent="0.25">
      <c r="A2918" s="13">
        <v>2796</v>
      </c>
      <c r="B2918" s="3" t="s">
        <v>2796</v>
      </c>
      <c r="C2918" s="3" t="s">
        <v>6906</v>
      </c>
      <c r="D2918" s="2">
        <v>800</v>
      </c>
      <c r="E2918" s="11">
        <v>924</v>
      </c>
      <c r="F2918" s="2" t="s">
        <v>8218</v>
      </c>
      <c r="G2918" s="2" t="s">
        <v>8224</v>
      </c>
      <c r="H2918" s="2" t="s">
        <v>8246</v>
      </c>
      <c r="I2918" s="2">
        <v>1404564028</v>
      </c>
      <c r="J2918" s="2">
        <v>1401972028</v>
      </c>
      <c r="K2918" s="2" t="b">
        <v>0</v>
      </c>
      <c r="L2918" s="2">
        <v>21</v>
      </c>
      <c r="M2918" s="2" t="b">
        <v>1</v>
      </c>
      <c r="N2918" s="2" t="s">
        <v>8270</v>
      </c>
      <c r="O2918" s="9">
        <f>E2918/D2918</f>
        <v>1.155</v>
      </c>
      <c r="P2918" s="10">
        <f>IF(E2918=0,0,E2918/L2918)</f>
        <v>44</v>
      </c>
      <c r="Q2918" s="2" t="str">
        <f>LEFT(N2918,SEARCH("/",N2918,1)-1)</f>
        <v>theater</v>
      </c>
      <c r="R2918" s="2" t="str">
        <f>RIGHT(N2918,LEN(N2918)-SEARCH("/",N2918))</f>
        <v>plays</v>
      </c>
      <c r="S2918" s="21">
        <f>(((J2918/60)/60)/24)+DATE(1970,1,1)+(-5/24)</f>
        <v>41795.319768518515</v>
      </c>
      <c r="T2918" s="21">
        <f>(((I2918/60)/60)/24)+DATE(1970,1,1)+(-5/24)</f>
        <v>41825.319768518515</v>
      </c>
    </row>
    <row r="2919" spans="1:20" ht="90" hidden="1" x14ac:dyDescent="0.25">
      <c r="A2919" s="13">
        <v>2797</v>
      </c>
      <c r="B2919" s="3" t="s">
        <v>2797</v>
      </c>
      <c r="C2919" s="3" t="s">
        <v>6907</v>
      </c>
      <c r="D2919" s="2">
        <v>8000</v>
      </c>
      <c r="E2919" s="11">
        <v>8211.61</v>
      </c>
      <c r="F2919" s="2" t="s">
        <v>8218</v>
      </c>
      <c r="G2919" s="2" t="s">
        <v>8224</v>
      </c>
      <c r="H2919" s="2" t="s">
        <v>8246</v>
      </c>
      <c r="I2919" s="2">
        <v>1404858840</v>
      </c>
      <c r="J2919" s="2">
        <v>1402266840</v>
      </c>
      <c r="K2919" s="2" t="b">
        <v>0</v>
      </c>
      <c r="L2919" s="2">
        <v>94</v>
      </c>
      <c r="M2919" s="2" t="b">
        <v>1</v>
      </c>
      <c r="N2919" s="2" t="s">
        <v>8270</v>
      </c>
      <c r="O2919" s="9">
        <f>E2919/D2919</f>
        <v>1.02645125</v>
      </c>
      <c r="P2919" s="10">
        <f>IF(E2919=0,0,E2919/L2919)</f>
        <v>87.357553191489373</v>
      </c>
      <c r="Q2919" s="2" t="str">
        <f>LEFT(N2919,SEARCH("/",N2919,1)-1)</f>
        <v>theater</v>
      </c>
      <c r="R2919" s="2" t="str">
        <f>RIGHT(N2919,LEN(N2919)-SEARCH("/",N2919))</f>
        <v>plays</v>
      </c>
      <c r="S2919" s="21">
        <f>(((J2919/60)/60)/24)+DATE(1970,1,1)+(-5/24)</f>
        <v>41798.731944444444</v>
      </c>
      <c r="T2919" s="21">
        <f>(((I2919/60)/60)/24)+DATE(1970,1,1)+(-5/24)</f>
        <v>41828.731944444444</v>
      </c>
    </row>
    <row r="2920" spans="1:20" ht="90" hidden="1" x14ac:dyDescent="0.25">
      <c r="A2920" s="13">
        <v>2798</v>
      </c>
      <c r="B2920" s="3" t="s">
        <v>2798</v>
      </c>
      <c r="C2920" s="3" t="s">
        <v>6908</v>
      </c>
      <c r="D2920" s="2">
        <v>5000</v>
      </c>
      <c r="E2920" s="11">
        <v>5070</v>
      </c>
      <c r="F2920" s="2" t="s">
        <v>8218</v>
      </c>
      <c r="G2920" s="2" t="s">
        <v>8224</v>
      </c>
      <c r="H2920" s="2" t="s">
        <v>8246</v>
      </c>
      <c r="I2920" s="2">
        <v>1438358400</v>
      </c>
      <c r="J2920" s="2">
        <v>1437063121</v>
      </c>
      <c r="K2920" s="2" t="b">
        <v>0</v>
      </c>
      <c r="L2920" s="2">
        <v>139</v>
      </c>
      <c r="M2920" s="2" t="b">
        <v>1</v>
      </c>
      <c r="N2920" s="2" t="s">
        <v>8270</v>
      </c>
      <c r="O2920" s="9">
        <f>E2920/D2920</f>
        <v>1.014</v>
      </c>
      <c r="P2920" s="10">
        <f>IF(E2920=0,0,E2920/L2920)</f>
        <v>36.474820143884891</v>
      </c>
      <c r="Q2920" s="2" t="str">
        <f>LEFT(N2920,SEARCH("/",N2920,1)-1)</f>
        <v>theater</v>
      </c>
      <c r="R2920" s="2" t="str">
        <f>RIGHT(N2920,LEN(N2920)-SEARCH("/",N2920))</f>
        <v>plays</v>
      </c>
      <c r="S2920" s="21">
        <f>(((J2920/60)/60)/24)+DATE(1970,1,1)+(-5/24)</f>
        <v>42201.466678240737</v>
      </c>
      <c r="T2920" s="21">
        <f>(((I2920/60)/60)/24)+DATE(1970,1,1)+(-5/24)</f>
        <v>42216.458333333336</v>
      </c>
    </row>
    <row r="2921" spans="1:20" ht="90" hidden="1" x14ac:dyDescent="0.25">
      <c r="A2921" s="13">
        <v>2799</v>
      </c>
      <c r="B2921" s="3" t="s">
        <v>2799</v>
      </c>
      <c r="C2921" s="3" t="s">
        <v>6909</v>
      </c>
      <c r="D2921" s="2">
        <v>5000</v>
      </c>
      <c r="E2921" s="11">
        <v>5831.74</v>
      </c>
      <c r="F2921" s="2" t="s">
        <v>8218</v>
      </c>
      <c r="G2921" s="2" t="s">
        <v>8224</v>
      </c>
      <c r="H2921" s="2" t="s">
        <v>8246</v>
      </c>
      <c r="I2921" s="2">
        <v>1466179200</v>
      </c>
      <c r="J2921" s="2">
        <v>1463466070</v>
      </c>
      <c r="K2921" s="2" t="b">
        <v>0</v>
      </c>
      <c r="L2921" s="2">
        <v>130</v>
      </c>
      <c r="M2921" s="2" t="b">
        <v>1</v>
      </c>
      <c r="N2921" s="2" t="s">
        <v>8270</v>
      </c>
      <c r="O2921" s="9">
        <f>E2921/D2921</f>
        <v>1.1663479999999999</v>
      </c>
      <c r="P2921" s="10">
        <f>IF(E2921=0,0,E2921/L2921)</f>
        <v>44.859538461538463</v>
      </c>
      <c r="Q2921" s="2" t="str">
        <f>LEFT(N2921,SEARCH("/",N2921,1)-1)</f>
        <v>theater</v>
      </c>
      <c r="R2921" s="2" t="str">
        <f>RIGHT(N2921,LEN(N2921)-SEARCH("/",N2921))</f>
        <v>plays</v>
      </c>
      <c r="S2921" s="21">
        <f>(((J2921/60)/60)/24)+DATE(1970,1,1)+(-5/24)</f>
        <v>42507.05636574074</v>
      </c>
      <c r="T2921" s="21">
        <f>(((I2921/60)/60)/24)+DATE(1970,1,1)+(-5/24)</f>
        <v>42538.458333333336</v>
      </c>
    </row>
    <row r="2922" spans="1:20" ht="90" hidden="1" x14ac:dyDescent="0.25">
      <c r="A2922" s="13">
        <v>2800</v>
      </c>
      <c r="B2922" s="3" t="s">
        <v>2800</v>
      </c>
      <c r="C2922" s="3" t="s">
        <v>6910</v>
      </c>
      <c r="D2922" s="2">
        <v>1000</v>
      </c>
      <c r="E2922" s="11">
        <v>1330</v>
      </c>
      <c r="F2922" s="2" t="s">
        <v>8218</v>
      </c>
      <c r="G2922" s="2" t="s">
        <v>8224</v>
      </c>
      <c r="H2922" s="2" t="s">
        <v>8246</v>
      </c>
      <c r="I2922" s="2">
        <v>1420377366</v>
      </c>
      <c r="J2922" s="2">
        <v>1415193366</v>
      </c>
      <c r="K2922" s="2" t="b">
        <v>0</v>
      </c>
      <c r="L2922" s="2">
        <v>31</v>
      </c>
      <c r="M2922" s="2" t="b">
        <v>1</v>
      </c>
      <c r="N2922" s="2" t="s">
        <v>8270</v>
      </c>
      <c r="O2922" s="9">
        <f>E2922/D2922</f>
        <v>1.33</v>
      </c>
      <c r="P2922" s="10">
        <f>IF(E2922=0,0,E2922/L2922)</f>
        <v>42.903225806451616</v>
      </c>
      <c r="Q2922" s="2" t="str">
        <f>LEFT(N2922,SEARCH("/",N2922,1)-1)</f>
        <v>theater</v>
      </c>
      <c r="R2922" s="2" t="str">
        <f>RIGHT(N2922,LEN(N2922)-SEARCH("/",N2922))</f>
        <v>plays</v>
      </c>
      <c r="S2922" s="21">
        <f>(((J2922/60)/60)/24)+DATE(1970,1,1)+(-5/24)</f>
        <v>41948.344513888886</v>
      </c>
      <c r="T2922" s="21">
        <f>(((I2922/60)/60)/24)+DATE(1970,1,1)+(-5/24)</f>
        <v>42008.344513888886</v>
      </c>
    </row>
    <row r="2923" spans="1:20" ht="90" hidden="1" x14ac:dyDescent="0.25">
      <c r="A2923" s="13">
        <v>2801</v>
      </c>
      <c r="B2923" s="3" t="s">
        <v>2801</v>
      </c>
      <c r="C2923" s="3" t="s">
        <v>6911</v>
      </c>
      <c r="D2923" s="2">
        <v>500</v>
      </c>
      <c r="E2923" s="11">
        <v>666</v>
      </c>
      <c r="F2923" s="2" t="s">
        <v>8218</v>
      </c>
      <c r="G2923" s="2" t="s">
        <v>8225</v>
      </c>
      <c r="H2923" s="2" t="s">
        <v>8247</v>
      </c>
      <c r="I2923" s="2">
        <v>1412938800</v>
      </c>
      <c r="J2923" s="2">
        <v>1411019409</v>
      </c>
      <c r="K2923" s="2" t="b">
        <v>0</v>
      </c>
      <c r="L2923" s="2">
        <v>13</v>
      </c>
      <c r="M2923" s="2" t="b">
        <v>1</v>
      </c>
      <c r="N2923" s="2" t="s">
        <v>8270</v>
      </c>
      <c r="O2923" s="9">
        <f>E2923/D2923</f>
        <v>1.3320000000000001</v>
      </c>
      <c r="P2923" s="10">
        <f>IF(E2923=0,0,E2923/L2923)</f>
        <v>51.230769230769234</v>
      </c>
      <c r="Q2923" s="2" t="str">
        <f>LEFT(N2923,SEARCH("/",N2923,1)-1)</f>
        <v>theater</v>
      </c>
      <c r="R2923" s="2" t="str">
        <f>RIGHT(N2923,LEN(N2923)-SEARCH("/",N2923))</f>
        <v>plays</v>
      </c>
      <c r="S2923" s="21">
        <f>(((J2923/60)/60)/24)+DATE(1970,1,1)+(-5/24)</f>
        <v>41900.034826388888</v>
      </c>
      <c r="T2923" s="21">
        <f>(((I2923/60)/60)/24)+DATE(1970,1,1)+(-5/24)</f>
        <v>41922.25</v>
      </c>
    </row>
    <row r="2924" spans="1:20" ht="105" hidden="1" x14ac:dyDescent="0.25">
      <c r="A2924" s="13">
        <v>2802</v>
      </c>
      <c r="B2924" s="3" t="s">
        <v>2802</v>
      </c>
      <c r="C2924" s="3" t="s">
        <v>6912</v>
      </c>
      <c r="D2924" s="2">
        <v>3000</v>
      </c>
      <c r="E2924" s="11">
        <v>3055</v>
      </c>
      <c r="F2924" s="2" t="s">
        <v>8218</v>
      </c>
      <c r="G2924" s="2" t="s">
        <v>8224</v>
      </c>
      <c r="H2924" s="2" t="s">
        <v>8246</v>
      </c>
      <c r="I2924" s="2">
        <v>1438875107</v>
      </c>
      <c r="J2924" s="2">
        <v>1436283107</v>
      </c>
      <c r="K2924" s="2" t="b">
        <v>0</v>
      </c>
      <c r="L2924" s="2">
        <v>90</v>
      </c>
      <c r="M2924" s="2" t="b">
        <v>1</v>
      </c>
      <c r="N2924" s="2" t="s">
        <v>8270</v>
      </c>
      <c r="O2924" s="9">
        <f>E2924/D2924</f>
        <v>1.0183333333333333</v>
      </c>
      <c r="P2924" s="10">
        <f>IF(E2924=0,0,E2924/L2924)</f>
        <v>33.944444444444443</v>
      </c>
      <c r="Q2924" s="2" t="str">
        <f>LEFT(N2924,SEARCH("/",N2924,1)-1)</f>
        <v>theater</v>
      </c>
      <c r="R2924" s="2" t="str">
        <f>RIGHT(N2924,LEN(N2924)-SEARCH("/",N2924))</f>
        <v>plays</v>
      </c>
      <c r="S2924" s="21">
        <f>(((J2924/60)/60)/24)+DATE(1970,1,1)+(-5/24)</f>
        <v>42192.438738425924</v>
      </c>
      <c r="T2924" s="21">
        <f>(((I2924/60)/60)/24)+DATE(1970,1,1)+(-5/24)</f>
        <v>42222.438738425924</v>
      </c>
    </row>
    <row r="2925" spans="1:20" ht="105" hidden="1" x14ac:dyDescent="0.25">
      <c r="A2925" s="13">
        <v>2803</v>
      </c>
      <c r="B2925" s="3" t="s">
        <v>2803</v>
      </c>
      <c r="C2925" s="3" t="s">
        <v>6913</v>
      </c>
      <c r="D2925" s="2">
        <v>10000</v>
      </c>
      <c r="E2925" s="11">
        <v>12795</v>
      </c>
      <c r="F2925" s="2" t="s">
        <v>8218</v>
      </c>
      <c r="G2925" s="2" t="s">
        <v>8223</v>
      </c>
      <c r="H2925" s="2" t="s">
        <v>8245</v>
      </c>
      <c r="I2925" s="2">
        <v>1437004800</v>
      </c>
      <c r="J2925" s="2">
        <v>1433295276</v>
      </c>
      <c r="K2925" s="2" t="b">
        <v>0</v>
      </c>
      <c r="L2925" s="2">
        <v>141</v>
      </c>
      <c r="M2925" s="2" t="b">
        <v>1</v>
      </c>
      <c r="N2925" s="2" t="s">
        <v>8270</v>
      </c>
      <c r="O2925" s="9">
        <f>E2925/D2925</f>
        <v>1.2795000000000001</v>
      </c>
      <c r="P2925" s="10">
        <f>IF(E2925=0,0,E2925/L2925)</f>
        <v>90.744680851063833</v>
      </c>
      <c r="Q2925" s="2" t="str">
        <f>LEFT(N2925,SEARCH("/",N2925,1)-1)</f>
        <v>theater</v>
      </c>
      <c r="R2925" s="2" t="str">
        <f>RIGHT(N2925,LEN(N2925)-SEARCH("/",N2925))</f>
        <v>plays</v>
      </c>
      <c r="S2925" s="21">
        <f>(((J2925/60)/60)/24)+DATE(1970,1,1)+(-5/24)</f>
        <v>42157.857361111113</v>
      </c>
      <c r="T2925" s="21">
        <f>(((I2925/60)/60)/24)+DATE(1970,1,1)+(-5/24)</f>
        <v>42200.791666666664</v>
      </c>
    </row>
    <row r="2926" spans="1:20" ht="90" hidden="1" x14ac:dyDescent="0.25">
      <c r="A2926" s="13">
        <v>2804</v>
      </c>
      <c r="B2926" s="3" t="s">
        <v>2804</v>
      </c>
      <c r="C2926" s="3" t="s">
        <v>6914</v>
      </c>
      <c r="D2926" s="2">
        <v>1000</v>
      </c>
      <c r="E2926" s="11">
        <v>1150</v>
      </c>
      <c r="F2926" s="2" t="s">
        <v>8218</v>
      </c>
      <c r="G2926" s="2" t="s">
        <v>8224</v>
      </c>
      <c r="H2926" s="2" t="s">
        <v>8246</v>
      </c>
      <c r="I2926" s="2">
        <v>1411987990</v>
      </c>
      <c r="J2926" s="2">
        <v>1409395990</v>
      </c>
      <c r="K2926" s="2" t="b">
        <v>0</v>
      </c>
      <c r="L2926" s="2">
        <v>23</v>
      </c>
      <c r="M2926" s="2" t="b">
        <v>1</v>
      </c>
      <c r="N2926" s="2" t="s">
        <v>8270</v>
      </c>
      <c r="O2926" s="9">
        <f>E2926/D2926</f>
        <v>1.1499999999999999</v>
      </c>
      <c r="P2926" s="10">
        <f>IF(E2926=0,0,E2926/L2926)</f>
        <v>50</v>
      </c>
      <c r="Q2926" s="2" t="str">
        <f>LEFT(N2926,SEARCH("/",N2926,1)-1)</f>
        <v>theater</v>
      </c>
      <c r="R2926" s="2" t="str">
        <f>RIGHT(N2926,LEN(N2926)-SEARCH("/",N2926))</f>
        <v>plays</v>
      </c>
      <c r="S2926" s="21">
        <f>(((J2926/60)/60)/24)+DATE(1970,1,1)+(-5/24)</f>
        <v>41881.245254629626</v>
      </c>
      <c r="T2926" s="21">
        <f>(((I2926/60)/60)/24)+DATE(1970,1,1)+(-5/24)</f>
        <v>41911.245254629626</v>
      </c>
    </row>
    <row r="2927" spans="1:20" ht="90" hidden="1" x14ac:dyDescent="0.25">
      <c r="A2927" s="13">
        <v>2805</v>
      </c>
      <c r="B2927" s="3" t="s">
        <v>2805</v>
      </c>
      <c r="C2927" s="3" t="s">
        <v>6915</v>
      </c>
      <c r="D2927" s="2">
        <v>400</v>
      </c>
      <c r="E2927" s="11">
        <v>440</v>
      </c>
      <c r="F2927" s="2" t="s">
        <v>8218</v>
      </c>
      <c r="G2927" s="2" t="s">
        <v>8224</v>
      </c>
      <c r="H2927" s="2" t="s">
        <v>8246</v>
      </c>
      <c r="I2927" s="2">
        <v>1440245273</v>
      </c>
      <c r="J2927" s="2">
        <v>1438085273</v>
      </c>
      <c r="K2927" s="2" t="b">
        <v>0</v>
      </c>
      <c r="L2927" s="2">
        <v>18</v>
      </c>
      <c r="M2927" s="2" t="b">
        <v>1</v>
      </c>
      <c r="N2927" s="2" t="s">
        <v>8270</v>
      </c>
      <c r="O2927" s="9">
        <f>E2927/D2927</f>
        <v>1.1000000000000001</v>
      </c>
      <c r="P2927" s="10">
        <f>IF(E2927=0,0,E2927/L2927)</f>
        <v>24.444444444444443</v>
      </c>
      <c r="Q2927" s="2" t="str">
        <f>LEFT(N2927,SEARCH("/",N2927,1)-1)</f>
        <v>theater</v>
      </c>
      <c r="R2927" s="2" t="str">
        <f>RIGHT(N2927,LEN(N2927)-SEARCH("/",N2927))</f>
        <v>plays</v>
      </c>
      <c r="S2927" s="21">
        <f>(((J2927/60)/60)/24)+DATE(1970,1,1)+(-5/24)</f>
        <v>42213.2971412037</v>
      </c>
      <c r="T2927" s="21">
        <f>(((I2927/60)/60)/24)+DATE(1970,1,1)+(-5/24)</f>
        <v>42238.2971412037</v>
      </c>
    </row>
    <row r="2928" spans="1:20" ht="90" hidden="1" x14ac:dyDescent="0.25">
      <c r="A2928" s="13">
        <v>2806</v>
      </c>
      <c r="B2928" s="3" t="s">
        <v>2806</v>
      </c>
      <c r="C2928" s="3" t="s">
        <v>6916</v>
      </c>
      <c r="D2928" s="2">
        <v>3000</v>
      </c>
      <c r="E2928" s="11">
        <v>3363</v>
      </c>
      <c r="F2928" s="2" t="s">
        <v>8218</v>
      </c>
      <c r="G2928" s="2" t="s">
        <v>8224</v>
      </c>
      <c r="H2928" s="2" t="s">
        <v>8246</v>
      </c>
      <c r="I2928" s="2">
        <v>1438772400</v>
      </c>
      <c r="J2928" s="2">
        <v>1435645490</v>
      </c>
      <c r="K2928" s="2" t="b">
        <v>0</v>
      </c>
      <c r="L2928" s="2">
        <v>76</v>
      </c>
      <c r="M2928" s="2" t="b">
        <v>1</v>
      </c>
      <c r="N2928" s="2" t="s">
        <v>8270</v>
      </c>
      <c r="O2928" s="9">
        <f>E2928/D2928</f>
        <v>1.121</v>
      </c>
      <c r="P2928" s="10">
        <f>IF(E2928=0,0,E2928/L2928)</f>
        <v>44.25</v>
      </c>
      <c r="Q2928" s="2" t="str">
        <f>LEFT(N2928,SEARCH("/",N2928,1)-1)</f>
        <v>theater</v>
      </c>
      <c r="R2928" s="2" t="str">
        <f>RIGHT(N2928,LEN(N2928)-SEARCH("/",N2928))</f>
        <v>plays</v>
      </c>
      <c r="S2928" s="21">
        <f>(((J2928/60)/60)/24)+DATE(1970,1,1)+(-5/24)</f>
        <v>42185.058912037035</v>
      </c>
      <c r="T2928" s="21">
        <f>(((I2928/60)/60)/24)+DATE(1970,1,1)+(-5/24)</f>
        <v>42221.249999999993</v>
      </c>
    </row>
    <row r="2929" spans="1:20" ht="30" hidden="1" x14ac:dyDescent="0.25">
      <c r="A2929" s="13">
        <v>2807</v>
      </c>
      <c r="B2929" s="3" t="s">
        <v>2807</v>
      </c>
      <c r="C2929" s="3" t="s">
        <v>6917</v>
      </c>
      <c r="D2929" s="2">
        <v>5000</v>
      </c>
      <c r="E2929" s="11">
        <v>6300</v>
      </c>
      <c r="F2929" s="2" t="s">
        <v>8218</v>
      </c>
      <c r="G2929" s="2" t="s">
        <v>8223</v>
      </c>
      <c r="H2929" s="2" t="s">
        <v>8245</v>
      </c>
      <c r="I2929" s="2">
        <v>1435611438</v>
      </c>
      <c r="J2929" s="2">
        <v>1433019438</v>
      </c>
      <c r="K2929" s="2" t="b">
        <v>0</v>
      </c>
      <c r="L2929" s="2">
        <v>93</v>
      </c>
      <c r="M2929" s="2" t="b">
        <v>1</v>
      </c>
      <c r="N2929" s="2" t="s">
        <v>8270</v>
      </c>
      <c r="O2929" s="9">
        <f>E2929/D2929</f>
        <v>1.26</v>
      </c>
      <c r="P2929" s="10">
        <f>IF(E2929=0,0,E2929/L2929)</f>
        <v>67.741935483870961</v>
      </c>
      <c r="Q2929" s="2" t="str">
        <f>LEFT(N2929,SEARCH("/",N2929,1)-1)</f>
        <v>theater</v>
      </c>
      <c r="R2929" s="2" t="str">
        <f>RIGHT(N2929,LEN(N2929)-SEARCH("/",N2929))</f>
        <v>plays</v>
      </c>
      <c r="S2929" s="21">
        <f>(((J2929/60)/60)/24)+DATE(1970,1,1)+(-5/24)</f>
        <v>42154.664791666662</v>
      </c>
      <c r="T2929" s="21">
        <f>(((I2929/60)/60)/24)+DATE(1970,1,1)+(-5/24)</f>
        <v>42184.664791666662</v>
      </c>
    </row>
    <row r="2930" spans="1:20" ht="90" hidden="1" x14ac:dyDescent="0.25">
      <c r="A2930" s="13">
        <v>2808</v>
      </c>
      <c r="B2930" s="3" t="s">
        <v>2808</v>
      </c>
      <c r="C2930" s="3" t="s">
        <v>6918</v>
      </c>
      <c r="D2930" s="2">
        <v>4500</v>
      </c>
      <c r="E2930" s="11">
        <v>4511</v>
      </c>
      <c r="F2930" s="2" t="s">
        <v>8218</v>
      </c>
      <c r="G2930" s="2" t="s">
        <v>8223</v>
      </c>
      <c r="H2930" s="2" t="s">
        <v>8245</v>
      </c>
      <c r="I2930" s="2">
        <v>1440274735</v>
      </c>
      <c r="J2930" s="2">
        <v>1437682735</v>
      </c>
      <c r="K2930" s="2" t="b">
        <v>0</v>
      </c>
      <c r="L2930" s="2">
        <v>69</v>
      </c>
      <c r="M2930" s="2" t="b">
        <v>1</v>
      </c>
      <c r="N2930" s="2" t="s">
        <v>8270</v>
      </c>
      <c r="O2930" s="9">
        <f>E2930/D2930</f>
        <v>1.0024444444444445</v>
      </c>
      <c r="P2930" s="10">
        <f>IF(E2930=0,0,E2930/L2930)</f>
        <v>65.376811594202906</v>
      </c>
      <c r="Q2930" s="2" t="str">
        <f>LEFT(N2930,SEARCH("/",N2930,1)-1)</f>
        <v>theater</v>
      </c>
      <c r="R2930" s="2" t="str">
        <f>RIGHT(N2930,LEN(N2930)-SEARCH("/",N2930))</f>
        <v>plays</v>
      </c>
      <c r="S2930" s="21">
        <f>(((J2930/60)/60)/24)+DATE(1970,1,1)+(-5/24)</f>
        <v>42208.638136574074</v>
      </c>
      <c r="T2930" s="21">
        <f>(((I2930/60)/60)/24)+DATE(1970,1,1)+(-5/24)</f>
        <v>42238.638136574074</v>
      </c>
    </row>
    <row r="2931" spans="1:20" ht="105" hidden="1" x14ac:dyDescent="0.25">
      <c r="A2931" s="13">
        <v>2809</v>
      </c>
      <c r="B2931" s="3" t="s">
        <v>2809</v>
      </c>
      <c r="C2931" s="3" t="s">
        <v>6919</v>
      </c>
      <c r="D2931" s="2">
        <v>2500</v>
      </c>
      <c r="E2931" s="11">
        <v>2560</v>
      </c>
      <c r="F2931" s="2" t="s">
        <v>8218</v>
      </c>
      <c r="G2931" s="2" t="s">
        <v>8223</v>
      </c>
      <c r="H2931" s="2" t="s">
        <v>8245</v>
      </c>
      <c r="I2931" s="2">
        <v>1459348740</v>
      </c>
      <c r="J2931" s="2">
        <v>1458647725</v>
      </c>
      <c r="K2931" s="2" t="b">
        <v>0</v>
      </c>
      <c r="L2931" s="2">
        <v>21</v>
      </c>
      <c r="M2931" s="2" t="b">
        <v>1</v>
      </c>
      <c r="N2931" s="2" t="s">
        <v>8270</v>
      </c>
      <c r="O2931" s="9">
        <f>E2931/D2931</f>
        <v>1.024</v>
      </c>
      <c r="P2931" s="10">
        <f>IF(E2931=0,0,E2931/L2931)</f>
        <v>121.9047619047619</v>
      </c>
      <c r="Q2931" s="2" t="str">
        <f>LEFT(N2931,SEARCH("/",N2931,1)-1)</f>
        <v>theater</v>
      </c>
      <c r="R2931" s="2" t="str">
        <f>RIGHT(N2931,LEN(N2931)-SEARCH("/",N2931))</f>
        <v>plays</v>
      </c>
      <c r="S2931" s="21">
        <f>(((J2931/60)/60)/24)+DATE(1970,1,1)+(-5/24)</f>
        <v>42451.288483796299</v>
      </c>
      <c r="T2931" s="21">
        <f>(((I2931/60)/60)/24)+DATE(1970,1,1)+(-5/24)</f>
        <v>42459.402083333327</v>
      </c>
    </row>
    <row r="2932" spans="1:20" ht="90" hidden="1" x14ac:dyDescent="0.25">
      <c r="A2932" s="13">
        <v>2810</v>
      </c>
      <c r="B2932" s="3" t="s">
        <v>2810</v>
      </c>
      <c r="C2932" s="3" t="s">
        <v>6920</v>
      </c>
      <c r="D2932" s="2">
        <v>2500</v>
      </c>
      <c r="E2932" s="11">
        <v>2705</v>
      </c>
      <c r="F2932" s="2" t="s">
        <v>8218</v>
      </c>
      <c r="G2932" s="2" t="s">
        <v>8223</v>
      </c>
      <c r="H2932" s="2" t="s">
        <v>8245</v>
      </c>
      <c r="I2932" s="2">
        <v>1401595140</v>
      </c>
      <c r="J2932" s="2">
        <v>1398828064</v>
      </c>
      <c r="K2932" s="2" t="b">
        <v>0</v>
      </c>
      <c r="L2932" s="2">
        <v>57</v>
      </c>
      <c r="M2932" s="2" t="b">
        <v>1</v>
      </c>
      <c r="N2932" s="2" t="s">
        <v>8270</v>
      </c>
      <c r="O2932" s="9">
        <f>E2932/D2932</f>
        <v>1.0820000000000001</v>
      </c>
      <c r="P2932" s="10">
        <f>IF(E2932=0,0,E2932/L2932)</f>
        <v>47.456140350877192</v>
      </c>
      <c r="Q2932" s="2" t="str">
        <f>LEFT(N2932,SEARCH("/",N2932,1)-1)</f>
        <v>theater</v>
      </c>
      <c r="R2932" s="2" t="str">
        <f>RIGHT(N2932,LEN(N2932)-SEARCH("/",N2932))</f>
        <v>plays</v>
      </c>
      <c r="S2932" s="21">
        <f>(((J2932/60)/60)/24)+DATE(1970,1,1)+(-5/24)</f>
        <v>41758.931296296294</v>
      </c>
      <c r="T2932" s="21">
        <f>(((I2932/60)/60)/24)+DATE(1970,1,1)+(-5/24)</f>
        <v>41790.957638888889</v>
      </c>
    </row>
    <row r="2933" spans="1:20" ht="75" hidden="1" x14ac:dyDescent="0.25">
      <c r="A2933" s="13">
        <v>2811</v>
      </c>
      <c r="B2933" s="3" t="s">
        <v>2811</v>
      </c>
      <c r="C2933" s="3" t="s">
        <v>6921</v>
      </c>
      <c r="D2933" s="2">
        <v>10000</v>
      </c>
      <c r="E2933" s="11">
        <v>10027</v>
      </c>
      <c r="F2933" s="2" t="s">
        <v>8218</v>
      </c>
      <c r="G2933" s="2" t="s">
        <v>8224</v>
      </c>
      <c r="H2933" s="2" t="s">
        <v>8246</v>
      </c>
      <c r="I2933" s="2">
        <v>1424692503</v>
      </c>
      <c r="J2933" s="2">
        <v>1422100503</v>
      </c>
      <c r="K2933" s="2" t="b">
        <v>0</v>
      </c>
      <c r="L2933" s="2">
        <v>108</v>
      </c>
      <c r="M2933" s="2" t="b">
        <v>1</v>
      </c>
      <c r="N2933" s="2" t="s">
        <v>8270</v>
      </c>
      <c r="O2933" s="9">
        <f>E2933/D2933</f>
        <v>1.0026999999999999</v>
      </c>
      <c r="P2933" s="10">
        <f>IF(E2933=0,0,E2933/L2933)</f>
        <v>92.842592592592595</v>
      </c>
      <c r="Q2933" s="2" t="str">
        <f>LEFT(N2933,SEARCH("/",N2933,1)-1)</f>
        <v>theater</v>
      </c>
      <c r="R2933" s="2" t="str">
        <f>RIGHT(N2933,LEN(N2933)-SEARCH("/",N2933))</f>
        <v>plays</v>
      </c>
      <c r="S2933" s="21">
        <f>(((J2933/60)/60)/24)+DATE(1970,1,1)+(-5/24)</f>
        <v>42028.288229166668</v>
      </c>
      <c r="T2933" s="21">
        <f>(((I2933/60)/60)/24)+DATE(1970,1,1)+(-5/24)</f>
        <v>42058.288229166668</v>
      </c>
    </row>
    <row r="2934" spans="1:20" ht="75" hidden="1" x14ac:dyDescent="0.25">
      <c r="A2934" s="13">
        <v>2812</v>
      </c>
      <c r="B2934" s="3" t="s">
        <v>2812</v>
      </c>
      <c r="C2934" s="3" t="s">
        <v>6922</v>
      </c>
      <c r="D2934" s="2">
        <v>5000</v>
      </c>
      <c r="E2934" s="11">
        <v>5665</v>
      </c>
      <c r="F2934" s="2" t="s">
        <v>8218</v>
      </c>
      <c r="G2934" s="2" t="s">
        <v>8228</v>
      </c>
      <c r="H2934" s="2" t="s">
        <v>8250</v>
      </c>
      <c r="I2934" s="2">
        <v>1428292800</v>
      </c>
      <c r="J2934" s="2">
        <v>1424368298</v>
      </c>
      <c r="K2934" s="2" t="b">
        <v>0</v>
      </c>
      <c r="L2934" s="2">
        <v>83</v>
      </c>
      <c r="M2934" s="2" t="b">
        <v>1</v>
      </c>
      <c r="N2934" s="2" t="s">
        <v>8270</v>
      </c>
      <c r="O2934" s="9">
        <f>E2934/D2934</f>
        <v>1.133</v>
      </c>
      <c r="P2934" s="10">
        <f>IF(E2934=0,0,E2934/L2934)</f>
        <v>68.253012048192772</v>
      </c>
      <c r="Q2934" s="2" t="str">
        <f>LEFT(N2934,SEARCH("/",N2934,1)-1)</f>
        <v>theater</v>
      </c>
      <c r="R2934" s="2" t="str">
        <f>RIGHT(N2934,LEN(N2934)-SEARCH("/",N2934))</f>
        <v>plays</v>
      </c>
      <c r="S2934" s="21">
        <f>(((J2934/60)/60)/24)+DATE(1970,1,1)+(-5/24)</f>
        <v>42054.535856481474</v>
      </c>
      <c r="T2934" s="21">
        <f>(((I2934/60)/60)/24)+DATE(1970,1,1)+(-5/24)</f>
        <v>42099.958333333336</v>
      </c>
    </row>
    <row r="2935" spans="1:20" ht="75" hidden="1" x14ac:dyDescent="0.25">
      <c r="A2935" s="13">
        <v>2813</v>
      </c>
      <c r="B2935" s="3" t="s">
        <v>2813</v>
      </c>
      <c r="C2935" s="3" t="s">
        <v>6923</v>
      </c>
      <c r="D2935" s="2">
        <v>2800</v>
      </c>
      <c r="E2935" s="11">
        <v>3572.12</v>
      </c>
      <c r="F2935" s="2" t="s">
        <v>8218</v>
      </c>
      <c r="G2935" s="2" t="s">
        <v>8223</v>
      </c>
      <c r="H2935" s="2" t="s">
        <v>8245</v>
      </c>
      <c r="I2935" s="2">
        <v>1481737761</v>
      </c>
      <c r="J2935" s="2">
        <v>1479577761</v>
      </c>
      <c r="K2935" s="2" t="b">
        <v>0</v>
      </c>
      <c r="L2935" s="2">
        <v>96</v>
      </c>
      <c r="M2935" s="2" t="b">
        <v>1</v>
      </c>
      <c r="N2935" s="2" t="s">
        <v>8270</v>
      </c>
      <c r="O2935" s="9">
        <f>E2935/D2935</f>
        <v>1.2757571428571428</v>
      </c>
      <c r="P2935" s="10">
        <f>IF(E2935=0,0,E2935/L2935)</f>
        <v>37.209583333333335</v>
      </c>
      <c r="Q2935" s="2" t="str">
        <f>LEFT(N2935,SEARCH("/",N2935,1)-1)</f>
        <v>theater</v>
      </c>
      <c r="R2935" s="2" t="str">
        <f>RIGHT(N2935,LEN(N2935)-SEARCH("/",N2935))</f>
        <v>plays</v>
      </c>
      <c r="S2935" s="21">
        <f>(((J2935/60)/60)/24)+DATE(1970,1,1)+(-5/24)</f>
        <v>42693.534270833326</v>
      </c>
      <c r="T2935" s="21">
        <f>(((I2935/60)/60)/24)+DATE(1970,1,1)+(-5/24)</f>
        <v>42718.534270833326</v>
      </c>
    </row>
    <row r="2936" spans="1:20" ht="90" hidden="1" x14ac:dyDescent="0.25">
      <c r="A2936" s="13">
        <v>2814</v>
      </c>
      <c r="B2936" s="3" t="s">
        <v>2814</v>
      </c>
      <c r="C2936" s="3" t="s">
        <v>6924</v>
      </c>
      <c r="D2936" s="2">
        <v>1500</v>
      </c>
      <c r="E2936" s="11">
        <v>1616</v>
      </c>
      <c r="F2936" s="2" t="s">
        <v>8218</v>
      </c>
      <c r="G2936" s="2" t="s">
        <v>8224</v>
      </c>
      <c r="H2936" s="2" t="s">
        <v>8246</v>
      </c>
      <c r="I2936" s="2">
        <v>1431164115</v>
      </c>
      <c r="J2936" s="2">
        <v>1428572115</v>
      </c>
      <c r="K2936" s="2" t="b">
        <v>0</v>
      </c>
      <c r="L2936" s="2">
        <v>64</v>
      </c>
      <c r="M2936" s="2" t="b">
        <v>1</v>
      </c>
      <c r="N2936" s="2" t="s">
        <v>8270</v>
      </c>
      <c r="O2936" s="9">
        <f>E2936/D2936</f>
        <v>1.0773333333333333</v>
      </c>
      <c r="P2936" s="10">
        <f>IF(E2936=0,0,E2936/L2936)</f>
        <v>25.25</v>
      </c>
      <c r="Q2936" s="2" t="str">
        <f>LEFT(N2936,SEARCH("/",N2936,1)-1)</f>
        <v>theater</v>
      </c>
      <c r="R2936" s="2" t="str">
        <f>RIGHT(N2936,LEN(N2936)-SEARCH("/",N2936))</f>
        <v>plays</v>
      </c>
      <c r="S2936" s="21">
        <f>(((J2936/60)/60)/24)+DATE(1970,1,1)+(-5/24)</f>
        <v>42103.191145833327</v>
      </c>
      <c r="T2936" s="21">
        <f>(((I2936/60)/60)/24)+DATE(1970,1,1)+(-5/24)</f>
        <v>42133.191145833327</v>
      </c>
    </row>
    <row r="2937" spans="1:20" ht="75" hidden="1" x14ac:dyDescent="0.25">
      <c r="A2937" s="13">
        <v>2815</v>
      </c>
      <c r="B2937" s="3" t="s">
        <v>2815</v>
      </c>
      <c r="C2937" s="3" t="s">
        <v>6925</v>
      </c>
      <c r="D2937" s="2">
        <v>250</v>
      </c>
      <c r="E2937" s="11">
        <v>605</v>
      </c>
      <c r="F2937" s="2" t="s">
        <v>8218</v>
      </c>
      <c r="G2937" s="2" t="s">
        <v>8228</v>
      </c>
      <c r="H2937" s="2" t="s">
        <v>8250</v>
      </c>
      <c r="I2937" s="2">
        <v>1470595109</v>
      </c>
      <c r="J2937" s="2">
        <v>1468003109</v>
      </c>
      <c r="K2937" s="2" t="b">
        <v>0</v>
      </c>
      <c r="L2937" s="2">
        <v>14</v>
      </c>
      <c r="M2937" s="2" t="b">
        <v>1</v>
      </c>
      <c r="N2937" s="2" t="s">
        <v>8270</v>
      </c>
      <c r="O2937" s="9">
        <f>E2937/D2937</f>
        <v>2.42</v>
      </c>
      <c r="P2937" s="10">
        <f>IF(E2937=0,0,E2937/L2937)</f>
        <v>43.214285714285715</v>
      </c>
      <c r="Q2937" s="2" t="str">
        <f>LEFT(N2937,SEARCH("/",N2937,1)-1)</f>
        <v>theater</v>
      </c>
      <c r="R2937" s="2" t="str">
        <f>RIGHT(N2937,LEN(N2937)-SEARCH("/",N2937))</f>
        <v>plays</v>
      </c>
      <c r="S2937" s="21">
        <f>(((J2937/60)/60)/24)+DATE(1970,1,1)+(-5/24)</f>
        <v>42559.568391203698</v>
      </c>
      <c r="T2937" s="21">
        <f>(((I2937/60)/60)/24)+DATE(1970,1,1)+(-5/24)</f>
        <v>42589.568391203698</v>
      </c>
    </row>
    <row r="2938" spans="1:20" ht="90" hidden="1" x14ac:dyDescent="0.25">
      <c r="A2938" s="13">
        <v>2816</v>
      </c>
      <c r="B2938" s="3" t="s">
        <v>2816</v>
      </c>
      <c r="C2938" s="3" t="s">
        <v>6926</v>
      </c>
      <c r="D2938" s="2">
        <v>3000</v>
      </c>
      <c r="E2938" s="11">
        <v>4247</v>
      </c>
      <c r="F2938" s="2" t="s">
        <v>8218</v>
      </c>
      <c r="G2938" s="2" t="s">
        <v>8224</v>
      </c>
      <c r="H2938" s="2" t="s">
        <v>8246</v>
      </c>
      <c r="I2938" s="2">
        <v>1438531200</v>
      </c>
      <c r="J2938" s="2">
        <v>1435921992</v>
      </c>
      <c r="K2938" s="2" t="b">
        <v>0</v>
      </c>
      <c r="L2938" s="2">
        <v>169</v>
      </c>
      <c r="M2938" s="2" t="b">
        <v>1</v>
      </c>
      <c r="N2938" s="2" t="s">
        <v>8270</v>
      </c>
      <c r="O2938" s="9">
        <f>E2938/D2938</f>
        <v>1.4156666666666666</v>
      </c>
      <c r="P2938" s="10">
        <f>IF(E2938=0,0,E2938/L2938)</f>
        <v>25.130177514792898</v>
      </c>
      <c r="Q2938" s="2" t="str">
        <f>LEFT(N2938,SEARCH("/",N2938,1)-1)</f>
        <v>theater</v>
      </c>
      <c r="R2938" s="2" t="str">
        <f>RIGHT(N2938,LEN(N2938)-SEARCH("/",N2938))</f>
        <v>plays</v>
      </c>
      <c r="S2938" s="21">
        <f>(((J2938/60)/60)/24)+DATE(1970,1,1)+(-5/24)</f>
        <v>42188.259166666663</v>
      </c>
      <c r="T2938" s="21">
        <f>(((I2938/60)/60)/24)+DATE(1970,1,1)+(-5/24)</f>
        <v>42218.458333333336</v>
      </c>
    </row>
    <row r="2939" spans="1:20" ht="90" hidden="1" x14ac:dyDescent="0.25">
      <c r="A2939" s="13">
        <v>2817</v>
      </c>
      <c r="B2939" s="3" t="s">
        <v>2817</v>
      </c>
      <c r="C2939" s="3" t="s">
        <v>6927</v>
      </c>
      <c r="D2939" s="2">
        <v>600</v>
      </c>
      <c r="E2939" s="11">
        <v>780</v>
      </c>
      <c r="F2939" s="2" t="s">
        <v>8218</v>
      </c>
      <c r="G2939" s="2" t="s">
        <v>8224</v>
      </c>
      <c r="H2939" s="2" t="s">
        <v>8246</v>
      </c>
      <c r="I2939" s="2">
        <v>1425136462</v>
      </c>
      <c r="J2939" s="2">
        <v>1421680462</v>
      </c>
      <c r="K2939" s="2" t="b">
        <v>0</v>
      </c>
      <c r="L2939" s="2">
        <v>33</v>
      </c>
      <c r="M2939" s="2" t="b">
        <v>1</v>
      </c>
      <c r="N2939" s="2" t="s">
        <v>8270</v>
      </c>
      <c r="O2939" s="9">
        <f>E2939/D2939</f>
        <v>1.3</v>
      </c>
      <c r="P2939" s="10">
        <f>IF(E2939=0,0,E2939/L2939)</f>
        <v>23.636363636363637</v>
      </c>
      <c r="Q2939" s="2" t="str">
        <f>LEFT(N2939,SEARCH("/",N2939,1)-1)</f>
        <v>theater</v>
      </c>
      <c r="R2939" s="2" t="str">
        <f>RIGHT(N2939,LEN(N2939)-SEARCH("/",N2939))</f>
        <v>plays</v>
      </c>
      <c r="S2939" s="21">
        <f>(((J2939/60)/60)/24)+DATE(1970,1,1)+(-5/24)</f>
        <v>42023.42664351852</v>
      </c>
      <c r="T2939" s="21">
        <f>(((I2939/60)/60)/24)+DATE(1970,1,1)+(-5/24)</f>
        <v>42063.42664351852</v>
      </c>
    </row>
    <row r="2940" spans="1:20" ht="90" hidden="1" x14ac:dyDescent="0.25">
      <c r="A2940" s="13">
        <v>2818</v>
      </c>
      <c r="B2940" s="3" t="s">
        <v>2818</v>
      </c>
      <c r="C2940" s="3" t="s">
        <v>6928</v>
      </c>
      <c r="D2940" s="2">
        <v>10000</v>
      </c>
      <c r="E2940" s="11">
        <v>10603</v>
      </c>
      <c r="F2940" s="2" t="s">
        <v>8218</v>
      </c>
      <c r="G2940" s="2" t="s">
        <v>8223</v>
      </c>
      <c r="H2940" s="2" t="s">
        <v>8245</v>
      </c>
      <c r="I2940" s="2">
        <v>1443018086</v>
      </c>
      <c r="J2940" s="2">
        <v>1441290086</v>
      </c>
      <c r="K2940" s="2" t="b">
        <v>0</v>
      </c>
      <c r="L2940" s="2">
        <v>102</v>
      </c>
      <c r="M2940" s="2" t="b">
        <v>1</v>
      </c>
      <c r="N2940" s="2" t="s">
        <v>8270</v>
      </c>
      <c r="O2940" s="9">
        <f>E2940/D2940</f>
        <v>1.0603</v>
      </c>
      <c r="P2940" s="10">
        <f>IF(E2940=0,0,E2940/L2940)</f>
        <v>103.95098039215686</v>
      </c>
      <c r="Q2940" s="2" t="str">
        <f>LEFT(N2940,SEARCH("/",N2940,1)-1)</f>
        <v>theater</v>
      </c>
      <c r="R2940" s="2" t="str">
        <f>RIGHT(N2940,LEN(N2940)-SEARCH("/",N2940))</f>
        <v>plays</v>
      </c>
      <c r="S2940" s="21">
        <f>(((J2940/60)/60)/24)+DATE(1970,1,1)+(-5/24)</f>
        <v>42250.389884259253</v>
      </c>
      <c r="T2940" s="21">
        <f>(((I2940/60)/60)/24)+DATE(1970,1,1)+(-5/24)</f>
        <v>42270.389884259253</v>
      </c>
    </row>
    <row r="2941" spans="1:20" ht="90" hidden="1" x14ac:dyDescent="0.25">
      <c r="A2941" s="13">
        <v>2819</v>
      </c>
      <c r="B2941" s="3" t="s">
        <v>2819</v>
      </c>
      <c r="C2941" s="3" t="s">
        <v>6929</v>
      </c>
      <c r="D2941" s="2">
        <v>5000</v>
      </c>
      <c r="E2941" s="11">
        <v>5240</v>
      </c>
      <c r="F2941" s="2" t="s">
        <v>8218</v>
      </c>
      <c r="G2941" s="2" t="s">
        <v>8224</v>
      </c>
      <c r="H2941" s="2" t="s">
        <v>8246</v>
      </c>
      <c r="I2941" s="2">
        <v>1434285409</v>
      </c>
      <c r="J2941" s="2">
        <v>1431693409</v>
      </c>
      <c r="K2941" s="2" t="b">
        <v>0</v>
      </c>
      <c r="L2941" s="2">
        <v>104</v>
      </c>
      <c r="M2941" s="2" t="b">
        <v>1</v>
      </c>
      <c r="N2941" s="2" t="s">
        <v>8270</v>
      </c>
      <c r="O2941" s="9">
        <f>E2941/D2941</f>
        <v>1.048</v>
      </c>
      <c r="P2941" s="10">
        <f>IF(E2941=0,0,E2941/L2941)</f>
        <v>50.384615384615387</v>
      </c>
      <c r="Q2941" s="2" t="str">
        <f>LEFT(N2941,SEARCH("/",N2941,1)-1)</f>
        <v>theater</v>
      </c>
      <c r="R2941" s="2" t="str">
        <f>RIGHT(N2941,LEN(N2941)-SEARCH("/",N2941))</f>
        <v>plays</v>
      </c>
      <c r="S2941" s="21">
        <f>(((J2941/60)/60)/24)+DATE(1970,1,1)+(-5/24)</f>
        <v>42139.317233796297</v>
      </c>
      <c r="T2941" s="21">
        <f>(((I2941/60)/60)/24)+DATE(1970,1,1)+(-5/24)</f>
        <v>42169.317233796297</v>
      </c>
    </row>
    <row r="2942" spans="1:20" ht="90" hidden="1" x14ac:dyDescent="0.25">
      <c r="A2942" s="13">
        <v>2820</v>
      </c>
      <c r="B2942" s="3" t="s">
        <v>2820</v>
      </c>
      <c r="C2942" s="3" t="s">
        <v>6930</v>
      </c>
      <c r="D2942" s="2">
        <v>200</v>
      </c>
      <c r="E2942" s="11">
        <v>272</v>
      </c>
      <c r="F2942" s="2" t="s">
        <v>8218</v>
      </c>
      <c r="G2942" s="2" t="s">
        <v>8224</v>
      </c>
      <c r="H2942" s="2" t="s">
        <v>8246</v>
      </c>
      <c r="I2942" s="2">
        <v>1456444800</v>
      </c>
      <c r="J2942" s="2">
        <v>1454337589</v>
      </c>
      <c r="K2942" s="2" t="b">
        <v>0</v>
      </c>
      <c r="L2942" s="2">
        <v>20</v>
      </c>
      <c r="M2942" s="2" t="b">
        <v>1</v>
      </c>
      <c r="N2942" s="2" t="s">
        <v>8270</v>
      </c>
      <c r="O2942" s="9">
        <f>E2942/D2942</f>
        <v>1.36</v>
      </c>
      <c r="P2942" s="10">
        <f>IF(E2942=0,0,E2942/L2942)</f>
        <v>13.6</v>
      </c>
      <c r="Q2942" s="2" t="str">
        <f>LEFT(N2942,SEARCH("/",N2942,1)-1)</f>
        <v>theater</v>
      </c>
      <c r="R2942" s="2" t="str">
        <f>RIGHT(N2942,LEN(N2942)-SEARCH("/",N2942))</f>
        <v>plays</v>
      </c>
      <c r="S2942" s="21">
        <f>(((J2942/60)/60)/24)+DATE(1970,1,1)+(-5/24)</f>
        <v>42401.402650462966</v>
      </c>
      <c r="T2942" s="21">
        <f>(((I2942/60)/60)/24)+DATE(1970,1,1)+(-5/24)</f>
        <v>42425.791666666664</v>
      </c>
    </row>
    <row r="2943" spans="1:20" ht="105" hidden="1" x14ac:dyDescent="0.25">
      <c r="A2943" s="13">
        <v>2821</v>
      </c>
      <c r="B2943" s="3" t="s">
        <v>2821</v>
      </c>
      <c r="C2943" s="3" t="s">
        <v>6931</v>
      </c>
      <c r="D2943" s="2">
        <v>1000</v>
      </c>
      <c r="E2943" s="11">
        <v>1000</v>
      </c>
      <c r="F2943" s="2" t="s">
        <v>8218</v>
      </c>
      <c r="G2943" s="2" t="s">
        <v>8224</v>
      </c>
      <c r="H2943" s="2" t="s">
        <v>8246</v>
      </c>
      <c r="I2943" s="2">
        <v>1411510135</v>
      </c>
      <c r="J2943" s="2">
        <v>1408918135</v>
      </c>
      <c r="K2943" s="2" t="b">
        <v>0</v>
      </c>
      <c r="L2943" s="2">
        <v>35</v>
      </c>
      <c r="M2943" s="2" t="b">
        <v>1</v>
      </c>
      <c r="N2943" s="2" t="s">
        <v>8270</v>
      </c>
      <c r="O2943" s="9">
        <f>E2943/D2943</f>
        <v>1</v>
      </c>
      <c r="P2943" s="10">
        <f>IF(E2943=0,0,E2943/L2943)</f>
        <v>28.571428571428573</v>
      </c>
      <c r="Q2943" s="2" t="str">
        <f>LEFT(N2943,SEARCH("/",N2943,1)-1)</f>
        <v>theater</v>
      </c>
      <c r="R2943" s="2" t="str">
        <f>RIGHT(N2943,LEN(N2943)-SEARCH("/",N2943))</f>
        <v>plays</v>
      </c>
      <c r="S2943" s="21">
        <f>(((J2943/60)/60)/24)+DATE(1970,1,1)+(-5/24)</f>
        <v>41875.714525462965</v>
      </c>
      <c r="T2943" s="21">
        <f>(((I2943/60)/60)/24)+DATE(1970,1,1)+(-5/24)</f>
        <v>41905.714525462965</v>
      </c>
    </row>
    <row r="2944" spans="1:20" ht="105" hidden="1" x14ac:dyDescent="0.25">
      <c r="A2944" s="13">
        <v>2822</v>
      </c>
      <c r="B2944" s="3" t="s">
        <v>2822</v>
      </c>
      <c r="C2944" s="3" t="s">
        <v>6932</v>
      </c>
      <c r="D2944" s="2">
        <v>6000</v>
      </c>
      <c r="E2944" s="11">
        <v>6000</v>
      </c>
      <c r="F2944" s="2" t="s">
        <v>8218</v>
      </c>
      <c r="G2944" s="2" t="s">
        <v>8223</v>
      </c>
      <c r="H2944" s="2" t="s">
        <v>8245</v>
      </c>
      <c r="I2944" s="2">
        <v>1427469892</v>
      </c>
      <c r="J2944" s="2">
        <v>1424881492</v>
      </c>
      <c r="K2944" s="2" t="b">
        <v>0</v>
      </c>
      <c r="L2944" s="2">
        <v>94</v>
      </c>
      <c r="M2944" s="2" t="b">
        <v>1</v>
      </c>
      <c r="N2944" s="2" t="s">
        <v>8270</v>
      </c>
      <c r="O2944" s="9">
        <f>E2944/D2944</f>
        <v>1</v>
      </c>
      <c r="P2944" s="10">
        <f>IF(E2944=0,0,E2944/L2944)</f>
        <v>63.829787234042556</v>
      </c>
      <c r="Q2944" s="2" t="str">
        <f>LEFT(N2944,SEARCH("/",N2944,1)-1)</f>
        <v>theater</v>
      </c>
      <c r="R2944" s="2" t="str">
        <f>RIGHT(N2944,LEN(N2944)-SEARCH("/",N2944))</f>
        <v>plays</v>
      </c>
      <c r="S2944" s="21">
        <f>(((J2944/60)/60)/24)+DATE(1970,1,1)+(-5/24)</f>
        <v>42060.475601851846</v>
      </c>
      <c r="T2944" s="21">
        <f>(((I2944/60)/60)/24)+DATE(1970,1,1)+(-5/24)</f>
        <v>42090.433935185189</v>
      </c>
    </row>
    <row r="2945" spans="1:20" ht="90" hidden="1" x14ac:dyDescent="0.25">
      <c r="A2945" s="13">
        <v>2823</v>
      </c>
      <c r="B2945" s="3" t="s">
        <v>2823</v>
      </c>
      <c r="C2945" s="3" t="s">
        <v>6933</v>
      </c>
      <c r="D2945" s="2">
        <v>100</v>
      </c>
      <c r="E2945" s="11">
        <v>124</v>
      </c>
      <c r="F2945" s="2" t="s">
        <v>8218</v>
      </c>
      <c r="G2945" s="2" t="s">
        <v>8224</v>
      </c>
      <c r="H2945" s="2" t="s">
        <v>8246</v>
      </c>
      <c r="I2945" s="2">
        <v>1427842740</v>
      </c>
      <c r="J2945" s="2">
        <v>1425428206</v>
      </c>
      <c r="K2945" s="2" t="b">
        <v>0</v>
      </c>
      <c r="L2945" s="2">
        <v>14</v>
      </c>
      <c r="M2945" s="2" t="b">
        <v>1</v>
      </c>
      <c r="N2945" s="2" t="s">
        <v>8270</v>
      </c>
      <c r="O2945" s="9">
        <f>E2945/D2945</f>
        <v>1.24</v>
      </c>
      <c r="P2945" s="10">
        <f>IF(E2945=0,0,E2945/L2945)</f>
        <v>8.8571428571428577</v>
      </c>
      <c r="Q2945" s="2" t="str">
        <f>LEFT(N2945,SEARCH("/",N2945,1)-1)</f>
        <v>theater</v>
      </c>
      <c r="R2945" s="2" t="str">
        <f>RIGHT(N2945,LEN(N2945)-SEARCH("/",N2945))</f>
        <v>plays</v>
      </c>
      <c r="S2945" s="21">
        <f>(((J2945/60)/60)/24)+DATE(1970,1,1)+(-5/24)</f>
        <v>42066.803310185183</v>
      </c>
      <c r="T2945" s="21">
        <f>(((I2945/60)/60)/24)+DATE(1970,1,1)+(-5/24)</f>
        <v>42094.749305555553</v>
      </c>
    </row>
    <row r="2946" spans="1:20" ht="75" hidden="1" x14ac:dyDescent="0.25">
      <c r="A2946" s="13">
        <v>2824</v>
      </c>
      <c r="B2946" s="3" t="s">
        <v>2824</v>
      </c>
      <c r="C2946" s="3" t="s">
        <v>6934</v>
      </c>
      <c r="D2946" s="2">
        <v>650</v>
      </c>
      <c r="E2946" s="11">
        <v>760</v>
      </c>
      <c r="F2946" s="2" t="s">
        <v>8218</v>
      </c>
      <c r="G2946" s="2" t="s">
        <v>8223</v>
      </c>
      <c r="H2946" s="2" t="s">
        <v>8245</v>
      </c>
      <c r="I2946" s="2">
        <v>1434159780</v>
      </c>
      <c r="J2946" s="2">
        <v>1431412196</v>
      </c>
      <c r="K2946" s="2" t="b">
        <v>0</v>
      </c>
      <c r="L2946" s="2">
        <v>15</v>
      </c>
      <c r="M2946" s="2" t="b">
        <v>1</v>
      </c>
      <c r="N2946" s="2" t="s">
        <v>8270</v>
      </c>
      <c r="O2946" s="9">
        <f>E2946/D2946</f>
        <v>1.1692307692307693</v>
      </c>
      <c r="P2946" s="10">
        <f>IF(E2946=0,0,E2946/L2946)</f>
        <v>50.666666666666664</v>
      </c>
      <c r="Q2946" s="2" t="str">
        <f>LEFT(N2946,SEARCH("/",N2946,1)-1)</f>
        <v>theater</v>
      </c>
      <c r="R2946" s="2" t="str">
        <f>RIGHT(N2946,LEN(N2946)-SEARCH("/",N2946))</f>
        <v>plays</v>
      </c>
      <c r="S2946" s="21">
        <f>(((J2946/60)/60)/24)+DATE(1970,1,1)+(-5/24)</f>
        <v>42136.0624537037</v>
      </c>
      <c r="T2946" s="21">
        <f>(((I2946/60)/60)/24)+DATE(1970,1,1)+(-5/24)</f>
        <v>42167.863194444442</v>
      </c>
    </row>
    <row r="2947" spans="1:20" ht="105" hidden="1" x14ac:dyDescent="0.25">
      <c r="A2947" s="13">
        <v>2825</v>
      </c>
      <c r="B2947" s="3" t="s">
        <v>2825</v>
      </c>
      <c r="C2947" s="3" t="s">
        <v>6935</v>
      </c>
      <c r="D2947" s="2">
        <v>3000</v>
      </c>
      <c r="E2947" s="11">
        <v>3100</v>
      </c>
      <c r="F2947" s="2" t="s">
        <v>8218</v>
      </c>
      <c r="G2947" s="2" t="s">
        <v>8224</v>
      </c>
      <c r="H2947" s="2" t="s">
        <v>8246</v>
      </c>
      <c r="I2947" s="2">
        <v>1449255686</v>
      </c>
      <c r="J2947" s="2">
        <v>1446663686</v>
      </c>
      <c r="K2947" s="2" t="b">
        <v>0</v>
      </c>
      <c r="L2947" s="2">
        <v>51</v>
      </c>
      <c r="M2947" s="2" t="b">
        <v>1</v>
      </c>
      <c r="N2947" s="2" t="s">
        <v>8270</v>
      </c>
      <c r="O2947" s="9">
        <f>E2947/D2947</f>
        <v>1.0333333333333334</v>
      </c>
      <c r="P2947" s="10">
        <f>IF(E2947=0,0,E2947/L2947)</f>
        <v>60.784313725490193</v>
      </c>
      <c r="Q2947" s="2" t="str">
        <f>LEFT(N2947,SEARCH("/",N2947,1)-1)</f>
        <v>theater</v>
      </c>
      <c r="R2947" s="2" t="str">
        <f>RIGHT(N2947,LEN(N2947)-SEARCH("/",N2947))</f>
        <v>plays</v>
      </c>
      <c r="S2947" s="21">
        <f>(((J2947/60)/60)/24)+DATE(1970,1,1)+(-5/24)</f>
        <v>42312.584328703706</v>
      </c>
      <c r="T2947" s="21">
        <f>(((I2947/60)/60)/24)+DATE(1970,1,1)+(-5/24)</f>
        <v>42342.584328703706</v>
      </c>
    </row>
    <row r="2948" spans="1:20" ht="105" hidden="1" x14ac:dyDescent="0.25">
      <c r="A2948" s="13">
        <v>2826</v>
      </c>
      <c r="B2948" s="3" t="s">
        <v>2826</v>
      </c>
      <c r="C2948" s="3" t="s">
        <v>6936</v>
      </c>
      <c r="D2948" s="2">
        <v>2000</v>
      </c>
      <c r="E2948" s="11">
        <v>2155</v>
      </c>
      <c r="F2948" s="2" t="s">
        <v>8218</v>
      </c>
      <c r="G2948" s="2" t="s">
        <v>8223</v>
      </c>
      <c r="H2948" s="2" t="s">
        <v>8245</v>
      </c>
      <c r="I2948" s="2">
        <v>1436511600</v>
      </c>
      <c r="J2948" s="2">
        <v>1434415812</v>
      </c>
      <c r="K2948" s="2" t="b">
        <v>0</v>
      </c>
      <c r="L2948" s="2">
        <v>19</v>
      </c>
      <c r="M2948" s="2" t="b">
        <v>1</v>
      </c>
      <c r="N2948" s="2" t="s">
        <v>8270</v>
      </c>
      <c r="O2948" s="9">
        <f>E2948/D2948</f>
        <v>1.0774999999999999</v>
      </c>
      <c r="P2948" s="10">
        <f>IF(E2948=0,0,E2948/L2948)</f>
        <v>113.42105263157895</v>
      </c>
      <c r="Q2948" s="2" t="str">
        <f>LEFT(N2948,SEARCH("/",N2948,1)-1)</f>
        <v>theater</v>
      </c>
      <c r="R2948" s="2" t="str">
        <f>RIGHT(N2948,LEN(N2948)-SEARCH("/",N2948))</f>
        <v>plays</v>
      </c>
      <c r="S2948" s="21">
        <f>(((J2948/60)/60)/24)+DATE(1970,1,1)+(-5/24)</f>
        <v>42170.826527777775</v>
      </c>
      <c r="T2948" s="21">
        <f>(((I2948/60)/60)/24)+DATE(1970,1,1)+(-5/24)</f>
        <v>42195.083333333336</v>
      </c>
    </row>
    <row r="2949" spans="1:20" ht="90" hidden="1" x14ac:dyDescent="0.25">
      <c r="A2949" s="13">
        <v>2827</v>
      </c>
      <c r="B2949" s="3" t="s">
        <v>2827</v>
      </c>
      <c r="C2949" s="3" t="s">
        <v>6937</v>
      </c>
      <c r="D2949" s="2">
        <v>2000</v>
      </c>
      <c r="E2949" s="11">
        <v>2405</v>
      </c>
      <c r="F2949" s="2" t="s">
        <v>8218</v>
      </c>
      <c r="G2949" s="2" t="s">
        <v>8223</v>
      </c>
      <c r="H2949" s="2" t="s">
        <v>8245</v>
      </c>
      <c r="I2949" s="2">
        <v>1464971400</v>
      </c>
      <c r="J2949" s="2">
        <v>1462379066</v>
      </c>
      <c r="K2949" s="2" t="b">
        <v>0</v>
      </c>
      <c r="L2949" s="2">
        <v>23</v>
      </c>
      <c r="M2949" s="2" t="b">
        <v>1</v>
      </c>
      <c r="N2949" s="2" t="s">
        <v>8270</v>
      </c>
      <c r="O2949" s="9">
        <f>E2949/D2949</f>
        <v>1.2024999999999999</v>
      </c>
      <c r="P2949" s="10">
        <f>IF(E2949=0,0,E2949/L2949)</f>
        <v>104.56521739130434</v>
      </c>
      <c r="Q2949" s="2" t="str">
        <f>LEFT(N2949,SEARCH("/",N2949,1)-1)</f>
        <v>theater</v>
      </c>
      <c r="R2949" s="2" t="str">
        <f>RIGHT(N2949,LEN(N2949)-SEARCH("/",N2949))</f>
        <v>plays</v>
      </c>
      <c r="S2949" s="21">
        <f>(((J2949/60)/60)/24)+DATE(1970,1,1)+(-5/24)</f>
        <v>42494.475300925922</v>
      </c>
      <c r="T2949" s="21">
        <f>(((I2949/60)/60)/24)+DATE(1970,1,1)+(-5/24)</f>
        <v>42524.479166666664</v>
      </c>
    </row>
    <row r="2950" spans="1:20" ht="90" hidden="1" x14ac:dyDescent="0.25">
      <c r="A2950" s="13">
        <v>2828</v>
      </c>
      <c r="B2950" s="3" t="s">
        <v>2828</v>
      </c>
      <c r="C2950" s="3" t="s">
        <v>6938</v>
      </c>
      <c r="D2950" s="2">
        <v>9500</v>
      </c>
      <c r="E2950" s="11">
        <v>9536</v>
      </c>
      <c r="F2950" s="2" t="s">
        <v>8218</v>
      </c>
      <c r="G2950" s="2" t="s">
        <v>8224</v>
      </c>
      <c r="H2950" s="2" t="s">
        <v>8246</v>
      </c>
      <c r="I2950" s="2">
        <v>1443826800</v>
      </c>
      <c r="J2950" s="2">
        <v>1441606869</v>
      </c>
      <c r="K2950" s="2" t="b">
        <v>0</v>
      </c>
      <c r="L2950" s="2">
        <v>97</v>
      </c>
      <c r="M2950" s="2" t="b">
        <v>1</v>
      </c>
      <c r="N2950" s="2" t="s">
        <v>8270</v>
      </c>
      <c r="O2950" s="9">
        <f>E2950/D2950</f>
        <v>1.0037894736842106</v>
      </c>
      <c r="P2950" s="10">
        <f>IF(E2950=0,0,E2950/L2950)</f>
        <v>98.30927835051547</v>
      </c>
      <c r="Q2950" s="2" t="str">
        <f>LEFT(N2950,SEARCH("/",N2950,1)-1)</f>
        <v>theater</v>
      </c>
      <c r="R2950" s="2" t="str">
        <f>RIGHT(N2950,LEN(N2950)-SEARCH("/",N2950))</f>
        <v>plays</v>
      </c>
      <c r="S2950" s="21">
        <f>(((J2950/60)/60)/24)+DATE(1970,1,1)+(-5/24)</f>
        <v>42254.056354166663</v>
      </c>
      <c r="T2950" s="21">
        <f>(((I2950/60)/60)/24)+DATE(1970,1,1)+(-5/24)</f>
        <v>42279.749999999993</v>
      </c>
    </row>
    <row r="2951" spans="1:20" ht="90" hidden="1" x14ac:dyDescent="0.25">
      <c r="A2951" s="13">
        <v>2829</v>
      </c>
      <c r="B2951" s="3" t="s">
        <v>2829</v>
      </c>
      <c r="C2951" s="3" t="s">
        <v>6939</v>
      </c>
      <c r="D2951" s="2">
        <v>2500</v>
      </c>
      <c r="E2951" s="11">
        <v>2663</v>
      </c>
      <c r="F2951" s="2" t="s">
        <v>8218</v>
      </c>
      <c r="G2951" s="2" t="s">
        <v>8224</v>
      </c>
      <c r="H2951" s="2" t="s">
        <v>8246</v>
      </c>
      <c r="I2951" s="2">
        <v>1464863118</v>
      </c>
      <c r="J2951" s="2">
        <v>1462443918</v>
      </c>
      <c r="K2951" s="2" t="b">
        <v>0</v>
      </c>
      <c r="L2951" s="2">
        <v>76</v>
      </c>
      <c r="M2951" s="2" t="b">
        <v>1</v>
      </c>
      <c r="N2951" s="2" t="s">
        <v>8270</v>
      </c>
      <c r="O2951" s="9">
        <f>E2951/D2951</f>
        <v>1.0651999999999999</v>
      </c>
      <c r="P2951" s="10">
        <f>IF(E2951=0,0,E2951/L2951)</f>
        <v>35.039473684210527</v>
      </c>
      <c r="Q2951" s="2" t="str">
        <f>LEFT(N2951,SEARCH("/",N2951,1)-1)</f>
        <v>theater</v>
      </c>
      <c r="R2951" s="2" t="str">
        <f>RIGHT(N2951,LEN(N2951)-SEARCH("/",N2951))</f>
        <v>plays</v>
      </c>
      <c r="S2951" s="21">
        <f>(((J2951/60)/60)/24)+DATE(1970,1,1)+(-5/24)</f>
        <v>42495.225902777776</v>
      </c>
      <c r="T2951" s="21">
        <f>(((I2951/60)/60)/24)+DATE(1970,1,1)+(-5/24)</f>
        <v>42523.225902777776</v>
      </c>
    </row>
    <row r="2952" spans="1:20" ht="60" hidden="1" x14ac:dyDescent="0.25">
      <c r="A2952" s="13">
        <v>2830</v>
      </c>
      <c r="B2952" s="3" t="s">
        <v>2830</v>
      </c>
      <c r="C2952" s="3" t="s">
        <v>6940</v>
      </c>
      <c r="D2952" s="2">
        <v>3000</v>
      </c>
      <c r="E2952" s="11">
        <v>3000</v>
      </c>
      <c r="F2952" s="2" t="s">
        <v>8218</v>
      </c>
      <c r="G2952" s="2" t="s">
        <v>8223</v>
      </c>
      <c r="H2952" s="2" t="s">
        <v>8245</v>
      </c>
      <c r="I2952" s="2">
        <v>1399867140</v>
      </c>
      <c r="J2952" s="2">
        <v>1398802148</v>
      </c>
      <c r="K2952" s="2" t="b">
        <v>0</v>
      </c>
      <c r="L2952" s="2">
        <v>11</v>
      </c>
      <c r="M2952" s="2" t="b">
        <v>1</v>
      </c>
      <c r="N2952" s="2" t="s">
        <v>8270</v>
      </c>
      <c r="O2952" s="9">
        <f>E2952/D2952</f>
        <v>1</v>
      </c>
      <c r="P2952" s="10">
        <f>IF(E2952=0,0,E2952/L2952)</f>
        <v>272.72727272727275</v>
      </c>
      <c r="Q2952" s="2" t="str">
        <f>LEFT(N2952,SEARCH("/",N2952,1)-1)</f>
        <v>theater</v>
      </c>
      <c r="R2952" s="2" t="str">
        <f>RIGHT(N2952,LEN(N2952)-SEARCH("/",N2952))</f>
        <v>plays</v>
      </c>
      <c r="S2952" s="21">
        <f>(((J2952/60)/60)/24)+DATE(1970,1,1)+(-5/24)</f>
        <v>41758.631342592591</v>
      </c>
      <c r="T2952" s="21">
        <f>(((I2952/60)/60)/24)+DATE(1970,1,1)+(-5/24)</f>
        <v>41770.957638888889</v>
      </c>
    </row>
    <row r="2953" spans="1:20" ht="75" hidden="1" x14ac:dyDescent="0.25">
      <c r="A2953" s="13">
        <v>2831</v>
      </c>
      <c r="B2953" s="3" t="s">
        <v>2831</v>
      </c>
      <c r="C2953" s="3" t="s">
        <v>6941</v>
      </c>
      <c r="D2953" s="2">
        <v>3000</v>
      </c>
      <c r="E2953" s="11">
        <v>3320</v>
      </c>
      <c r="F2953" s="2" t="s">
        <v>8218</v>
      </c>
      <c r="G2953" s="2" t="s">
        <v>8223</v>
      </c>
      <c r="H2953" s="2" t="s">
        <v>8245</v>
      </c>
      <c r="I2953" s="2">
        <v>1437076070</v>
      </c>
      <c r="J2953" s="2">
        <v>1434484070</v>
      </c>
      <c r="K2953" s="2" t="b">
        <v>0</v>
      </c>
      <c r="L2953" s="2">
        <v>52</v>
      </c>
      <c r="M2953" s="2" t="b">
        <v>1</v>
      </c>
      <c r="N2953" s="2" t="s">
        <v>8270</v>
      </c>
      <c r="O2953" s="9">
        <f>E2953/D2953</f>
        <v>1.1066666666666667</v>
      </c>
      <c r="P2953" s="10">
        <f>IF(E2953=0,0,E2953/L2953)</f>
        <v>63.846153846153847</v>
      </c>
      <c r="Q2953" s="2" t="str">
        <f>LEFT(N2953,SEARCH("/",N2953,1)-1)</f>
        <v>theater</v>
      </c>
      <c r="R2953" s="2" t="str">
        <f>RIGHT(N2953,LEN(N2953)-SEARCH("/",N2953))</f>
        <v>plays</v>
      </c>
      <c r="S2953" s="21">
        <f>(((J2953/60)/60)/24)+DATE(1970,1,1)+(-5/24)</f>
        <v>42171.616550925923</v>
      </c>
      <c r="T2953" s="21">
        <f>(((I2953/60)/60)/24)+DATE(1970,1,1)+(-5/24)</f>
        <v>42201.616550925923</v>
      </c>
    </row>
    <row r="2954" spans="1:20" ht="90" hidden="1" x14ac:dyDescent="0.25">
      <c r="A2954" s="13">
        <v>2832</v>
      </c>
      <c r="B2954" s="3" t="s">
        <v>2832</v>
      </c>
      <c r="C2954" s="3" t="s">
        <v>6942</v>
      </c>
      <c r="D2954" s="2">
        <v>2500</v>
      </c>
      <c r="E2954" s="11">
        <v>2867.99</v>
      </c>
      <c r="F2954" s="2" t="s">
        <v>8218</v>
      </c>
      <c r="G2954" s="2" t="s">
        <v>8224</v>
      </c>
      <c r="H2954" s="2" t="s">
        <v>8246</v>
      </c>
      <c r="I2954" s="2">
        <v>1416780000</v>
      </c>
      <c r="J2954" s="2">
        <v>1414342894</v>
      </c>
      <c r="K2954" s="2" t="b">
        <v>0</v>
      </c>
      <c r="L2954" s="2">
        <v>95</v>
      </c>
      <c r="M2954" s="2" t="b">
        <v>1</v>
      </c>
      <c r="N2954" s="2" t="s">
        <v>8270</v>
      </c>
      <c r="O2954" s="9">
        <f>E2954/D2954</f>
        <v>1.1471959999999999</v>
      </c>
      <c r="P2954" s="10">
        <f>IF(E2954=0,0,E2954/L2954)</f>
        <v>30.189368421052631</v>
      </c>
      <c r="Q2954" s="2" t="str">
        <f>LEFT(N2954,SEARCH("/",N2954,1)-1)</f>
        <v>theater</v>
      </c>
      <c r="R2954" s="2" t="str">
        <f>RIGHT(N2954,LEN(N2954)-SEARCH("/",N2954))</f>
        <v>plays</v>
      </c>
      <c r="S2954" s="21">
        <f>(((J2954/60)/60)/24)+DATE(1970,1,1)+(-5/24)</f>
        <v>41938.501087962963</v>
      </c>
      <c r="T2954" s="21">
        <f>(((I2954/60)/60)/24)+DATE(1970,1,1)+(-5/24)</f>
        <v>41966.708333333336</v>
      </c>
    </row>
    <row r="2955" spans="1:20" ht="30" hidden="1" x14ac:dyDescent="0.25">
      <c r="A2955" s="13">
        <v>2833</v>
      </c>
      <c r="B2955" s="3" t="s">
        <v>2833</v>
      </c>
      <c r="C2955" s="3" t="s">
        <v>6943</v>
      </c>
      <c r="D2955" s="2">
        <v>2700</v>
      </c>
      <c r="E2955" s="11">
        <v>2923</v>
      </c>
      <c r="F2955" s="2" t="s">
        <v>8218</v>
      </c>
      <c r="G2955" s="2" t="s">
        <v>8223</v>
      </c>
      <c r="H2955" s="2" t="s">
        <v>8245</v>
      </c>
      <c r="I2955" s="2">
        <v>1444528800</v>
      </c>
      <c r="J2955" s="2">
        <v>1442804633</v>
      </c>
      <c r="K2955" s="2" t="b">
        <v>0</v>
      </c>
      <c r="L2955" s="2">
        <v>35</v>
      </c>
      <c r="M2955" s="2" t="b">
        <v>1</v>
      </c>
      <c r="N2955" s="2" t="s">
        <v>8270</v>
      </c>
      <c r="O2955" s="9">
        <f>E2955/D2955</f>
        <v>1.0825925925925926</v>
      </c>
      <c r="P2955" s="10">
        <f>IF(E2955=0,0,E2955/L2955)</f>
        <v>83.51428571428572</v>
      </c>
      <c r="Q2955" s="2" t="str">
        <f>LEFT(N2955,SEARCH("/",N2955,1)-1)</f>
        <v>theater</v>
      </c>
      <c r="R2955" s="2" t="str">
        <f>RIGHT(N2955,LEN(N2955)-SEARCH("/",N2955))</f>
        <v>plays</v>
      </c>
      <c r="S2955" s="21">
        <f>(((J2955/60)/60)/24)+DATE(1970,1,1)+(-5/24)</f>
        <v>42267.919363425921</v>
      </c>
      <c r="T2955" s="21">
        <f>(((I2955/60)/60)/24)+DATE(1970,1,1)+(-5/24)</f>
        <v>42287.874999999993</v>
      </c>
    </row>
    <row r="2956" spans="1:20" ht="90" hidden="1" x14ac:dyDescent="0.25">
      <c r="A2956" s="13">
        <v>2834</v>
      </c>
      <c r="B2956" s="3" t="s">
        <v>2834</v>
      </c>
      <c r="C2956" s="3" t="s">
        <v>6944</v>
      </c>
      <c r="D2956" s="2">
        <v>800</v>
      </c>
      <c r="E2956" s="11">
        <v>1360</v>
      </c>
      <c r="F2956" s="2" t="s">
        <v>8218</v>
      </c>
      <c r="G2956" s="2" t="s">
        <v>8224</v>
      </c>
      <c r="H2956" s="2" t="s">
        <v>8246</v>
      </c>
      <c r="I2956" s="2">
        <v>1422658930</v>
      </c>
      <c r="J2956" s="2">
        <v>1421362930</v>
      </c>
      <c r="K2956" s="2" t="b">
        <v>0</v>
      </c>
      <c r="L2956" s="2">
        <v>21</v>
      </c>
      <c r="M2956" s="2" t="b">
        <v>1</v>
      </c>
      <c r="N2956" s="2" t="s">
        <v>8270</v>
      </c>
      <c r="O2956" s="9">
        <f>E2956/D2956</f>
        <v>1.7</v>
      </c>
      <c r="P2956" s="10">
        <f>IF(E2956=0,0,E2956/L2956)</f>
        <v>64.761904761904759</v>
      </c>
      <c r="Q2956" s="2" t="str">
        <f>LEFT(N2956,SEARCH("/",N2956,1)-1)</f>
        <v>theater</v>
      </c>
      <c r="R2956" s="2" t="str">
        <f>RIGHT(N2956,LEN(N2956)-SEARCH("/",N2956))</f>
        <v>plays</v>
      </c>
      <c r="S2956" s="21">
        <f>(((J2956/60)/60)/24)+DATE(1970,1,1)+(-5/24)</f>
        <v>42019.751504629625</v>
      </c>
      <c r="T2956" s="21">
        <f>(((I2956/60)/60)/24)+DATE(1970,1,1)+(-5/24)</f>
        <v>42034.751504629625</v>
      </c>
    </row>
    <row r="2957" spans="1:20" ht="75" hidden="1" x14ac:dyDescent="0.25">
      <c r="A2957" s="13">
        <v>2835</v>
      </c>
      <c r="B2957" s="3" t="s">
        <v>2835</v>
      </c>
      <c r="C2957" s="3" t="s">
        <v>6945</v>
      </c>
      <c r="D2957" s="2">
        <v>1000</v>
      </c>
      <c r="E2957" s="11">
        <v>1870.99</v>
      </c>
      <c r="F2957" s="2" t="s">
        <v>8218</v>
      </c>
      <c r="G2957" s="2" t="s">
        <v>8224</v>
      </c>
      <c r="H2957" s="2" t="s">
        <v>8246</v>
      </c>
      <c r="I2957" s="2">
        <v>1449273600</v>
      </c>
      <c r="J2957" s="2">
        <v>1446742417</v>
      </c>
      <c r="K2957" s="2" t="b">
        <v>0</v>
      </c>
      <c r="L2957" s="2">
        <v>93</v>
      </c>
      <c r="M2957" s="2" t="b">
        <v>1</v>
      </c>
      <c r="N2957" s="2" t="s">
        <v>8270</v>
      </c>
      <c r="O2957" s="9">
        <f>E2957/D2957</f>
        <v>1.8709899999999999</v>
      </c>
      <c r="P2957" s="10">
        <f>IF(E2957=0,0,E2957/L2957)</f>
        <v>20.118172043010752</v>
      </c>
      <c r="Q2957" s="2" t="str">
        <f>LEFT(N2957,SEARCH("/",N2957,1)-1)</f>
        <v>theater</v>
      </c>
      <c r="R2957" s="2" t="str">
        <f>RIGHT(N2957,LEN(N2957)-SEARCH("/",N2957))</f>
        <v>plays</v>
      </c>
      <c r="S2957" s="21">
        <f>(((J2957/60)/60)/24)+DATE(1970,1,1)+(-5/24)</f>
        <v>42313.495567129627</v>
      </c>
      <c r="T2957" s="21">
        <f>(((I2957/60)/60)/24)+DATE(1970,1,1)+(-5/24)</f>
        <v>42342.791666666664</v>
      </c>
    </row>
    <row r="2958" spans="1:20" ht="105" hidden="1" x14ac:dyDescent="0.25">
      <c r="A2958" s="13">
        <v>2836</v>
      </c>
      <c r="B2958" s="3" t="s">
        <v>2836</v>
      </c>
      <c r="C2958" s="3" t="s">
        <v>6946</v>
      </c>
      <c r="D2958" s="2">
        <v>450</v>
      </c>
      <c r="E2958" s="11">
        <v>485</v>
      </c>
      <c r="F2958" s="2" t="s">
        <v>8218</v>
      </c>
      <c r="G2958" s="2" t="s">
        <v>8223</v>
      </c>
      <c r="H2958" s="2" t="s">
        <v>8245</v>
      </c>
      <c r="I2958" s="2">
        <v>1487393940</v>
      </c>
      <c r="J2958" s="2">
        <v>1484115418</v>
      </c>
      <c r="K2958" s="2" t="b">
        <v>0</v>
      </c>
      <c r="L2958" s="2">
        <v>11</v>
      </c>
      <c r="M2958" s="2" t="b">
        <v>1</v>
      </c>
      <c r="N2958" s="2" t="s">
        <v>8270</v>
      </c>
      <c r="O2958" s="9">
        <f>E2958/D2958</f>
        <v>1.0777777777777777</v>
      </c>
      <c r="P2958" s="10">
        <f>IF(E2958=0,0,E2958/L2958)</f>
        <v>44.090909090909093</v>
      </c>
      <c r="Q2958" s="2" t="str">
        <f>LEFT(N2958,SEARCH("/",N2958,1)-1)</f>
        <v>theater</v>
      </c>
      <c r="R2958" s="2" t="str">
        <f>RIGHT(N2958,LEN(N2958)-SEARCH("/",N2958))</f>
        <v>plays</v>
      </c>
      <c r="S2958" s="21">
        <f>(((J2958/60)/60)/24)+DATE(1970,1,1)+(-5/24)</f>
        <v>42746.053449074076</v>
      </c>
      <c r="T2958" s="21">
        <f>(((I2958/60)/60)/24)+DATE(1970,1,1)+(-5/24)</f>
        <v>42783.999305555553</v>
      </c>
    </row>
    <row r="2959" spans="1:20" ht="105" hidden="1" x14ac:dyDescent="0.25">
      <c r="A2959" s="13">
        <v>2837</v>
      </c>
      <c r="B2959" s="3" t="s">
        <v>2837</v>
      </c>
      <c r="C2959" s="3" t="s">
        <v>6947</v>
      </c>
      <c r="D2959" s="2">
        <v>850</v>
      </c>
      <c r="E2959" s="11">
        <v>850</v>
      </c>
      <c r="F2959" s="2" t="s">
        <v>8218</v>
      </c>
      <c r="G2959" s="2" t="s">
        <v>8228</v>
      </c>
      <c r="H2959" s="2" t="s">
        <v>8250</v>
      </c>
      <c r="I2959" s="2">
        <v>1449701284</v>
      </c>
      <c r="J2959" s="2">
        <v>1446241684</v>
      </c>
      <c r="K2959" s="2" t="b">
        <v>0</v>
      </c>
      <c r="L2959" s="2">
        <v>21</v>
      </c>
      <c r="M2959" s="2" t="b">
        <v>1</v>
      </c>
      <c r="N2959" s="2" t="s">
        <v>8270</v>
      </c>
      <c r="O2959" s="9">
        <f>E2959/D2959</f>
        <v>1</v>
      </c>
      <c r="P2959" s="10">
        <f>IF(E2959=0,0,E2959/L2959)</f>
        <v>40.476190476190474</v>
      </c>
      <c r="Q2959" s="2" t="str">
        <f>LEFT(N2959,SEARCH("/",N2959,1)-1)</f>
        <v>theater</v>
      </c>
      <c r="R2959" s="2" t="str">
        <f>RIGHT(N2959,LEN(N2959)-SEARCH("/",N2959))</f>
        <v>plays</v>
      </c>
      <c r="S2959" s="21">
        <f>(((J2959/60)/60)/24)+DATE(1970,1,1)+(-5/24)</f>
        <v>42307.700046296297</v>
      </c>
      <c r="T2959" s="21">
        <f>(((I2959/60)/60)/24)+DATE(1970,1,1)+(-5/24)</f>
        <v>42347.741712962961</v>
      </c>
    </row>
    <row r="2960" spans="1:20" ht="90" hidden="1" x14ac:dyDescent="0.25">
      <c r="A2960" s="13">
        <v>2838</v>
      </c>
      <c r="B2960" s="3" t="s">
        <v>2838</v>
      </c>
      <c r="C2960" s="3" t="s">
        <v>6948</v>
      </c>
      <c r="D2960" s="2">
        <v>2000</v>
      </c>
      <c r="E2960" s="11">
        <v>2405</v>
      </c>
      <c r="F2960" s="2" t="s">
        <v>8218</v>
      </c>
      <c r="G2960" s="2" t="s">
        <v>8223</v>
      </c>
      <c r="H2960" s="2" t="s">
        <v>8245</v>
      </c>
      <c r="I2960" s="2">
        <v>1407967200</v>
      </c>
      <c r="J2960" s="2">
        <v>1406039696</v>
      </c>
      <c r="K2960" s="2" t="b">
        <v>0</v>
      </c>
      <c r="L2960" s="2">
        <v>54</v>
      </c>
      <c r="M2960" s="2" t="b">
        <v>1</v>
      </c>
      <c r="N2960" s="2" t="s">
        <v>8270</v>
      </c>
      <c r="O2960" s="9">
        <f>E2960/D2960</f>
        <v>1.2024999999999999</v>
      </c>
      <c r="P2960" s="10">
        <f>IF(E2960=0,0,E2960/L2960)</f>
        <v>44.537037037037038</v>
      </c>
      <c r="Q2960" s="2" t="str">
        <f>LEFT(N2960,SEARCH("/",N2960,1)-1)</f>
        <v>theater</v>
      </c>
      <c r="R2960" s="2" t="str">
        <f>RIGHT(N2960,LEN(N2960)-SEARCH("/",N2960))</f>
        <v>plays</v>
      </c>
      <c r="S2960" s="21">
        <f>(((J2960/60)/60)/24)+DATE(1970,1,1)+(-5/24)</f>
        <v>41842.399259259255</v>
      </c>
      <c r="T2960" s="21">
        <f>(((I2960/60)/60)/24)+DATE(1970,1,1)+(-5/24)</f>
        <v>41864.708333333328</v>
      </c>
    </row>
    <row r="2961" spans="1:20" ht="90" hidden="1" x14ac:dyDescent="0.25">
      <c r="A2961" s="13">
        <v>2839</v>
      </c>
      <c r="B2961" s="3" t="s">
        <v>2839</v>
      </c>
      <c r="C2961" s="3" t="s">
        <v>6949</v>
      </c>
      <c r="D2961" s="2">
        <v>3500</v>
      </c>
      <c r="E2961" s="11">
        <v>3900</v>
      </c>
      <c r="F2961" s="2" t="s">
        <v>8218</v>
      </c>
      <c r="G2961" s="2" t="s">
        <v>8223</v>
      </c>
      <c r="H2961" s="2" t="s">
        <v>8245</v>
      </c>
      <c r="I2961" s="2">
        <v>1408942740</v>
      </c>
      <c r="J2961" s="2">
        <v>1406958354</v>
      </c>
      <c r="K2961" s="2" t="b">
        <v>0</v>
      </c>
      <c r="L2961" s="2">
        <v>31</v>
      </c>
      <c r="M2961" s="2" t="b">
        <v>1</v>
      </c>
      <c r="N2961" s="2" t="s">
        <v>8270</v>
      </c>
      <c r="O2961" s="9">
        <f>E2961/D2961</f>
        <v>1.1142857142857143</v>
      </c>
      <c r="P2961" s="10">
        <f>IF(E2961=0,0,E2961/L2961)</f>
        <v>125.80645161290323</v>
      </c>
      <c r="Q2961" s="2" t="str">
        <f>LEFT(N2961,SEARCH("/",N2961,1)-1)</f>
        <v>theater</v>
      </c>
      <c r="R2961" s="2" t="str">
        <f>RIGHT(N2961,LEN(N2961)-SEARCH("/",N2961))</f>
        <v>plays</v>
      </c>
      <c r="S2961" s="21">
        <f>(((J2961/60)/60)/24)+DATE(1970,1,1)+(-5/24)</f>
        <v>41853.031874999993</v>
      </c>
      <c r="T2961" s="21">
        <f>(((I2961/60)/60)/24)+DATE(1970,1,1)+(-5/24)</f>
        <v>41875.999305555553</v>
      </c>
    </row>
    <row r="2962" spans="1:20" ht="105" hidden="1" x14ac:dyDescent="0.25">
      <c r="A2962" s="13">
        <v>2840</v>
      </c>
      <c r="B2962" s="3" t="s">
        <v>2840</v>
      </c>
      <c r="C2962" s="3" t="s">
        <v>6950</v>
      </c>
      <c r="D2962" s="2">
        <v>2500</v>
      </c>
      <c r="E2962" s="11">
        <v>2600</v>
      </c>
      <c r="F2962" s="2" t="s">
        <v>8218</v>
      </c>
      <c r="G2962" s="2" t="s">
        <v>8224</v>
      </c>
      <c r="H2962" s="2" t="s">
        <v>8246</v>
      </c>
      <c r="I2962" s="2">
        <v>1426698000</v>
      </c>
      <c r="J2962" s="2">
        <v>1424825479</v>
      </c>
      <c r="K2962" s="2" t="b">
        <v>0</v>
      </c>
      <c r="L2962" s="2">
        <v>132</v>
      </c>
      <c r="M2962" s="2" t="b">
        <v>1</v>
      </c>
      <c r="N2962" s="2" t="s">
        <v>8270</v>
      </c>
      <c r="O2962" s="9">
        <f>E2962/D2962</f>
        <v>1.04</v>
      </c>
      <c r="P2962" s="10">
        <f>IF(E2962=0,0,E2962/L2962)</f>
        <v>19.696969696969695</v>
      </c>
      <c r="Q2962" s="2" t="str">
        <f>LEFT(N2962,SEARCH("/",N2962,1)-1)</f>
        <v>theater</v>
      </c>
      <c r="R2962" s="2" t="str">
        <f>RIGHT(N2962,LEN(N2962)-SEARCH("/",N2962))</f>
        <v>plays</v>
      </c>
      <c r="S2962" s="21">
        <f>(((J2962/60)/60)/24)+DATE(1970,1,1)+(-5/24)</f>
        <v>42059.827303240738</v>
      </c>
      <c r="T2962" s="21">
        <f>(((I2962/60)/60)/24)+DATE(1970,1,1)+(-5/24)</f>
        <v>42081.499999999993</v>
      </c>
    </row>
    <row r="2963" spans="1:20" ht="90" hidden="1" x14ac:dyDescent="0.25">
      <c r="A2963" s="13">
        <v>2841</v>
      </c>
      <c r="B2963" s="3" t="s">
        <v>2841</v>
      </c>
      <c r="C2963" s="3" t="s">
        <v>6951</v>
      </c>
      <c r="D2963" s="2">
        <v>1000</v>
      </c>
      <c r="E2963" s="11">
        <v>10</v>
      </c>
      <c r="F2963" s="2" t="s">
        <v>8220</v>
      </c>
      <c r="G2963" s="2" t="s">
        <v>8224</v>
      </c>
      <c r="H2963" s="2" t="s">
        <v>8246</v>
      </c>
      <c r="I2963" s="2">
        <v>1450032297</v>
      </c>
      <c r="J2963" s="2">
        <v>1444844697</v>
      </c>
      <c r="K2963" s="2" t="b">
        <v>0</v>
      </c>
      <c r="L2963" s="2">
        <v>1</v>
      </c>
      <c r="M2963" s="2" t="b">
        <v>0</v>
      </c>
      <c r="N2963" s="2" t="s">
        <v>8270</v>
      </c>
      <c r="O2963" s="9">
        <f>E2963/D2963</f>
        <v>0.01</v>
      </c>
      <c r="P2963" s="10">
        <f>IF(E2963=0,0,E2963/L2963)</f>
        <v>10</v>
      </c>
      <c r="Q2963" s="2" t="str">
        <f>LEFT(N2963,SEARCH("/",N2963,1)-1)</f>
        <v>theater</v>
      </c>
      <c r="R2963" s="2" t="str">
        <f>RIGHT(N2963,LEN(N2963)-SEARCH("/",N2963))</f>
        <v>plays</v>
      </c>
      <c r="S2963" s="21">
        <f>(((J2963/60)/60)/24)+DATE(1970,1,1)+(-5/24)</f>
        <v>42291.53121527777</v>
      </c>
      <c r="T2963" s="21">
        <f>(((I2963/60)/60)/24)+DATE(1970,1,1)+(-5/24)</f>
        <v>42351.572881944441</v>
      </c>
    </row>
    <row r="2964" spans="1:20" ht="90" hidden="1" x14ac:dyDescent="0.25">
      <c r="A2964" s="13">
        <v>2842</v>
      </c>
      <c r="B2964" s="3" t="s">
        <v>2842</v>
      </c>
      <c r="C2964" s="3" t="s">
        <v>6952</v>
      </c>
      <c r="D2964" s="2">
        <v>1500</v>
      </c>
      <c r="E2964" s="11">
        <v>0</v>
      </c>
      <c r="F2964" s="2" t="s">
        <v>8220</v>
      </c>
      <c r="G2964" s="2" t="s">
        <v>8224</v>
      </c>
      <c r="H2964" s="2" t="s">
        <v>8246</v>
      </c>
      <c r="I2964" s="2">
        <v>1403348400</v>
      </c>
      <c r="J2964" s="2">
        <v>1401058295</v>
      </c>
      <c r="K2964" s="2" t="b">
        <v>0</v>
      </c>
      <c r="L2964" s="2">
        <v>0</v>
      </c>
      <c r="M2964" s="2" t="b">
        <v>0</v>
      </c>
      <c r="N2964" s="2" t="s">
        <v>8270</v>
      </c>
      <c r="O2964" s="9">
        <f>E2964/D2964</f>
        <v>0</v>
      </c>
      <c r="P2964" s="10">
        <f>IF(E2964=0,0,E2964/L2964)</f>
        <v>0</v>
      </c>
      <c r="Q2964" s="2" t="str">
        <f>LEFT(N2964,SEARCH("/",N2964,1)-1)</f>
        <v>theater</v>
      </c>
      <c r="R2964" s="2" t="str">
        <f>RIGHT(N2964,LEN(N2964)-SEARCH("/",N2964))</f>
        <v>plays</v>
      </c>
      <c r="S2964" s="21">
        <f>(((J2964/60)/60)/24)+DATE(1970,1,1)+(-5/24)</f>
        <v>41784.744155092587</v>
      </c>
      <c r="T2964" s="21">
        <f>(((I2964/60)/60)/24)+DATE(1970,1,1)+(-5/24)</f>
        <v>41811.25</v>
      </c>
    </row>
    <row r="2965" spans="1:20" ht="90" hidden="1" x14ac:dyDescent="0.25">
      <c r="A2965" s="13">
        <v>2843</v>
      </c>
      <c r="B2965" s="3" t="s">
        <v>2843</v>
      </c>
      <c r="C2965" s="3" t="s">
        <v>6953</v>
      </c>
      <c r="D2965" s="2">
        <v>1200</v>
      </c>
      <c r="E2965" s="11">
        <v>0</v>
      </c>
      <c r="F2965" s="2" t="s">
        <v>8220</v>
      </c>
      <c r="G2965" s="2" t="s">
        <v>8223</v>
      </c>
      <c r="H2965" s="2" t="s">
        <v>8245</v>
      </c>
      <c r="I2965" s="2">
        <v>1465790400</v>
      </c>
      <c r="J2965" s="2">
        <v>1462210950</v>
      </c>
      <c r="K2965" s="2" t="b">
        <v>0</v>
      </c>
      <c r="L2965" s="2">
        <v>0</v>
      </c>
      <c r="M2965" s="2" t="b">
        <v>0</v>
      </c>
      <c r="N2965" s="2" t="s">
        <v>8270</v>
      </c>
      <c r="O2965" s="9">
        <f>E2965/D2965</f>
        <v>0</v>
      </c>
      <c r="P2965" s="10">
        <f>IF(E2965=0,0,E2965/L2965)</f>
        <v>0</v>
      </c>
      <c r="Q2965" s="2" t="str">
        <f>LEFT(N2965,SEARCH("/",N2965,1)-1)</f>
        <v>theater</v>
      </c>
      <c r="R2965" s="2" t="str">
        <f>RIGHT(N2965,LEN(N2965)-SEARCH("/",N2965))</f>
        <v>plays</v>
      </c>
      <c r="S2965" s="21">
        <f>(((J2965/60)/60)/24)+DATE(1970,1,1)+(-5/24)</f>
        <v>42492.529513888883</v>
      </c>
      <c r="T2965" s="21">
        <f>(((I2965/60)/60)/24)+DATE(1970,1,1)+(-5/24)</f>
        <v>42533.958333333336</v>
      </c>
    </row>
    <row r="2966" spans="1:20" ht="105" hidden="1" x14ac:dyDescent="0.25">
      <c r="A2966" s="13">
        <v>2844</v>
      </c>
      <c r="B2966" s="3" t="s">
        <v>2844</v>
      </c>
      <c r="C2966" s="3" t="s">
        <v>6954</v>
      </c>
      <c r="D2966" s="2">
        <v>550</v>
      </c>
      <c r="E2966" s="11">
        <v>30</v>
      </c>
      <c r="F2966" s="2" t="s">
        <v>8220</v>
      </c>
      <c r="G2966" s="2" t="s">
        <v>8238</v>
      </c>
      <c r="H2966" s="2" t="s">
        <v>8248</v>
      </c>
      <c r="I2966" s="2">
        <v>1483535180</v>
      </c>
      <c r="J2966" s="2">
        <v>1480943180</v>
      </c>
      <c r="K2966" s="2" t="b">
        <v>0</v>
      </c>
      <c r="L2966" s="2">
        <v>1</v>
      </c>
      <c r="M2966" s="2" t="b">
        <v>0</v>
      </c>
      <c r="N2966" s="2" t="s">
        <v>8270</v>
      </c>
      <c r="O2966" s="9">
        <f>E2966/D2966</f>
        <v>5.4545454545454543E-2</v>
      </c>
      <c r="P2966" s="10">
        <f>IF(E2966=0,0,E2966/L2966)</f>
        <v>30</v>
      </c>
      <c r="Q2966" s="2" t="str">
        <f>LEFT(N2966,SEARCH("/",N2966,1)-1)</f>
        <v>theater</v>
      </c>
      <c r="R2966" s="2" t="str">
        <f>RIGHT(N2966,LEN(N2966)-SEARCH("/",N2966))</f>
        <v>plays</v>
      </c>
      <c r="S2966" s="21">
        <f>(((J2966/60)/60)/24)+DATE(1970,1,1)+(-5/24)</f>
        <v>42709.337731481479</v>
      </c>
      <c r="T2966" s="21">
        <f>(((I2966/60)/60)/24)+DATE(1970,1,1)+(-5/24)</f>
        <v>42739.337731481479</v>
      </c>
    </row>
    <row r="2967" spans="1:20" ht="75" hidden="1" x14ac:dyDescent="0.25">
      <c r="A2967" s="13">
        <v>2845</v>
      </c>
      <c r="B2967" s="3" t="s">
        <v>2845</v>
      </c>
      <c r="C2967" s="3" t="s">
        <v>6955</v>
      </c>
      <c r="D2967" s="2">
        <v>7500</v>
      </c>
      <c r="E2967" s="11">
        <v>2366</v>
      </c>
      <c r="F2967" s="2" t="s">
        <v>8220</v>
      </c>
      <c r="G2967" s="2" t="s">
        <v>8223</v>
      </c>
      <c r="H2967" s="2" t="s">
        <v>8245</v>
      </c>
      <c r="I2967" s="2">
        <v>1433723033</v>
      </c>
      <c r="J2967" s="2">
        <v>1428539033</v>
      </c>
      <c r="K2967" s="2" t="b">
        <v>0</v>
      </c>
      <c r="L2967" s="2">
        <v>39</v>
      </c>
      <c r="M2967" s="2" t="b">
        <v>0</v>
      </c>
      <c r="N2967" s="2" t="s">
        <v>8270</v>
      </c>
      <c r="O2967" s="9">
        <f>E2967/D2967</f>
        <v>0.31546666666666667</v>
      </c>
      <c r="P2967" s="10">
        <f>IF(E2967=0,0,E2967/L2967)</f>
        <v>60.666666666666664</v>
      </c>
      <c r="Q2967" s="2" t="str">
        <f>LEFT(N2967,SEARCH("/",N2967,1)-1)</f>
        <v>theater</v>
      </c>
      <c r="R2967" s="2" t="str">
        <f>RIGHT(N2967,LEN(N2967)-SEARCH("/",N2967))</f>
        <v>plays</v>
      </c>
      <c r="S2967" s="21">
        <f>(((J2967/60)/60)/24)+DATE(1970,1,1)+(-5/24)</f>
        <v>42102.808252314811</v>
      </c>
      <c r="T2967" s="21">
        <f>(((I2967/60)/60)/24)+DATE(1970,1,1)+(-5/24)</f>
        <v>42162.808252314811</v>
      </c>
    </row>
    <row r="2968" spans="1:20" ht="105" hidden="1" x14ac:dyDescent="0.25">
      <c r="A2968" s="13">
        <v>2846</v>
      </c>
      <c r="B2968" s="3" t="s">
        <v>2846</v>
      </c>
      <c r="C2968" s="3" t="s">
        <v>6956</v>
      </c>
      <c r="D2968" s="2">
        <v>8000</v>
      </c>
      <c r="E2968" s="11">
        <v>0</v>
      </c>
      <c r="F2968" s="2" t="s">
        <v>8220</v>
      </c>
      <c r="G2968" s="2" t="s">
        <v>8223</v>
      </c>
      <c r="H2968" s="2" t="s">
        <v>8245</v>
      </c>
      <c r="I2968" s="2">
        <v>1432917394</v>
      </c>
      <c r="J2968" s="2">
        <v>1429029394</v>
      </c>
      <c r="K2968" s="2" t="b">
        <v>0</v>
      </c>
      <c r="L2968" s="2">
        <v>0</v>
      </c>
      <c r="M2968" s="2" t="b">
        <v>0</v>
      </c>
      <c r="N2968" s="2" t="s">
        <v>8270</v>
      </c>
      <c r="O2968" s="9">
        <f>E2968/D2968</f>
        <v>0</v>
      </c>
      <c r="P2968" s="10">
        <f>IF(E2968=0,0,E2968/L2968)</f>
        <v>0</v>
      </c>
      <c r="Q2968" s="2" t="str">
        <f>LEFT(N2968,SEARCH("/",N2968,1)-1)</f>
        <v>theater</v>
      </c>
      <c r="R2968" s="2" t="str">
        <f>RIGHT(N2968,LEN(N2968)-SEARCH("/",N2968))</f>
        <v>plays</v>
      </c>
      <c r="S2968" s="21">
        <f>(((J2968/60)/60)/24)+DATE(1970,1,1)+(-5/24)</f>
        <v>42108.483726851853</v>
      </c>
      <c r="T2968" s="21">
        <f>(((I2968/60)/60)/24)+DATE(1970,1,1)+(-5/24)</f>
        <v>42153.483726851853</v>
      </c>
    </row>
    <row r="2969" spans="1:20" ht="90" hidden="1" x14ac:dyDescent="0.25">
      <c r="A2969" s="13">
        <v>2847</v>
      </c>
      <c r="B2969" s="3" t="s">
        <v>2847</v>
      </c>
      <c r="C2969" s="3" t="s">
        <v>6957</v>
      </c>
      <c r="D2969" s="2">
        <v>2000</v>
      </c>
      <c r="E2969" s="11">
        <v>0</v>
      </c>
      <c r="F2969" s="2" t="s">
        <v>8220</v>
      </c>
      <c r="G2969" s="2" t="s">
        <v>8223</v>
      </c>
      <c r="H2969" s="2" t="s">
        <v>8245</v>
      </c>
      <c r="I2969" s="2">
        <v>1464031265</v>
      </c>
      <c r="J2969" s="2">
        <v>1458847265</v>
      </c>
      <c r="K2969" s="2" t="b">
        <v>0</v>
      </c>
      <c r="L2969" s="2">
        <v>0</v>
      </c>
      <c r="M2969" s="2" t="b">
        <v>0</v>
      </c>
      <c r="N2969" s="2" t="s">
        <v>8270</v>
      </c>
      <c r="O2969" s="9">
        <f>E2969/D2969</f>
        <v>0</v>
      </c>
      <c r="P2969" s="10">
        <f>IF(E2969=0,0,E2969/L2969)</f>
        <v>0</v>
      </c>
      <c r="Q2969" s="2" t="str">
        <f>LEFT(N2969,SEARCH("/",N2969,1)-1)</f>
        <v>theater</v>
      </c>
      <c r="R2969" s="2" t="str">
        <f>RIGHT(N2969,LEN(N2969)-SEARCH("/",N2969))</f>
        <v>plays</v>
      </c>
      <c r="S2969" s="21">
        <f>(((J2969/60)/60)/24)+DATE(1970,1,1)+(-5/24)</f>
        <v>42453.597974537035</v>
      </c>
      <c r="T2969" s="21">
        <f>(((I2969/60)/60)/24)+DATE(1970,1,1)+(-5/24)</f>
        <v>42513.597974537035</v>
      </c>
    </row>
    <row r="2970" spans="1:20" ht="105" hidden="1" x14ac:dyDescent="0.25">
      <c r="A2970" s="13">
        <v>2848</v>
      </c>
      <c r="B2970" s="3" t="s">
        <v>2848</v>
      </c>
      <c r="C2970" s="3" t="s">
        <v>6958</v>
      </c>
      <c r="D2970" s="2">
        <v>35000</v>
      </c>
      <c r="E2970" s="11">
        <v>70</v>
      </c>
      <c r="F2970" s="2" t="s">
        <v>8220</v>
      </c>
      <c r="G2970" s="2" t="s">
        <v>8223</v>
      </c>
      <c r="H2970" s="2" t="s">
        <v>8245</v>
      </c>
      <c r="I2970" s="2">
        <v>1432913659</v>
      </c>
      <c r="J2970" s="2">
        <v>1430321659</v>
      </c>
      <c r="K2970" s="2" t="b">
        <v>0</v>
      </c>
      <c r="L2970" s="2">
        <v>3</v>
      </c>
      <c r="M2970" s="2" t="b">
        <v>0</v>
      </c>
      <c r="N2970" s="2" t="s">
        <v>8270</v>
      </c>
      <c r="O2970" s="9">
        <f>E2970/D2970</f>
        <v>2E-3</v>
      </c>
      <c r="P2970" s="10">
        <f>IF(E2970=0,0,E2970/L2970)</f>
        <v>23.333333333333332</v>
      </c>
      <c r="Q2970" s="2" t="str">
        <f>LEFT(N2970,SEARCH("/",N2970,1)-1)</f>
        <v>theater</v>
      </c>
      <c r="R2970" s="2" t="str">
        <f>RIGHT(N2970,LEN(N2970)-SEARCH("/",N2970))</f>
        <v>plays</v>
      </c>
      <c r="S2970" s="21">
        <f>(((J2970/60)/60)/24)+DATE(1970,1,1)+(-5/24)</f>
        <v>42123.440497685187</v>
      </c>
      <c r="T2970" s="21">
        <f>(((I2970/60)/60)/24)+DATE(1970,1,1)+(-5/24)</f>
        <v>42153.440497685187</v>
      </c>
    </row>
    <row r="2971" spans="1:20" ht="90" hidden="1" x14ac:dyDescent="0.25">
      <c r="A2971" s="13">
        <v>2849</v>
      </c>
      <c r="B2971" s="3" t="s">
        <v>2849</v>
      </c>
      <c r="C2971" s="3" t="s">
        <v>6959</v>
      </c>
      <c r="D2971" s="2">
        <v>500</v>
      </c>
      <c r="E2971" s="11">
        <v>5</v>
      </c>
      <c r="F2971" s="2" t="s">
        <v>8220</v>
      </c>
      <c r="G2971" s="2" t="s">
        <v>8224</v>
      </c>
      <c r="H2971" s="2" t="s">
        <v>8246</v>
      </c>
      <c r="I2971" s="2">
        <v>1461406600</v>
      </c>
      <c r="J2971" s="2">
        <v>1458814600</v>
      </c>
      <c r="K2971" s="2" t="b">
        <v>0</v>
      </c>
      <c r="L2971" s="2">
        <v>1</v>
      </c>
      <c r="M2971" s="2" t="b">
        <v>0</v>
      </c>
      <c r="N2971" s="2" t="s">
        <v>8270</v>
      </c>
      <c r="O2971" s="9">
        <f>E2971/D2971</f>
        <v>0.01</v>
      </c>
      <c r="P2971" s="10">
        <f>IF(E2971=0,0,E2971/L2971)</f>
        <v>5</v>
      </c>
      <c r="Q2971" s="2" t="str">
        <f>LEFT(N2971,SEARCH("/",N2971,1)-1)</f>
        <v>theater</v>
      </c>
      <c r="R2971" s="2" t="str">
        <f>RIGHT(N2971,LEN(N2971)-SEARCH("/",N2971))</f>
        <v>plays</v>
      </c>
      <c r="S2971" s="21">
        <f>(((J2971/60)/60)/24)+DATE(1970,1,1)+(-5/24)</f>
        <v>42453.219907407409</v>
      </c>
      <c r="T2971" s="21">
        <f>(((I2971/60)/60)/24)+DATE(1970,1,1)+(-5/24)</f>
        <v>42483.219907407409</v>
      </c>
    </row>
    <row r="2972" spans="1:20" ht="90" hidden="1" x14ac:dyDescent="0.25">
      <c r="A2972" s="13">
        <v>2850</v>
      </c>
      <c r="B2972" s="3" t="s">
        <v>2850</v>
      </c>
      <c r="C2972" s="3" t="s">
        <v>6960</v>
      </c>
      <c r="D2972" s="2">
        <v>8000</v>
      </c>
      <c r="E2972" s="11">
        <v>311</v>
      </c>
      <c r="F2972" s="2" t="s">
        <v>8220</v>
      </c>
      <c r="G2972" s="2" t="s">
        <v>8223</v>
      </c>
      <c r="H2972" s="2" t="s">
        <v>8245</v>
      </c>
      <c r="I2972" s="2">
        <v>1409962211</v>
      </c>
      <c r="J2972" s="2">
        <v>1407370211</v>
      </c>
      <c r="K2972" s="2" t="b">
        <v>0</v>
      </c>
      <c r="L2972" s="2">
        <v>13</v>
      </c>
      <c r="M2972" s="2" t="b">
        <v>0</v>
      </c>
      <c r="N2972" s="2" t="s">
        <v>8270</v>
      </c>
      <c r="O2972" s="9">
        <f>E2972/D2972</f>
        <v>3.8875E-2</v>
      </c>
      <c r="P2972" s="10">
        <f>IF(E2972=0,0,E2972/L2972)</f>
        <v>23.923076923076923</v>
      </c>
      <c r="Q2972" s="2" t="str">
        <f>LEFT(N2972,SEARCH("/",N2972,1)-1)</f>
        <v>theater</v>
      </c>
      <c r="R2972" s="2" t="str">
        <f>RIGHT(N2972,LEN(N2972)-SEARCH("/",N2972))</f>
        <v>plays</v>
      </c>
      <c r="S2972" s="21">
        <f>(((J2972/60)/60)/24)+DATE(1970,1,1)+(-5/24)</f>
        <v>41857.798738425925</v>
      </c>
      <c r="T2972" s="21">
        <f>(((I2972/60)/60)/24)+DATE(1970,1,1)+(-5/24)</f>
        <v>41887.798738425925</v>
      </c>
    </row>
    <row r="2973" spans="1:20" ht="90" hidden="1" x14ac:dyDescent="0.25">
      <c r="A2973" s="13">
        <v>2851</v>
      </c>
      <c r="B2973" s="3" t="s">
        <v>2851</v>
      </c>
      <c r="C2973" s="3" t="s">
        <v>6961</v>
      </c>
      <c r="D2973" s="2">
        <v>4500</v>
      </c>
      <c r="E2973" s="11">
        <v>0</v>
      </c>
      <c r="F2973" s="2" t="s">
        <v>8220</v>
      </c>
      <c r="G2973" s="2" t="s">
        <v>8240</v>
      </c>
      <c r="H2973" s="2" t="s">
        <v>8248</v>
      </c>
      <c r="I2973" s="2">
        <v>1454109420</v>
      </c>
      <c r="J2973" s="2">
        <v>1453334629</v>
      </c>
      <c r="K2973" s="2" t="b">
        <v>0</v>
      </c>
      <c r="L2973" s="2">
        <v>0</v>
      </c>
      <c r="M2973" s="2" t="b">
        <v>0</v>
      </c>
      <c r="N2973" s="2" t="s">
        <v>8270</v>
      </c>
      <c r="O2973" s="9">
        <f>E2973/D2973</f>
        <v>0</v>
      </c>
      <c r="P2973" s="10">
        <f>IF(E2973=0,0,E2973/L2973)</f>
        <v>0</v>
      </c>
      <c r="Q2973" s="2" t="str">
        <f>LEFT(N2973,SEARCH("/",N2973,1)-1)</f>
        <v>theater</v>
      </c>
      <c r="R2973" s="2" t="str">
        <f>RIGHT(N2973,LEN(N2973)-SEARCH("/",N2973))</f>
        <v>plays</v>
      </c>
      <c r="S2973" s="21">
        <f>(((J2973/60)/60)/24)+DATE(1970,1,1)+(-5/24)</f>
        <v>42389.794317129628</v>
      </c>
      <c r="T2973" s="21">
        <f>(((I2973/60)/60)/24)+DATE(1970,1,1)+(-5/24)</f>
        <v>42398.761805555558</v>
      </c>
    </row>
    <row r="2974" spans="1:20" ht="75" hidden="1" x14ac:dyDescent="0.25">
      <c r="A2974" s="13">
        <v>2852</v>
      </c>
      <c r="B2974" s="3" t="s">
        <v>2852</v>
      </c>
      <c r="C2974" s="3" t="s">
        <v>6962</v>
      </c>
      <c r="D2974" s="2">
        <v>5000</v>
      </c>
      <c r="E2974" s="11">
        <v>95</v>
      </c>
      <c r="F2974" s="2" t="s">
        <v>8220</v>
      </c>
      <c r="G2974" s="2" t="s">
        <v>8223</v>
      </c>
      <c r="H2974" s="2" t="s">
        <v>8245</v>
      </c>
      <c r="I2974" s="2">
        <v>1403312703</v>
      </c>
      <c r="J2974" s="2">
        <v>1400720703</v>
      </c>
      <c r="K2974" s="2" t="b">
        <v>0</v>
      </c>
      <c r="L2974" s="2">
        <v>6</v>
      </c>
      <c r="M2974" s="2" t="b">
        <v>0</v>
      </c>
      <c r="N2974" s="2" t="s">
        <v>8270</v>
      </c>
      <c r="O2974" s="9">
        <f>E2974/D2974</f>
        <v>1.9E-2</v>
      </c>
      <c r="P2974" s="10">
        <f>IF(E2974=0,0,E2974/L2974)</f>
        <v>15.833333333333334</v>
      </c>
      <c r="Q2974" s="2" t="str">
        <f>LEFT(N2974,SEARCH("/",N2974,1)-1)</f>
        <v>theater</v>
      </c>
      <c r="R2974" s="2" t="str">
        <f>RIGHT(N2974,LEN(N2974)-SEARCH("/",N2974))</f>
        <v>plays</v>
      </c>
      <c r="S2974" s="21">
        <f>(((J2974/60)/60)/24)+DATE(1970,1,1)+(-5/24)</f>
        <v>41780.836840277778</v>
      </c>
      <c r="T2974" s="21">
        <f>(((I2974/60)/60)/24)+DATE(1970,1,1)+(-5/24)</f>
        <v>41810.836840277778</v>
      </c>
    </row>
    <row r="2975" spans="1:20" ht="90" hidden="1" x14ac:dyDescent="0.25">
      <c r="A2975" s="13">
        <v>2853</v>
      </c>
      <c r="B2975" s="3" t="s">
        <v>2853</v>
      </c>
      <c r="C2975" s="3" t="s">
        <v>6963</v>
      </c>
      <c r="D2975" s="2">
        <v>9500</v>
      </c>
      <c r="E2975" s="11">
        <v>0</v>
      </c>
      <c r="F2975" s="2" t="s">
        <v>8220</v>
      </c>
      <c r="G2975" s="2" t="s">
        <v>8228</v>
      </c>
      <c r="H2975" s="2" t="s">
        <v>8250</v>
      </c>
      <c r="I2975" s="2">
        <v>1410669297</v>
      </c>
      <c r="J2975" s="2">
        <v>1405485297</v>
      </c>
      <c r="K2975" s="2" t="b">
        <v>0</v>
      </c>
      <c r="L2975" s="2">
        <v>0</v>
      </c>
      <c r="M2975" s="2" t="b">
        <v>0</v>
      </c>
      <c r="N2975" s="2" t="s">
        <v>8270</v>
      </c>
      <c r="O2975" s="9">
        <f>E2975/D2975</f>
        <v>0</v>
      </c>
      <c r="P2975" s="10">
        <f>IF(E2975=0,0,E2975/L2975)</f>
        <v>0</v>
      </c>
      <c r="Q2975" s="2" t="str">
        <f>LEFT(N2975,SEARCH("/",N2975,1)-1)</f>
        <v>theater</v>
      </c>
      <c r="R2975" s="2" t="str">
        <f>RIGHT(N2975,LEN(N2975)-SEARCH("/",N2975))</f>
        <v>plays</v>
      </c>
      <c r="S2975" s="21">
        <f>(((J2975/60)/60)/24)+DATE(1970,1,1)+(-5/24)</f>
        <v>41835.98260416666</v>
      </c>
      <c r="T2975" s="21">
        <f>(((I2975/60)/60)/24)+DATE(1970,1,1)+(-5/24)</f>
        <v>41895.98260416666</v>
      </c>
    </row>
    <row r="2976" spans="1:20" ht="75" hidden="1" x14ac:dyDescent="0.25">
      <c r="A2976" s="13">
        <v>2854</v>
      </c>
      <c r="B2976" s="3" t="s">
        <v>2854</v>
      </c>
      <c r="C2976" s="3" t="s">
        <v>6964</v>
      </c>
      <c r="D2976" s="2">
        <v>1000</v>
      </c>
      <c r="E2976" s="11">
        <v>417</v>
      </c>
      <c r="F2976" s="2" t="s">
        <v>8220</v>
      </c>
      <c r="G2976" s="2" t="s">
        <v>8224</v>
      </c>
      <c r="H2976" s="2" t="s">
        <v>8246</v>
      </c>
      <c r="I2976" s="2">
        <v>1431018719</v>
      </c>
      <c r="J2976" s="2">
        <v>1429290719</v>
      </c>
      <c r="K2976" s="2" t="b">
        <v>0</v>
      </c>
      <c r="L2976" s="2">
        <v>14</v>
      </c>
      <c r="M2976" s="2" t="b">
        <v>0</v>
      </c>
      <c r="N2976" s="2" t="s">
        <v>8270</v>
      </c>
      <c r="O2976" s="9">
        <f>E2976/D2976</f>
        <v>0.41699999999999998</v>
      </c>
      <c r="P2976" s="10">
        <f>IF(E2976=0,0,E2976/L2976)</f>
        <v>29.785714285714285</v>
      </c>
      <c r="Q2976" s="2" t="str">
        <f>LEFT(N2976,SEARCH("/",N2976,1)-1)</f>
        <v>theater</v>
      </c>
      <c r="R2976" s="2" t="str">
        <f>RIGHT(N2976,LEN(N2976)-SEARCH("/",N2976))</f>
        <v>plays</v>
      </c>
      <c r="S2976" s="21">
        <f>(((J2976/60)/60)/24)+DATE(1970,1,1)+(-5/24)</f>
        <v>42111.508321759255</v>
      </c>
      <c r="T2976" s="21">
        <f>(((I2976/60)/60)/24)+DATE(1970,1,1)+(-5/24)</f>
        <v>42131.508321759255</v>
      </c>
    </row>
    <row r="2977" spans="1:20" ht="90" hidden="1" x14ac:dyDescent="0.25">
      <c r="A2977" s="13">
        <v>2855</v>
      </c>
      <c r="B2977" s="3" t="s">
        <v>2855</v>
      </c>
      <c r="C2977" s="3" t="s">
        <v>6965</v>
      </c>
      <c r="D2977" s="2">
        <v>600</v>
      </c>
      <c r="E2977" s="11">
        <v>300</v>
      </c>
      <c r="F2977" s="2" t="s">
        <v>8220</v>
      </c>
      <c r="G2977" s="2" t="s">
        <v>8223</v>
      </c>
      <c r="H2977" s="2" t="s">
        <v>8245</v>
      </c>
      <c r="I2977" s="2">
        <v>1454110440</v>
      </c>
      <c r="J2977" s="2">
        <v>1451607071</v>
      </c>
      <c r="K2977" s="2" t="b">
        <v>0</v>
      </c>
      <c r="L2977" s="2">
        <v>5</v>
      </c>
      <c r="M2977" s="2" t="b">
        <v>0</v>
      </c>
      <c r="N2977" s="2" t="s">
        <v>8270</v>
      </c>
      <c r="O2977" s="9">
        <f>E2977/D2977</f>
        <v>0.5</v>
      </c>
      <c r="P2977" s="10">
        <f>IF(E2977=0,0,E2977/L2977)</f>
        <v>60</v>
      </c>
      <c r="Q2977" s="2" t="str">
        <f>LEFT(N2977,SEARCH("/",N2977,1)-1)</f>
        <v>theater</v>
      </c>
      <c r="R2977" s="2" t="str">
        <f>RIGHT(N2977,LEN(N2977)-SEARCH("/",N2977))</f>
        <v>plays</v>
      </c>
      <c r="S2977" s="21">
        <f>(((J2977/60)/60)/24)+DATE(1970,1,1)+(-5/24)</f>
        <v>42369.799432870372</v>
      </c>
      <c r="T2977" s="21">
        <f>(((I2977/60)/60)/24)+DATE(1970,1,1)+(-5/24)</f>
        <v>42398.773611111108</v>
      </c>
    </row>
    <row r="2978" spans="1:20" ht="90" hidden="1" x14ac:dyDescent="0.25">
      <c r="A2978" s="13">
        <v>2856</v>
      </c>
      <c r="B2978" s="3" t="s">
        <v>2856</v>
      </c>
      <c r="C2978" s="3" t="s">
        <v>6966</v>
      </c>
      <c r="D2978" s="2">
        <v>3000</v>
      </c>
      <c r="E2978" s="11">
        <v>146</v>
      </c>
      <c r="F2978" s="2" t="s">
        <v>8220</v>
      </c>
      <c r="G2978" s="2" t="s">
        <v>8223</v>
      </c>
      <c r="H2978" s="2" t="s">
        <v>8245</v>
      </c>
      <c r="I2978" s="2">
        <v>1439069640</v>
      </c>
      <c r="J2978" s="2">
        <v>1433897647</v>
      </c>
      <c r="K2978" s="2" t="b">
        <v>0</v>
      </c>
      <c r="L2978" s="2">
        <v>6</v>
      </c>
      <c r="M2978" s="2" t="b">
        <v>0</v>
      </c>
      <c r="N2978" s="2" t="s">
        <v>8270</v>
      </c>
      <c r="O2978" s="9">
        <f>E2978/D2978</f>
        <v>4.8666666666666664E-2</v>
      </c>
      <c r="P2978" s="10">
        <f>IF(E2978=0,0,E2978/L2978)</f>
        <v>24.333333333333332</v>
      </c>
      <c r="Q2978" s="2" t="str">
        <f>LEFT(N2978,SEARCH("/",N2978,1)-1)</f>
        <v>theater</v>
      </c>
      <c r="R2978" s="2" t="str">
        <f>RIGHT(N2978,LEN(N2978)-SEARCH("/",N2978))</f>
        <v>plays</v>
      </c>
      <c r="S2978" s="21">
        <f>(((J2978/60)/60)/24)+DATE(1970,1,1)+(-5/24)</f>
        <v>42164.829247685186</v>
      </c>
      <c r="T2978" s="21">
        <f>(((I2978/60)/60)/24)+DATE(1970,1,1)+(-5/24)</f>
        <v>42224.69027777778</v>
      </c>
    </row>
    <row r="2979" spans="1:20" ht="90" hidden="1" x14ac:dyDescent="0.25">
      <c r="A2979" s="13">
        <v>2857</v>
      </c>
      <c r="B2979" s="3" t="s">
        <v>2857</v>
      </c>
      <c r="C2979" s="3" t="s">
        <v>6967</v>
      </c>
      <c r="D2979" s="2">
        <v>38000</v>
      </c>
      <c r="E2979" s="11">
        <v>7500</v>
      </c>
      <c r="F2979" s="2" t="s">
        <v>8220</v>
      </c>
      <c r="G2979" s="2" t="s">
        <v>8237</v>
      </c>
      <c r="H2979" s="2" t="s">
        <v>8255</v>
      </c>
      <c r="I2979" s="2">
        <v>1487613600</v>
      </c>
      <c r="J2979" s="2">
        <v>1482444295</v>
      </c>
      <c r="K2979" s="2" t="b">
        <v>0</v>
      </c>
      <c r="L2979" s="2">
        <v>15</v>
      </c>
      <c r="M2979" s="2" t="b">
        <v>0</v>
      </c>
      <c r="N2979" s="2" t="s">
        <v>8270</v>
      </c>
      <c r="O2979" s="9">
        <f>E2979/D2979</f>
        <v>0.19736842105263158</v>
      </c>
      <c r="P2979" s="10">
        <f>IF(E2979=0,0,E2979/L2979)</f>
        <v>500</v>
      </c>
      <c r="Q2979" s="2" t="str">
        <f>LEFT(N2979,SEARCH("/",N2979,1)-1)</f>
        <v>theater</v>
      </c>
      <c r="R2979" s="2" t="str">
        <f>RIGHT(N2979,LEN(N2979)-SEARCH("/",N2979))</f>
        <v>plays</v>
      </c>
      <c r="S2979" s="21">
        <f>(((J2979/60)/60)/24)+DATE(1970,1,1)+(-5/24)</f>
        <v>42726.711747685178</v>
      </c>
      <c r="T2979" s="21">
        <f>(((I2979/60)/60)/24)+DATE(1970,1,1)+(-5/24)</f>
        <v>42786.541666666664</v>
      </c>
    </row>
    <row r="2980" spans="1:20" ht="75" hidden="1" x14ac:dyDescent="0.25">
      <c r="A2980" s="13">
        <v>2858</v>
      </c>
      <c r="B2980" s="3" t="s">
        <v>2858</v>
      </c>
      <c r="C2980" s="3" t="s">
        <v>6968</v>
      </c>
      <c r="D2980" s="2">
        <v>1000</v>
      </c>
      <c r="E2980" s="11">
        <v>0</v>
      </c>
      <c r="F2980" s="2" t="s">
        <v>8220</v>
      </c>
      <c r="G2980" s="2" t="s">
        <v>8232</v>
      </c>
      <c r="H2980" s="2" t="s">
        <v>8248</v>
      </c>
      <c r="I2980" s="2">
        <v>1417778880</v>
      </c>
      <c r="J2980" s="2">
        <v>1415711095</v>
      </c>
      <c r="K2980" s="2" t="b">
        <v>0</v>
      </c>
      <c r="L2980" s="2">
        <v>0</v>
      </c>
      <c r="M2980" s="2" t="b">
        <v>0</v>
      </c>
      <c r="N2980" s="2" t="s">
        <v>8270</v>
      </c>
      <c r="O2980" s="9">
        <f>E2980/D2980</f>
        <v>0</v>
      </c>
      <c r="P2980" s="10">
        <f>IF(E2980=0,0,E2980/L2980)</f>
        <v>0</v>
      </c>
      <c r="Q2980" s="2" t="str">
        <f>LEFT(N2980,SEARCH("/",N2980,1)-1)</f>
        <v>theater</v>
      </c>
      <c r="R2980" s="2" t="str">
        <f>RIGHT(N2980,LEN(N2980)-SEARCH("/",N2980))</f>
        <v>plays</v>
      </c>
      <c r="S2980" s="21">
        <f>(((J2980/60)/60)/24)+DATE(1970,1,1)+(-5/24)</f>
        <v>41954.336747685178</v>
      </c>
      <c r="T2980" s="21">
        <f>(((I2980/60)/60)/24)+DATE(1970,1,1)+(-5/24)</f>
        <v>41978.269444444442</v>
      </c>
    </row>
    <row r="2981" spans="1:20" ht="60" hidden="1" x14ac:dyDescent="0.25">
      <c r="A2981" s="13">
        <v>2859</v>
      </c>
      <c r="B2981" s="3" t="s">
        <v>2859</v>
      </c>
      <c r="C2981" s="3" t="s">
        <v>6969</v>
      </c>
      <c r="D2981" s="2">
        <v>2000</v>
      </c>
      <c r="E2981" s="11">
        <v>35</v>
      </c>
      <c r="F2981" s="2" t="s">
        <v>8220</v>
      </c>
      <c r="G2981" s="2" t="s">
        <v>8225</v>
      </c>
      <c r="H2981" s="2" t="s">
        <v>8247</v>
      </c>
      <c r="I2981" s="2">
        <v>1444984904</v>
      </c>
      <c r="J2981" s="2">
        <v>1439800904</v>
      </c>
      <c r="K2981" s="2" t="b">
        <v>0</v>
      </c>
      <c r="L2981" s="2">
        <v>1</v>
      </c>
      <c r="M2981" s="2" t="b">
        <v>0</v>
      </c>
      <c r="N2981" s="2" t="s">
        <v>8270</v>
      </c>
      <c r="O2981" s="9">
        <f>E2981/D2981</f>
        <v>1.7500000000000002E-2</v>
      </c>
      <c r="P2981" s="10">
        <f>IF(E2981=0,0,E2981/L2981)</f>
        <v>35</v>
      </c>
      <c r="Q2981" s="2" t="str">
        <f>LEFT(N2981,SEARCH("/",N2981,1)-1)</f>
        <v>theater</v>
      </c>
      <c r="R2981" s="2" t="str">
        <f>RIGHT(N2981,LEN(N2981)-SEARCH("/",N2981))</f>
        <v>plays</v>
      </c>
      <c r="S2981" s="21">
        <f>(((J2981/60)/60)/24)+DATE(1970,1,1)+(-5/24)</f>
        <v>42233.153981481482</v>
      </c>
      <c r="T2981" s="21">
        <f>(((I2981/60)/60)/24)+DATE(1970,1,1)+(-5/24)</f>
        <v>42293.153981481482</v>
      </c>
    </row>
    <row r="2982" spans="1:20" ht="90" hidden="1" x14ac:dyDescent="0.25">
      <c r="A2982" s="13">
        <v>2860</v>
      </c>
      <c r="B2982" s="3" t="s">
        <v>2860</v>
      </c>
      <c r="C2982" s="3" t="s">
        <v>6970</v>
      </c>
      <c r="D2982" s="2">
        <v>4000</v>
      </c>
      <c r="E2982" s="11">
        <v>266</v>
      </c>
      <c r="F2982" s="2" t="s">
        <v>8220</v>
      </c>
      <c r="G2982" s="2" t="s">
        <v>8223</v>
      </c>
      <c r="H2982" s="2" t="s">
        <v>8245</v>
      </c>
      <c r="I2982" s="2">
        <v>1466363576</v>
      </c>
      <c r="J2982" s="2">
        <v>1461179576</v>
      </c>
      <c r="K2982" s="2" t="b">
        <v>0</v>
      </c>
      <c r="L2982" s="2">
        <v>9</v>
      </c>
      <c r="M2982" s="2" t="b">
        <v>0</v>
      </c>
      <c r="N2982" s="2" t="s">
        <v>8270</v>
      </c>
      <c r="O2982" s="9">
        <f>E2982/D2982</f>
        <v>6.6500000000000004E-2</v>
      </c>
      <c r="P2982" s="10">
        <f>IF(E2982=0,0,E2982/L2982)</f>
        <v>29.555555555555557</v>
      </c>
      <c r="Q2982" s="2" t="str">
        <f>LEFT(N2982,SEARCH("/",N2982,1)-1)</f>
        <v>theater</v>
      </c>
      <c r="R2982" s="2" t="str">
        <f>RIGHT(N2982,LEN(N2982)-SEARCH("/",N2982))</f>
        <v>plays</v>
      </c>
      <c r="S2982" s="21">
        <f>(((J2982/60)/60)/24)+DATE(1970,1,1)+(-5/24)</f>
        <v>42480.592314814807</v>
      </c>
      <c r="T2982" s="21">
        <f>(((I2982/60)/60)/24)+DATE(1970,1,1)+(-5/24)</f>
        <v>42540.592314814807</v>
      </c>
    </row>
    <row r="2983" spans="1:20" ht="90" hidden="1" x14ac:dyDescent="0.25">
      <c r="A2983" s="13">
        <v>2861</v>
      </c>
      <c r="B2983" s="3" t="s">
        <v>2861</v>
      </c>
      <c r="C2983" s="3" t="s">
        <v>6971</v>
      </c>
      <c r="D2983" s="2">
        <v>250</v>
      </c>
      <c r="E2983" s="11">
        <v>80</v>
      </c>
      <c r="F2983" s="2" t="s">
        <v>8220</v>
      </c>
      <c r="G2983" s="2" t="s">
        <v>8225</v>
      </c>
      <c r="H2983" s="2" t="s">
        <v>8247</v>
      </c>
      <c r="I2983" s="2">
        <v>1443103848</v>
      </c>
      <c r="J2983" s="2">
        <v>1441894248</v>
      </c>
      <c r="K2983" s="2" t="b">
        <v>0</v>
      </c>
      <c r="L2983" s="2">
        <v>3</v>
      </c>
      <c r="M2983" s="2" t="b">
        <v>0</v>
      </c>
      <c r="N2983" s="2" t="s">
        <v>8270</v>
      </c>
      <c r="O2983" s="9">
        <f>E2983/D2983</f>
        <v>0.32</v>
      </c>
      <c r="P2983" s="10">
        <f>IF(E2983=0,0,E2983/L2983)</f>
        <v>26.666666666666668</v>
      </c>
      <c r="Q2983" s="2" t="str">
        <f>LEFT(N2983,SEARCH("/",N2983,1)-1)</f>
        <v>theater</v>
      </c>
      <c r="R2983" s="2" t="str">
        <f>RIGHT(N2983,LEN(N2983)-SEARCH("/",N2983))</f>
        <v>plays</v>
      </c>
      <c r="S2983" s="21">
        <f>(((J2983/60)/60)/24)+DATE(1970,1,1)+(-5/24)</f>
        <v>42257.3825</v>
      </c>
      <c r="T2983" s="21">
        <f>(((I2983/60)/60)/24)+DATE(1970,1,1)+(-5/24)</f>
        <v>42271.3825</v>
      </c>
    </row>
    <row r="2984" spans="1:20" ht="90" hidden="1" x14ac:dyDescent="0.25">
      <c r="A2984" s="13">
        <v>2862</v>
      </c>
      <c r="B2984" s="3" t="s">
        <v>2862</v>
      </c>
      <c r="C2984" s="3" t="s">
        <v>6972</v>
      </c>
      <c r="D2984" s="2">
        <v>12700</v>
      </c>
      <c r="E2984" s="11">
        <v>55</v>
      </c>
      <c r="F2984" s="2" t="s">
        <v>8220</v>
      </c>
      <c r="G2984" s="2" t="s">
        <v>8223</v>
      </c>
      <c r="H2984" s="2" t="s">
        <v>8245</v>
      </c>
      <c r="I2984" s="2">
        <v>1403636229</v>
      </c>
      <c r="J2984" s="2">
        <v>1401044229</v>
      </c>
      <c r="K2984" s="2" t="b">
        <v>0</v>
      </c>
      <c r="L2984" s="2">
        <v>3</v>
      </c>
      <c r="M2984" s="2" t="b">
        <v>0</v>
      </c>
      <c r="N2984" s="2" t="s">
        <v>8270</v>
      </c>
      <c r="O2984" s="9">
        <f>E2984/D2984</f>
        <v>4.3307086614173228E-3</v>
      </c>
      <c r="P2984" s="10">
        <f>IF(E2984=0,0,E2984/L2984)</f>
        <v>18.333333333333332</v>
      </c>
      <c r="Q2984" s="2" t="str">
        <f>LEFT(N2984,SEARCH("/",N2984,1)-1)</f>
        <v>theater</v>
      </c>
      <c r="R2984" s="2" t="str">
        <f>RIGHT(N2984,LEN(N2984)-SEARCH("/",N2984))</f>
        <v>plays</v>
      </c>
      <c r="S2984" s="21">
        <f>(((J2984/60)/60)/24)+DATE(1970,1,1)+(-5/24)</f>
        <v>41784.581354166665</v>
      </c>
      <c r="T2984" s="21">
        <f>(((I2984/60)/60)/24)+DATE(1970,1,1)+(-5/24)</f>
        <v>41814.581354166665</v>
      </c>
    </row>
    <row r="2985" spans="1:20" ht="90" hidden="1" x14ac:dyDescent="0.25">
      <c r="A2985" s="13">
        <v>2863</v>
      </c>
      <c r="B2985" s="3" t="s">
        <v>2863</v>
      </c>
      <c r="C2985" s="3" t="s">
        <v>6973</v>
      </c>
      <c r="D2985" s="2">
        <v>50000</v>
      </c>
      <c r="E2985" s="11">
        <v>20</v>
      </c>
      <c r="F2985" s="2" t="s">
        <v>8220</v>
      </c>
      <c r="G2985" s="2" t="s">
        <v>8223</v>
      </c>
      <c r="H2985" s="2" t="s">
        <v>8245</v>
      </c>
      <c r="I2985" s="2">
        <v>1410279123</v>
      </c>
      <c r="J2985" s="2">
        <v>1405095123</v>
      </c>
      <c r="K2985" s="2" t="b">
        <v>0</v>
      </c>
      <c r="L2985" s="2">
        <v>1</v>
      </c>
      <c r="M2985" s="2" t="b">
        <v>0</v>
      </c>
      <c r="N2985" s="2" t="s">
        <v>8270</v>
      </c>
      <c r="O2985" s="9">
        <f>E2985/D2985</f>
        <v>4.0000000000000002E-4</v>
      </c>
      <c r="P2985" s="10">
        <f>IF(E2985=0,0,E2985/L2985)</f>
        <v>20</v>
      </c>
      <c r="Q2985" s="2" t="str">
        <f>LEFT(N2985,SEARCH("/",N2985,1)-1)</f>
        <v>theater</v>
      </c>
      <c r="R2985" s="2" t="str">
        <f>RIGHT(N2985,LEN(N2985)-SEARCH("/",N2985))</f>
        <v>plays</v>
      </c>
      <c r="S2985" s="21">
        <f>(((J2985/60)/60)/24)+DATE(1970,1,1)+(-5/24)</f>
        <v>41831.46670138889</v>
      </c>
      <c r="T2985" s="21">
        <f>(((I2985/60)/60)/24)+DATE(1970,1,1)+(-5/24)</f>
        <v>41891.46670138889</v>
      </c>
    </row>
    <row r="2986" spans="1:20" ht="30" hidden="1" x14ac:dyDescent="0.25">
      <c r="A2986" s="13">
        <v>2864</v>
      </c>
      <c r="B2986" s="3" t="s">
        <v>2864</v>
      </c>
      <c r="C2986" s="3" t="s">
        <v>6974</v>
      </c>
      <c r="D2986" s="2">
        <v>2500</v>
      </c>
      <c r="E2986" s="11">
        <v>40</v>
      </c>
      <c r="F2986" s="2" t="s">
        <v>8220</v>
      </c>
      <c r="G2986" s="2" t="s">
        <v>8224</v>
      </c>
      <c r="H2986" s="2" t="s">
        <v>8246</v>
      </c>
      <c r="I2986" s="2">
        <v>1437139080</v>
      </c>
      <c r="J2986" s="2">
        <v>1434552207</v>
      </c>
      <c r="K2986" s="2" t="b">
        <v>0</v>
      </c>
      <c r="L2986" s="2">
        <v>3</v>
      </c>
      <c r="M2986" s="2" t="b">
        <v>0</v>
      </c>
      <c r="N2986" s="2" t="s">
        <v>8270</v>
      </c>
      <c r="O2986" s="9">
        <f>E2986/D2986</f>
        <v>1.6E-2</v>
      </c>
      <c r="P2986" s="10">
        <f>IF(E2986=0,0,E2986/L2986)</f>
        <v>13.333333333333334</v>
      </c>
      <c r="Q2986" s="2" t="str">
        <f>LEFT(N2986,SEARCH("/",N2986,1)-1)</f>
        <v>theater</v>
      </c>
      <c r="R2986" s="2" t="str">
        <f>RIGHT(N2986,LEN(N2986)-SEARCH("/",N2986))</f>
        <v>plays</v>
      </c>
      <c r="S2986" s="21">
        <f>(((J2986/60)/60)/24)+DATE(1970,1,1)+(-5/24)</f>
        <v>42172.405173611107</v>
      </c>
      <c r="T2986" s="21">
        <f>(((I2986/60)/60)/24)+DATE(1970,1,1)+(-5/24)</f>
        <v>42202.345833333333</v>
      </c>
    </row>
    <row r="2987" spans="1:20" ht="90" hidden="1" x14ac:dyDescent="0.25">
      <c r="A2987" s="13">
        <v>2865</v>
      </c>
      <c r="B2987" s="3" t="s">
        <v>2865</v>
      </c>
      <c r="C2987" s="3" t="s">
        <v>6975</v>
      </c>
      <c r="D2987" s="2">
        <v>2888</v>
      </c>
      <c r="E2987" s="11">
        <v>0</v>
      </c>
      <c r="F2987" s="2" t="s">
        <v>8220</v>
      </c>
      <c r="G2987" s="2" t="s">
        <v>8223</v>
      </c>
      <c r="H2987" s="2" t="s">
        <v>8245</v>
      </c>
      <c r="I2987" s="2">
        <v>1420512259</v>
      </c>
      <c r="J2987" s="2">
        <v>1415328259</v>
      </c>
      <c r="K2987" s="2" t="b">
        <v>0</v>
      </c>
      <c r="L2987" s="2">
        <v>0</v>
      </c>
      <c r="M2987" s="2" t="b">
        <v>0</v>
      </c>
      <c r="N2987" s="2" t="s">
        <v>8270</v>
      </c>
      <c r="O2987" s="9">
        <f>E2987/D2987</f>
        <v>0</v>
      </c>
      <c r="P2987" s="10">
        <f>IF(E2987=0,0,E2987/L2987)</f>
        <v>0</v>
      </c>
      <c r="Q2987" s="2" t="str">
        <f>LEFT(N2987,SEARCH("/",N2987,1)-1)</f>
        <v>theater</v>
      </c>
      <c r="R2987" s="2" t="str">
        <f>RIGHT(N2987,LEN(N2987)-SEARCH("/",N2987))</f>
        <v>plays</v>
      </c>
      <c r="S2987" s="21">
        <f>(((J2987/60)/60)/24)+DATE(1970,1,1)+(-5/24)</f>
        <v>41949.905775462961</v>
      </c>
      <c r="T2987" s="21">
        <f>(((I2987/60)/60)/24)+DATE(1970,1,1)+(-5/24)</f>
        <v>42009.905775462961</v>
      </c>
    </row>
    <row r="2988" spans="1:20" ht="90" hidden="1" x14ac:dyDescent="0.25">
      <c r="A2988" s="13">
        <v>2866</v>
      </c>
      <c r="B2988" s="3" t="s">
        <v>2866</v>
      </c>
      <c r="C2988" s="3" t="s">
        <v>6976</v>
      </c>
      <c r="D2988" s="2">
        <v>5000</v>
      </c>
      <c r="E2988" s="11">
        <v>45</v>
      </c>
      <c r="F2988" s="2" t="s">
        <v>8220</v>
      </c>
      <c r="G2988" s="2" t="s">
        <v>8223</v>
      </c>
      <c r="H2988" s="2" t="s">
        <v>8245</v>
      </c>
      <c r="I2988" s="2">
        <v>1476482400</v>
      </c>
      <c r="J2988" s="2">
        <v>1473893721</v>
      </c>
      <c r="K2988" s="2" t="b">
        <v>0</v>
      </c>
      <c r="L2988" s="2">
        <v>2</v>
      </c>
      <c r="M2988" s="2" t="b">
        <v>0</v>
      </c>
      <c r="N2988" s="2" t="s">
        <v>8270</v>
      </c>
      <c r="O2988" s="9">
        <f>E2988/D2988</f>
        <v>8.9999999999999993E-3</v>
      </c>
      <c r="P2988" s="10">
        <f>IF(E2988=0,0,E2988/L2988)</f>
        <v>22.5</v>
      </c>
      <c r="Q2988" s="2" t="str">
        <f>LEFT(N2988,SEARCH("/",N2988,1)-1)</f>
        <v>theater</v>
      </c>
      <c r="R2988" s="2" t="str">
        <f>RIGHT(N2988,LEN(N2988)-SEARCH("/",N2988))</f>
        <v>plays</v>
      </c>
      <c r="S2988" s="21">
        <f>(((J2988/60)/60)/24)+DATE(1970,1,1)+(-5/24)</f>
        <v>42627.746770833335</v>
      </c>
      <c r="T2988" s="21">
        <f>(((I2988/60)/60)/24)+DATE(1970,1,1)+(-5/24)</f>
        <v>42657.708333333336</v>
      </c>
    </row>
    <row r="2989" spans="1:20" ht="90" hidden="1" x14ac:dyDescent="0.25">
      <c r="A2989" s="13">
        <v>2867</v>
      </c>
      <c r="B2989" s="3" t="s">
        <v>2867</v>
      </c>
      <c r="C2989" s="3" t="s">
        <v>6977</v>
      </c>
      <c r="D2989" s="2">
        <v>2500</v>
      </c>
      <c r="E2989" s="11">
        <v>504</v>
      </c>
      <c r="F2989" s="2" t="s">
        <v>8220</v>
      </c>
      <c r="G2989" s="2" t="s">
        <v>8223</v>
      </c>
      <c r="H2989" s="2" t="s">
        <v>8245</v>
      </c>
      <c r="I2989" s="2">
        <v>1467604800</v>
      </c>
      <c r="J2989" s="2">
        <v>1465533672</v>
      </c>
      <c r="K2989" s="2" t="b">
        <v>0</v>
      </c>
      <c r="L2989" s="2">
        <v>10</v>
      </c>
      <c r="M2989" s="2" t="b">
        <v>0</v>
      </c>
      <c r="N2989" s="2" t="s">
        <v>8270</v>
      </c>
      <c r="O2989" s="9">
        <f>E2989/D2989</f>
        <v>0.2016</v>
      </c>
      <c r="P2989" s="10">
        <f>IF(E2989=0,0,E2989/L2989)</f>
        <v>50.4</v>
      </c>
      <c r="Q2989" s="2" t="str">
        <f>LEFT(N2989,SEARCH("/",N2989,1)-1)</f>
        <v>theater</v>
      </c>
      <c r="R2989" s="2" t="str">
        <f>RIGHT(N2989,LEN(N2989)-SEARCH("/",N2989))</f>
        <v>plays</v>
      </c>
      <c r="S2989" s="21">
        <f>(((J2989/60)/60)/24)+DATE(1970,1,1)+(-5/24)</f>
        <v>42530.986944444441</v>
      </c>
      <c r="T2989" s="21">
        <f>(((I2989/60)/60)/24)+DATE(1970,1,1)+(-5/24)</f>
        <v>42554.958333333336</v>
      </c>
    </row>
    <row r="2990" spans="1:20" ht="90" hidden="1" x14ac:dyDescent="0.25">
      <c r="A2990" s="13">
        <v>2868</v>
      </c>
      <c r="B2990" s="3" t="s">
        <v>2868</v>
      </c>
      <c r="C2990" s="3" t="s">
        <v>6978</v>
      </c>
      <c r="D2990" s="2">
        <v>15000</v>
      </c>
      <c r="E2990" s="11">
        <v>6301.76</v>
      </c>
      <c r="F2990" s="2" t="s">
        <v>8220</v>
      </c>
      <c r="G2990" s="2" t="s">
        <v>8223</v>
      </c>
      <c r="H2990" s="2" t="s">
        <v>8245</v>
      </c>
      <c r="I2990" s="2">
        <v>1475697054</v>
      </c>
      <c r="J2990" s="2">
        <v>1473105054</v>
      </c>
      <c r="K2990" s="2" t="b">
        <v>0</v>
      </c>
      <c r="L2990" s="2">
        <v>60</v>
      </c>
      <c r="M2990" s="2" t="b">
        <v>0</v>
      </c>
      <c r="N2990" s="2" t="s">
        <v>8270</v>
      </c>
      <c r="O2990" s="9">
        <f>E2990/D2990</f>
        <v>0.42011733333333334</v>
      </c>
      <c r="P2990" s="10">
        <f>IF(E2990=0,0,E2990/L2990)</f>
        <v>105.02933333333334</v>
      </c>
      <c r="Q2990" s="2" t="str">
        <f>LEFT(N2990,SEARCH("/",N2990,1)-1)</f>
        <v>theater</v>
      </c>
      <c r="R2990" s="2" t="str">
        <f>RIGHT(N2990,LEN(N2990)-SEARCH("/",N2990))</f>
        <v>plays</v>
      </c>
      <c r="S2990" s="21">
        <f>(((J2990/60)/60)/24)+DATE(1970,1,1)+(-5/24)</f>
        <v>42618.618680555555</v>
      </c>
      <c r="T2990" s="21">
        <f>(((I2990/60)/60)/24)+DATE(1970,1,1)+(-5/24)</f>
        <v>42648.618680555555</v>
      </c>
    </row>
    <row r="2991" spans="1:20" ht="105" hidden="1" x14ac:dyDescent="0.25">
      <c r="A2991" s="13">
        <v>2869</v>
      </c>
      <c r="B2991" s="3" t="s">
        <v>2869</v>
      </c>
      <c r="C2991" s="3" t="s">
        <v>6979</v>
      </c>
      <c r="D2991" s="2">
        <v>20000</v>
      </c>
      <c r="E2991" s="11">
        <v>177</v>
      </c>
      <c r="F2991" s="2" t="s">
        <v>8220</v>
      </c>
      <c r="G2991" s="2" t="s">
        <v>8223</v>
      </c>
      <c r="H2991" s="2" t="s">
        <v>8245</v>
      </c>
      <c r="I2991" s="2">
        <v>1468937681</v>
      </c>
      <c r="J2991" s="2">
        <v>1466345681</v>
      </c>
      <c r="K2991" s="2" t="b">
        <v>0</v>
      </c>
      <c r="L2991" s="2">
        <v>5</v>
      </c>
      <c r="M2991" s="2" t="b">
        <v>0</v>
      </c>
      <c r="N2991" s="2" t="s">
        <v>8270</v>
      </c>
      <c r="O2991" s="9">
        <f>E2991/D2991</f>
        <v>8.8500000000000002E-3</v>
      </c>
      <c r="P2991" s="10">
        <f>IF(E2991=0,0,E2991/L2991)</f>
        <v>35.4</v>
      </c>
      <c r="Q2991" s="2" t="str">
        <f>LEFT(N2991,SEARCH("/",N2991,1)-1)</f>
        <v>theater</v>
      </c>
      <c r="R2991" s="2" t="str">
        <f>RIGHT(N2991,LEN(N2991)-SEARCH("/",N2991))</f>
        <v>plays</v>
      </c>
      <c r="S2991" s="21">
        <f>(((J2991/60)/60)/24)+DATE(1970,1,1)+(-5/24)</f>
        <v>42540.385196759256</v>
      </c>
      <c r="T2991" s="21">
        <f>(((I2991/60)/60)/24)+DATE(1970,1,1)+(-5/24)</f>
        <v>42570.385196759256</v>
      </c>
    </row>
    <row r="2992" spans="1:20" ht="90" hidden="1" x14ac:dyDescent="0.25">
      <c r="A2992" s="13">
        <v>2870</v>
      </c>
      <c r="B2992" s="3" t="s">
        <v>2870</v>
      </c>
      <c r="C2992" s="3" t="s">
        <v>6980</v>
      </c>
      <c r="D2992" s="2">
        <v>5000</v>
      </c>
      <c r="E2992" s="11">
        <v>750</v>
      </c>
      <c r="F2992" s="2" t="s">
        <v>8220</v>
      </c>
      <c r="G2992" s="2" t="s">
        <v>8223</v>
      </c>
      <c r="H2992" s="2" t="s">
        <v>8245</v>
      </c>
      <c r="I2992" s="2">
        <v>1400301165</v>
      </c>
      <c r="J2992" s="2">
        <v>1397709165</v>
      </c>
      <c r="K2992" s="2" t="b">
        <v>0</v>
      </c>
      <c r="L2992" s="2">
        <v>9</v>
      </c>
      <c r="M2992" s="2" t="b">
        <v>0</v>
      </c>
      <c r="N2992" s="2" t="s">
        <v>8270</v>
      </c>
      <c r="O2992" s="9">
        <f>E2992/D2992</f>
        <v>0.15</v>
      </c>
      <c r="P2992" s="10">
        <f>IF(E2992=0,0,E2992/L2992)</f>
        <v>83.333333333333329</v>
      </c>
      <c r="Q2992" s="2" t="str">
        <f>LEFT(N2992,SEARCH("/",N2992,1)-1)</f>
        <v>theater</v>
      </c>
      <c r="R2992" s="2" t="str">
        <f>RIGHT(N2992,LEN(N2992)-SEARCH("/",N2992))</f>
        <v>plays</v>
      </c>
      <c r="S2992" s="21">
        <f>(((J2992/60)/60)/24)+DATE(1970,1,1)+(-5/24)</f>
        <v>41745.981076388889</v>
      </c>
      <c r="T2992" s="21">
        <f>(((I2992/60)/60)/24)+DATE(1970,1,1)+(-5/24)</f>
        <v>41775.981076388889</v>
      </c>
    </row>
    <row r="2993" spans="1:20" ht="75" hidden="1" x14ac:dyDescent="0.25">
      <c r="A2993" s="13">
        <v>2871</v>
      </c>
      <c r="B2993" s="3" t="s">
        <v>2871</v>
      </c>
      <c r="C2993" s="3" t="s">
        <v>6981</v>
      </c>
      <c r="D2993" s="2">
        <v>10000</v>
      </c>
      <c r="E2993" s="11">
        <v>467</v>
      </c>
      <c r="F2993" s="2" t="s">
        <v>8220</v>
      </c>
      <c r="G2993" s="2" t="s">
        <v>8223</v>
      </c>
      <c r="H2993" s="2" t="s">
        <v>8245</v>
      </c>
      <c r="I2993" s="2">
        <v>1419183813</v>
      </c>
      <c r="J2993" s="2">
        <v>1417455813</v>
      </c>
      <c r="K2993" s="2" t="b">
        <v>0</v>
      </c>
      <c r="L2993" s="2">
        <v>13</v>
      </c>
      <c r="M2993" s="2" t="b">
        <v>0</v>
      </c>
      <c r="N2993" s="2" t="s">
        <v>8270</v>
      </c>
      <c r="O2993" s="9">
        <f>E2993/D2993</f>
        <v>4.6699999999999998E-2</v>
      </c>
      <c r="P2993" s="10">
        <f>IF(E2993=0,0,E2993/L2993)</f>
        <v>35.92307692307692</v>
      </c>
      <c r="Q2993" s="2" t="str">
        <f>LEFT(N2993,SEARCH("/",N2993,1)-1)</f>
        <v>theater</v>
      </c>
      <c r="R2993" s="2" t="str">
        <f>RIGHT(N2993,LEN(N2993)-SEARCH("/",N2993))</f>
        <v>plays</v>
      </c>
      <c r="S2993" s="21">
        <f>(((J2993/60)/60)/24)+DATE(1970,1,1)+(-5/24)</f>
        <v>41974.530243055553</v>
      </c>
      <c r="T2993" s="21">
        <f>(((I2993/60)/60)/24)+DATE(1970,1,1)+(-5/24)</f>
        <v>41994.530243055553</v>
      </c>
    </row>
    <row r="2994" spans="1:20" ht="75" hidden="1" x14ac:dyDescent="0.25">
      <c r="A2994" s="13">
        <v>2872</v>
      </c>
      <c r="B2994" s="3" t="s">
        <v>2872</v>
      </c>
      <c r="C2994" s="3" t="s">
        <v>6982</v>
      </c>
      <c r="D2994" s="2">
        <v>3000</v>
      </c>
      <c r="E2994" s="11">
        <v>0</v>
      </c>
      <c r="F2994" s="2" t="s">
        <v>8220</v>
      </c>
      <c r="G2994" s="2" t="s">
        <v>8223</v>
      </c>
      <c r="H2994" s="2" t="s">
        <v>8245</v>
      </c>
      <c r="I2994" s="2">
        <v>1434768438</v>
      </c>
      <c r="J2994" s="2">
        <v>1429584438</v>
      </c>
      <c r="K2994" s="2" t="b">
        <v>0</v>
      </c>
      <c r="L2994" s="2">
        <v>0</v>
      </c>
      <c r="M2994" s="2" t="b">
        <v>0</v>
      </c>
      <c r="N2994" s="2" t="s">
        <v>8270</v>
      </c>
      <c r="O2994" s="9">
        <f>E2994/D2994</f>
        <v>0</v>
      </c>
      <c r="P2994" s="10">
        <f>IF(E2994=0,0,E2994/L2994)</f>
        <v>0</v>
      </c>
      <c r="Q2994" s="2" t="str">
        <f>LEFT(N2994,SEARCH("/",N2994,1)-1)</f>
        <v>theater</v>
      </c>
      <c r="R2994" s="2" t="str">
        <f>RIGHT(N2994,LEN(N2994)-SEARCH("/",N2994))</f>
        <v>plays</v>
      </c>
      <c r="S2994" s="21">
        <f>(((J2994/60)/60)/24)+DATE(1970,1,1)+(-5/24)</f>
        <v>42114.907847222225</v>
      </c>
      <c r="T2994" s="21">
        <f>(((I2994/60)/60)/24)+DATE(1970,1,1)+(-5/24)</f>
        <v>42174.907847222225</v>
      </c>
    </row>
    <row r="2995" spans="1:20" ht="90" hidden="1" x14ac:dyDescent="0.25">
      <c r="A2995" s="13">
        <v>2873</v>
      </c>
      <c r="B2995" s="3" t="s">
        <v>2873</v>
      </c>
      <c r="C2995" s="3" t="s">
        <v>6983</v>
      </c>
      <c r="D2995" s="2">
        <v>2500</v>
      </c>
      <c r="E2995" s="11">
        <v>953</v>
      </c>
      <c r="F2995" s="2" t="s">
        <v>8220</v>
      </c>
      <c r="G2995" s="2" t="s">
        <v>8223</v>
      </c>
      <c r="H2995" s="2" t="s">
        <v>8245</v>
      </c>
      <c r="I2995" s="2">
        <v>1422473831</v>
      </c>
      <c r="J2995" s="2">
        <v>1419881831</v>
      </c>
      <c r="K2995" s="2" t="b">
        <v>0</v>
      </c>
      <c r="L2995" s="2">
        <v>8</v>
      </c>
      <c r="M2995" s="2" t="b">
        <v>0</v>
      </c>
      <c r="N2995" s="2" t="s">
        <v>8270</v>
      </c>
      <c r="O2995" s="9">
        <f>E2995/D2995</f>
        <v>0.38119999999999998</v>
      </c>
      <c r="P2995" s="10">
        <f>IF(E2995=0,0,E2995/L2995)</f>
        <v>119.125</v>
      </c>
      <c r="Q2995" s="2" t="str">
        <f>LEFT(N2995,SEARCH("/",N2995,1)-1)</f>
        <v>theater</v>
      </c>
      <c r="R2995" s="2" t="str">
        <f>RIGHT(N2995,LEN(N2995)-SEARCH("/",N2995))</f>
        <v>plays</v>
      </c>
      <c r="S2995" s="21">
        <f>(((J2995/60)/60)/24)+DATE(1970,1,1)+(-5/24)</f>
        <v>42002.609155092585</v>
      </c>
      <c r="T2995" s="21">
        <f>(((I2995/60)/60)/24)+DATE(1970,1,1)+(-5/24)</f>
        <v>42032.609155092585</v>
      </c>
    </row>
    <row r="2996" spans="1:20" ht="105" hidden="1" x14ac:dyDescent="0.25">
      <c r="A2996" s="13">
        <v>2874</v>
      </c>
      <c r="B2996" s="3" t="s">
        <v>2874</v>
      </c>
      <c r="C2996" s="3" t="s">
        <v>6984</v>
      </c>
      <c r="D2996" s="2">
        <v>5000</v>
      </c>
      <c r="E2996" s="11">
        <v>271</v>
      </c>
      <c r="F2996" s="2" t="s">
        <v>8220</v>
      </c>
      <c r="G2996" s="2" t="s">
        <v>8223</v>
      </c>
      <c r="H2996" s="2" t="s">
        <v>8245</v>
      </c>
      <c r="I2996" s="2">
        <v>1484684186</v>
      </c>
      <c r="J2996" s="2">
        <v>1482092186</v>
      </c>
      <c r="K2996" s="2" t="b">
        <v>0</v>
      </c>
      <c r="L2996" s="2">
        <v>3</v>
      </c>
      <c r="M2996" s="2" t="b">
        <v>0</v>
      </c>
      <c r="N2996" s="2" t="s">
        <v>8270</v>
      </c>
      <c r="O2996" s="9">
        <f>E2996/D2996</f>
        <v>5.4199999999999998E-2</v>
      </c>
      <c r="P2996" s="10">
        <f>IF(E2996=0,0,E2996/L2996)</f>
        <v>90.333333333333329</v>
      </c>
      <c r="Q2996" s="2" t="str">
        <f>LEFT(N2996,SEARCH("/",N2996,1)-1)</f>
        <v>theater</v>
      </c>
      <c r="R2996" s="2" t="str">
        <f>RIGHT(N2996,LEN(N2996)-SEARCH("/",N2996))</f>
        <v>plays</v>
      </c>
      <c r="S2996" s="21">
        <f>(((J2996/60)/60)/24)+DATE(1970,1,1)+(-5/24)</f>
        <v>42722.636412037034</v>
      </c>
      <c r="T2996" s="21">
        <f>(((I2996/60)/60)/24)+DATE(1970,1,1)+(-5/24)</f>
        <v>42752.636412037034</v>
      </c>
    </row>
    <row r="2997" spans="1:20" ht="90" hidden="1" x14ac:dyDescent="0.25">
      <c r="A2997" s="13">
        <v>2875</v>
      </c>
      <c r="B2997" s="3" t="s">
        <v>2875</v>
      </c>
      <c r="C2997" s="3" t="s">
        <v>6985</v>
      </c>
      <c r="D2997" s="2">
        <v>20000</v>
      </c>
      <c r="E2997" s="11">
        <v>7</v>
      </c>
      <c r="F2997" s="2" t="s">
        <v>8220</v>
      </c>
      <c r="G2997" s="2" t="s">
        <v>8223</v>
      </c>
      <c r="H2997" s="2" t="s">
        <v>8245</v>
      </c>
      <c r="I2997" s="2">
        <v>1462417493</v>
      </c>
      <c r="J2997" s="2">
        <v>1459825493</v>
      </c>
      <c r="K2997" s="2" t="b">
        <v>0</v>
      </c>
      <c r="L2997" s="2">
        <v>3</v>
      </c>
      <c r="M2997" s="2" t="b">
        <v>0</v>
      </c>
      <c r="N2997" s="2" t="s">
        <v>8270</v>
      </c>
      <c r="O2997" s="9">
        <f>E2997/D2997</f>
        <v>3.5E-4</v>
      </c>
      <c r="P2997" s="10">
        <f>IF(E2997=0,0,E2997/L2997)</f>
        <v>2.3333333333333335</v>
      </c>
      <c r="Q2997" s="2" t="str">
        <f>LEFT(N2997,SEARCH("/",N2997,1)-1)</f>
        <v>theater</v>
      </c>
      <c r="R2997" s="2" t="str">
        <f>RIGHT(N2997,LEN(N2997)-SEARCH("/",N2997))</f>
        <v>plays</v>
      </c>
      <c r="S2997" s="21">
        <f>(((J2997/60)/60)/24)+DATE(1970,1,1)+(-5/24)</f>
        <v>42464.920057870368</v>
      </c>
      <c r="T2997" s="21">
        <f>(((I2997/60)/60)/24)+DATE(1970,1,1)+(-5/24)</f>
        <v>42494.920057870368</v>
      </c>
    </row>
    <row r="2998" spans="1:20" ht="90" hidden="1" x14ac:dyDescent="0.25">
      <c r="A2998" s="13">
        <v>2876</v>
      </c>
      <c r="B2998" s="3" t="s">
        <v>2876</v>
      </c>
      <c r="C2998" s="3" t="s">
        <v>6986</v>
      </c>
      <c r="D2998" s="2">
        <v>150000</v>
      </c>
      <c r="E2998" s="11">
        <v>0</v>
      </c>
      <c r="F2998" s="2" t="s">
        <v>8220</v>
      </c>
      <c r="G2998" s="2" t="s">
        <v>8223</v>
      </c>
      <c r="H2998" s="2" t="s">
        <v>8245</v>
      </c>
      <c r="I2998" s="2">
        <v>1437069079</v>
      </c>
      <c r="J2998" s="2">
        <v>1434477079</v>
      </c>
      <c r="K2998" s="2" t="b">
        <v>0</v>
      </c>
      <c r="L2998" s="2">
        <v>0</v>
      </c>
      <c r="M2998" s="2" t="b">
        <v>0</v>
      </c>
      <c r="N2998" s="2" t="s">
        <v>8270</v>
      </c>
      <c r="O2998" s="9">
        <f>E2998/D2998</f>
        <v>0</v>
      </c>
      <c r="P2998" s="10">
        <f>IF(E2998=0,0,E2998/L2998)</f>
        <v>0</v>
      </c>
      <c r="Q2998" s="2" t="str">
        <f>LEFT(N2998,SEARCH("/",N2998,1)-1)</f>
        <v>theater</v>
      </c>
      <c r="R2998" s="2" t="str">
        <f>RIGHT(N2998,LEN(N2998)-SEARCH("/",N2998))</f>
        <v>plays</v>
      </c>
      <c r="S2998" s="21">
        <f>(((J2998/60)/60)/24)+DATE(1970,1,1)+(-5/24)</f>
        <v>42171.535636574066</v>
      </c>
      <c r="T2998" s="21">
        <f>(((I2998/60)/60)/24)+DATE(1970,1,1)+(-5/24)</f>
        <v>42201.535636574066</v>
      </c>
    </row>
    <row r="2999" spans="1:20" ht="105" hidden="1" x14ac:dyDescent="0.25">
      <c r="A2999" s="13">
        <v>2877</v>
      </c>
      <c r="B2999" s="3" t="s">
        <v>2877</v>
      </c>
      <c r="C2999" s="3" t="s">
        <v>6987</v>
      </c>
      <c r="D2999" s="2">
        <v>6000</v>
      </c>
      <c r="E2999" s="11">
        <v>650</v>
      </c>
      <c r="F2999" s="2" t="s">
        <v>8220</v>
      </c>
      <c r="G2999" s="2" t="s">
        <v>8223</v>
      </c>
      <c r="H2999" s="2" t="s">
        <v>8245</v>
      </c>
      <c r="I2999" s="2">
        <v>1480525200</v>
      </c>
      <c r="J2999" s="2">
        <v>1477781724</v>
      </c>
      <c r="K2999" s="2" t="b">
        <v>0</v>
      </c>
      <c r="L2999" s="2">
        <v>6</v>
      </c>
      <c r="M2999" s="2" t="b">
        <v>0</v>
      </c>
      <c r="N2999" s="2" t="s">
        <v>8270</v>
      </c>
      <c r="O2999" s="9">
        <f>E2999/D2999</f>
        <v>0.10833333333333334</v>
      </c>
      <c r="P2999" s="10">
        <f>IF(E2999=0,0,E2999/L2999)</f>
        <v>108.33333333333333</v>
      </c>
      <c r="Q2999" s="2" t="str">
        <f>LEFT(N2999,SEARCH("/",N2999,1)-1)</f>
        <v>theater</v>
      </c>
      <c r="R2999" s="2" t="str">
        <f>RIGHT(N2999,LEN(N2999)-SEARCH("/",N2999))</f>
        <v>plays</v>
      </c>
      <c r="S2999" s="21">
        <f>(((J2999/60)/60)/24)+DATE(1970,1,1)+(-5/24)</f>
        <v>42672.746805555551</v>
      </c>
      <c r="T2999" s="21">
        <f>(((I2999/60)/60)/24)+DATE(1970,1,1)+(-5/24)</f>
        <v>42704.499999999993</v>
      </c>
    </row>
    <row r="3000" spans="1:20" ht="90" hidden="1" x14ac:dyDescent="0.25">
      <c r="A3000" s="13">
        <v>2878</v>
      </c>
      <c r="B3000" s="3" t="s">
        <v>2878</v>
      </c>
      <c r="C3000" s="3" t="s">
        <v>6988</v>
      </c>
      <c r="D3000" s="2">
        <v>3000</v>
      </c>
      <c r="E3000" s="11">
        <v>63</v>
      </c>
      <c r="F3000" s="2" t="s">
        <v>8220</v>
      </c>
      <c r="G3000" s="2" t="s">
        <v>8224</v>
      </c>
      <c r="H3000" s="2" t="s">
        <v>8246</v>
      </c>
      <c r="I3000" s="2">
        <v>1435934795</v>
      </c>
      <c r="J3000" s="2">
        <v>1430750795</v>
      </c>
      <c r="K3000" s="2" t="b">
        <v>0</v>
      </c>
      <c r="L3000" s="2">
        <v>4</v>
      </c>
      <c r="M3000" s="2" t="b">
        <v>0</v>
      </c>
      <c r="N3000" s="2" t="s">
        <v>8270</v>
      </c>
      <c r="O3000" s="9">
        <f>E3000/D3000</f>
        <v>2.1000000000000001E-2</v>
      </c>
      <c r="P3000" s="10">
        <f>IF(E3000=0,0,E3000/L3000)</f>
        <v>15.75</v>
      </c>
      <c r="Q3000" s="2" t="str">
        <f>LEFT(N3000,SEARCH("/",N3000,1)-1)</f>
        <v>theater</v>
      </c>
      <c r="R3000" s="2" t="str">
        <f>RIGHT(N3000,LEN(N3000)-SEARCH("/",N3000))</f>
        <v>plays</v>
      </c>
      <c r="S3000" s="21">
        <f>(((J3000/60)/60)/24)+DATE(1970,1,1)+(-5/24)</f>
        <v>42128.407349537032</v>
      </c>
      <c r="T3000" s="21">
        <f>(((I3000/60)/60)/24)+DATE(1970,1,1)+(-5/24)</f>
        <v>42188.407349537032</v>
      </c>
    </row>
    <row r="3001" spans="1:20" ht="75" hidden="1" x14ac:dyDescent="0.25">
      <c r="A3001" s="13">
        <v>2879</v>
      </c>
      <c r="B3001" s="3" t="s">
        <v>2879</v>
      </c>
      <c r="C3001" s="3" t="s">
        <v>6989</v>
      </c>
      <c r="D3001" s="2">
        <v>11200</v>
      </c>
      <c r="E3001" s="11">
        <v>29</v>
      </c>
      <c r="F3001" s="2" t="s">
        <v>8220</v>
      </c>
      <c r="G3001" s="2" t="s">
        <v>8223</v>
      </c>
      <c r="H3001" s="2" t="s">
        <v>8245</v>
      </c>
      <c r="I3001" s="2">
        <v>1453310661</v>
      </c>
      <c r="J3001" s="2">
        <v>1450718661</v>
      </c>
      <c r="K3001" s="2" t="b">
        <v>0</v>
      </c>
      <c r="L3001" s="2">
        <v>1</v>
      </c>
      <c r="M3001" s="2" t="b">
        <v>0</v>
      </c>
      <c r="N3001" s="2" t="s">
        <v>8270</v>
      </c>
      <c r="O3001" s="9">
        <f>E3001/D3001</f>
        <v>2.5892857142857141E-3</v>
      </c>
      <c r="P3001" s="10">
        <f>IF(E3001=0,0,E3001/L3001)</f>
        <v>29</v>
      </c>
      <c r="Q3001" s="2" t="str">
        <f>LEFT(N3001,SEARCH("/",N3001,1)-1)</f>
        <v>theater</v>
      </c>
      <c r="R3001" s="2" t="str">
        <f>RIGHT(N3001,LEN(N3001)-SEARCH("/",N3001))</f>
        <v>plays</v>
      </c>
      <c r="S3001" s="21">
        <f>(((J3001/60)/60)/24)+DATE(1970,1,1)+(-5/24)</f>
        <v>42359.516909722217</v>
      </c>
      <c r="T3001" s="21">
        <f>(((I3001/60)/60)/24)+DATE(1970,1,1)+(-5/24)</f>
        <v>42389.516909722217</v>
      </c>
    </row>
    <row r="3002" spans="1:20" ht="90" hidden="1" x14ac:dyDescent="0.25">
      <c r="A3002" s="13">
        <v>2880</v>
      </c>
      <c r="B3002" s="3" t="s">
        <v>2880</v>
      </c>
      <c r="C3002" s="3" t="s">
        <v>6990</v>
      </c>
      <c r="D3002" s="2">
        <v>12000</v>
      </c>
      <c r="E3002" s="11">
        <v>2800</v>
      </c>
      <c r="F3002" s="2" t="s">
        <v>8220</v>
      </c>
      <c r="G3002" s="2" t="s">
        <v>8223</v>
      </c>
      <c r="H3002" s="2" t="s">
        <v>8245</v>
      </c>
      <c r="I3002" s="2">
        <v>1440090300</v>
      </c>
      <c r="J3002" s="2">
        <v>1436305452</v>
      </c>
      <c r="K3002" s="2" t="b">
        <v>0</v>
      </c>
      <c r="L3002" s="2">
        <v>29</v>
      </c>
      <c r="M3002" s="2" t="b">
        <v>0</v>
      </c>
      <c r="N3002" s="2" t="s">
        <v>8270</v>
      </c>
      <c r="O3002" s="9">
        <f>E3002/D3002</f>
        <v>0.23333333333333334</v>
      </c>
      <c r="P3002" s="10">
        <f>IF(E3002=0,0,E3002/L3002)</f>
        <v>96.551724137931032</v>
      </c>
      <c r="Q3002" s="2" t="str">
        <f>LEFT(N3002,SEARCH("/",N3002,1)-1)</f>
        <v>theater</v>
      </c>
      <c r="R3002" s="2" t="str">
        <f>RIGHT(N3002,LEN(N3002)-SEARCH("/",N3002))</f>
        <v>plays</v>
      </c>
      <c r="S3002" s="21">
        <f>(((J3002/60)/60)/24)+DATE(1970,1,1)+(-5/24)</f>
        <v>42192.69736111111</v>
      </c>
      <c r="T3002" s="21">
        <f>(((I3002/60)/60)/24)+DATE(1970,1,1)+(-5/24)</f>
        <v>42236.503472222219</v>
      </c>
    </row>
    <row r="3003" spans="1:20" ht="90" hidden="1" x14ac:dyDescent="0.25">
      <c r="A3003" s="13">
        <v>2881</v>
      </c>
      <c r="B3003" s="3" t="s">
        <v>2881</v>
      </c>
      <c r="C3003" s="3" t="s">
        <v>6991</v>
      </c>
      <c r="D3003" s="2">
        <v>5500</v>
      </c>
      <c r="E3003" s="11">
        <v>0</v>
      </c>
      <c r="F3003" s="2" t="s">
        <v>8220</v>
      </c>
      <c r="G3003" s="2" t="s">
        <v>8223</v>
      </c>
      <c r="H3003" s="2" t="s">
        <v>8245</v>
      </c>
      <c r="I3003" s="2">
        <v>1417620036</v>
      </c>
      <c r="J3003" s="2">
        <v>1412432436</v>
      </c>
      <c r="K3003" s="2" t="b">
        <v>0</v>
      </c>
      <c r="L3003" s="2">
        <v>0</v>
      </c>
      <c r="M3003" s="2" t="b">
        <v>0</v>
      </c>
      <c r="N3003" s="2" t="s">
        <v>8270</v>
      </c>
      <c r="O3003" s="9">
        <f>E3003/D3003</f>
        <v>0</v>
      </c>
      <c r="P3003" s="10">
        <f>IF(E3003=0,0,E3003/L3003)</f>
        <v>0</v>
      </c>
      <c r="Q3003" s="2" t="str">
        <f>LEFT(N3003,SEARCH("/",N3003,1)-1)</f>
        <v>theater</v>
      </c>
      <c r="R3003" s="2" t="str">
        <f>RIGHT(N3003,LEN(N3003)-SEARCH("/",N3003))</f>
        <v>plays</v>
      </c>
      <c r="S3003" s="21">
        <f>(((J3003/60)/60)/24)+DATE(1970,1,1)+(-5/24)</f>
        <v>41916.389305555553</v>
      </c>
      <c r="T3003" s="21">
        <f>(((I3003/60)/60)/24)+DATE(1970,1,1)+(-5/24)</f>
        <v>41976.430972222217</v>
      </c>
    </row>
    <row r="3004" spans="1:20" ht="105" hidden="1" x14ac:dyDescent="0.25">
      <c r="A3004" s="13">
        <v>2882</v>
      </c>
      <c r="B3004" s="3" t="s">
        <v>2882</v>
      </c>
      <c r="C3004" s="3" t="s">
        <v>6992</v>
      </c>
      <c r="D3004" s="2">
        <v>750</v>
      </c>
      <c r="E3004" s="11">
        <v>252</v>
      </c>
      <c r="F3004" s="2" t="s">
        <v>8220</v>
      </c>
      <c r="G3004" s="2" t="s">
        <v>8223</v>
      </c>
      <c r="H3004" s="2" t="s">
        <v>8245</v>
      </c>
      <c r="I3004" s="2">
        <v>1462112318</v>
      </c>
      <c r="J3004" s="2">
        <v>1459520318</v>
      </c>
      <c r="K3004" s="2" t="b">
        <v>0</v>
      </c>
      <c r="L3004" s="2">
        <v>4</v>
      </c>
      <c r="M3004" s="2" t="b">
        <v>0</v>
      </c>
      <c r="N3004" s="2" t="s">
        <v>8270</v>
      </c>
      <c r="O3004" s="9">
        <f>E3004/D3004</f>
        <v>0.33600000000000002</v>
      </c>
      <c r="P3004" s="10">
        <f>IF(E3004=0,0,E3004/L3004)</f>
        <v>63</v>
      </c>
      <c r="Q3004" s="2" t="str">
        <f>LEFT(N3004,SEARCH("/",N3004,1)-1)</f>
        <v>theater</v>
      </c>
      <c r="R3004" s="2" t="str">
        <f>RIGHT(N3004,LEN(N3004)-SEARCH("/",N3004))</f>
        <v>plays</v>
      </c>
      <c r="S3004" s="21">
        <f>(((J3004/60)/60)/24)+DATE(1970,1,1)+(-5/24)</f>
        <v>42461.387939814813</v>
      </c>
      <c r="T3004" s="21">
        <f>(((I3004/60)/60)/24)+DATE(1970,1,1)+(-5/24)</f>
        <v>42491.387939814813</v>
      </c>
    </row>
    <row r="3005" spans="1:20" ht="90" hidden="1" x14ac:dyDescent="0.25">
      <c r="A3005" s="13">
        <v>2883</v>
      </c>
      <c r="B3005" s="3" t="s">
        <v>2883</v>
      </c>
      <c r="C3005" s="3" t="s">
        <v>6993</v>
      </c>
      <c r="D3005" s="2">
        <v>10000</v>
      </c>
      <c r="E3005" s="11">
        <v>1908</v>
      </c>
      <c r="F3005" s="2" t="s">
        <v>8220</v>
      </c>
      <c r="G3005" s="2" t="s">
        <v>8223</v>
      </c>
      <c r="H3005" s="2" t="s">
        <v>8245</v>
      </c>
      <c r="I3005" s="2">
        <v>1454734740</v>
      </c>
      <c r="J3005" s="2">
        <v>1451684437</v>
      </c>
      <c r="K3005" s="2" t="b">
        <v>0</v>
      </c>
      <c r="L3005" s="2">
        <v>5</v>
      </c>
      <c r="M3005" s="2" t="b">
        <v>0</v>
      </c>
      <c r="N3005" s="2" t="s">
        <v>8270</v>
      </c>
      <c r="O3005" s="9">
        <f>E3005/D3005</f>
        <v>0.1908</v>
      </c>
      <c r="P3005" s="10">
        <f>IF(E3005=0,0,E3005/L3005)</f>
        <v>381.6</v>
      </c>
      <c r="Q3005" s="2" t="str">
        <f>LEFT(N3005,SEARCH("/",N3005,1)-1)</f>
        <v>theater</v>
      </c>
      <c r="R3005" s="2" t="str">
        <f>RIGHT(N3005,LEN(N3005)-SEARCH("/",N3005))</f>
        <v>plays</v>
      </c>
      <c r="S3005" s="21">
        <f>(((J3005/60)/60)/24)+DATE(1970,1,1)+(-5/24)</f>
        <v>42370.694872685184</v>
      </c>
      <c r="T3005" s="21">
        <f>(((I3005/60)/60)/24)+DATE(1970,1,1)+(-5/24)</f>
        <v>42405.999305555553</v>
      </c>
    </row>
    <row r="3006" spans="1:20" ht="60" hidden="1" x14ac:dyDescent="0.25">
      <c r="A3006" s="13">
        <v>2884</v>
      </c>
      <c r="B3006" s="3" t="s">
        <v>2884</v>
      </c>
      <c r="C3006" s="3" t="s">
        <v>6994</v>
      </c>
      <c r="D3006" s="2">
        <v>45000</v>
      </c>
      <c r="E3006" s="11">
        <v>185</v>
      </c>
      <c r="F3006" s="2" t="s">
        <v>8220</v>
      </c>
      <c r="G3006" s="2" t="s">
        <v>8223</v>
      </c>
      <c r="H3006" s="2" t="s">
        <v>8245</v>
      </c>
      <c r="I3006" s="2">
        <v>1417800435</v>
      </c>
      <c r="J3006" s="2">
        <v>1415208435</v>
      </c>
      <c r="K3006" s="2" t="b">
        <v>0</v>
      </c>
      <c r="L3006" s="2">
        <v>4</v>
      </c>
      <c r="M3006" s="2" t="b">
        <v>0</v>
      </c>
      <c r="N3006" s="2" t="s">
        <v>8270</v>
      </c>
      <c r="O3006" s="9">
        <f>E3006/D3006</f>
        <v>4.1111111111111114E-3</v>
      </c>
      <c r="P3006" s="10">
        <f>IF(E3006=0,0,E3006/L3006)</f>
        <v>46.25</v>
      </c>
      <c r="Q3006" s="2" t="str">
        <f>LEFT(N3006,SEARCH("/",N3006,1)-1)</f>
        <v>theater</v>
      </c>
      <c r="R3006" s="2" t="str">
        <f>RIGHT(N3006,LEN(N3006)-SEARCH("/",N3006))</f>
        <v>plays</v>
      </c>
      <c r="S3006" s="21">
        <f>(((J3006/60)/60)/24)+DATE(1970,1,1)+(-5/24)</f>
        <v>41948.518923611111</v>
      </c>
      <c r="T3006" s="21">
        <f>(((I3006/60)/60)/24)+DATE(1970,1,1)+(-5/24)</f>
        <v>41978.518923611111</v>
      </c>
    </row>
    <row r="3007" spans="1:20" ht="60" hidden="1" x14ac:dyDescent="0.25">
      <c r="A3007" s="13">
        <v>2885</v>
      </c>
      <c r="B3007" s="3" t="s">
        <v>2885</v>
      </c>
      <c r="C3007" s="3" t="s">
        <v>6995</v>
      </c>
      <c r="D3007" s="2">
        <v>400</v>
      </c>
      <c r="E3007" s="11">
        <v>130</v>
      </c>
      <c r="F3007" s="2" t="s">
        <v>8220</v>
      </c>
      <c r="G3007" s="2" t="s">
        <v>8223</v>
      </c>
      <c r="H3007" s="2" t="s">
        <v>8245</v>
      </c>
      <c r="I3007" s="2">
        <v>1426294201</v>
      </c>
      <c r="J3007" s="2">
        <v>1423705801</v>
      </c>
      <c r="K3007" s="2" t="b">
        <v>0</v>
      </c>
      <c r="L3007" s="2">
        <v>5</v>
      </c>
      <c r="M3007" s="2" t="b">
        <v>0</v>
      </c>
      <c r="N3007" s="2" t="s">
        <v>8270</v>
      </c>
      <c r="O3007" s="9">
        <f>E3007/D3007</f>
        <v>0.32500000000000001</v>
      </c>
      <c r="P3007" s="10">
        <f>IF(E3007=0,0,E3007/L3007)</f>
        <v>26</v>
      </c>
      <c r="Q3007" s="2" t="str">
        <f>LEFT(N3007,SEARCH("/",N3007,1)-1)</f>
        <v>theater</v>
      </c>
      <c r="R3007" s="2" t="str">
        <f>RIGHT(N3007,LEN(N3007)-SEARCH("/",N3007))</f>
        <v>plays</v>
      </c>
      <c r="S3007" s="21">
        <f>(((J3007/60)/60)/24)+DATE(1970,1,1)+(-5/24)</f>
        <v>42046.868067129624</v>
      </c>
      <c r="T3007" s="21">
        <f>(((I3007/60)/60)/24)+DATE(1970,1,1)+(-5/24)</f>
        <v>42076.82640046296</v>
      </c>
    </row>
    <row r="3008" spans="1:20" ht="90" hidden="1" x14ac:dyDescent="0.25">
      <c r="A3008" s="13">
        <v>2886</v>
      </c>
      <c r="B3008" s="3" t="s">
        <v>2886</v>
      </c>
      <c r="C3008" s="3" t="s">
        <v>6996</v>
      </c>
      <c r="D3008" s="2">
        <v>200</v>
      </c>
      <c r="E3008" s="11">
        <v>10</v>
      </c>
      <c r="F3008" s="2" t="s">
        <v>8220</v>
      </c>
      <c r="G3008" s="2" t="s">
        <v>8223</v>
      </c>
      <c r="H3008" s="2" t="s">
        <v>8245</v>
      </c>
      <c r="I3008" s="2">
        <v>1442635140</v>
      </c>
      <c r="J3008" s="2">
        <v>1442243484</v>
      </c>
      <c r="K3008" s="2" t="b">
        <v>0</v>
      </c>
      <c r="L3008" s="2">
        <v>1</v>
      </c>
      <c r="M3008" s="2" t="b">
        <v>0</v>
      </c>
      <c r="N3008" s="2" t="s">
        <v>8270</v>
      </c>
      <c r="O3008" s="9">
        <f>E3008/D3008</f>
        <v>0.05</v>
      </c>
      <c r="P3008" s="10">
        <f>IF(E3008=0,0,E3008/L3008)</f>
        <v>10</v>
      </c>
      <c r="Q3008" s="2" t="str">
        <f>LEFT(N3008,SEARCH("/",N3008,1)-1)</f>
        <v>theater</v>
      </c>
      <c r="R3008" s="2" t="str">
        <f>RIGHT(N3008,LEN(N3008)-SEARCH("/",N3008))</f>
        <v>plays</v>
      </c>
      <c r="S3008" s="21">
        <f>(((J3008/60)/60)/24)+DATE(1970,1,1)+(-5/24)</f>
        <v>42261.424583333333</v>
      </c>
      <c r="T3008" s="21">
        <f>(((I3008/60)/60)/24)+DATE(1970,1,1)+(-5/24)</f>
        <v>42265.957638888889</v>
      </c>
    </row>
    <row r="3009" spans="1:20" ht="90" hidden="1" x14ac:dyDescent="0.25">
      <c r="A3009" s="13">
        <v>2887</v>
      </c>
      <c r="B3009" s="3" t="s">
        <v>2887</v>
      </c>
      <c r="C3009" s="3" t="s">
        <v>6997</v>
      </c>
      <c r="D3009" s="2">
        <v>3000</v>
      </c>
      <c r="E3009" s="11">
        <v>5</v>
      </c>
      <c r="F3009" s="2" t="s">
        <v>8220</v>
      </c>
      <c r="G3009" s="2" t="s">
        <v>8223</v>
      </c>
      <c r="H3009" s="2" t="s">
        <v>8245</v>
      </c>
      <c r="I3009" s="2">
        <v>1420971324</v>
      </c>
      <c r="J3009" s="2">
        <v>1418379324</v>
      </c>
      <c r="K3009" s="2" t="b">
        <v>0</v>
      </c>
      <c r="L3009" s="2">
        <v>1</v>
      </c>
      <c r="M3009" s="2" t="b">
        <v>0</v>
      </c>
      <c r="N3009" s="2" t="s">
        <v>8270</v>
      </c>
      <c r="O3009" s="9">
        <f>E3009/D3009</f>
        <v>1.6666666666666668E-3</v>
      </c>
      <c r="P3009" s="10">
        <f>IF(E3009=0,0,E3009/L3009)</f>
        <v>5</v>
      </c>
      <c r="Q3009" s="2" t="str">
        <f>LEFT(N3009,SEARCH("/",N3009,1)-1)</f>
        <v>theater</v>
      </c>
      <c r="R3009" s="2" t="str">
        <f>RIGHT(N3009,LEN(N3009)-SEARCH("/",N3009))</f>
        <v>plays</v>
      </c>
      <c r="S3009" s="21">
        <f>(((J3009/60)/60)/24)+DATE(1970,1,1)+(-5/24)</f>
        <v>41985.219027777777</v>
      </c>
      <c r="T3009" s="21">
        <f>(((I3009/60)/60)/24)+DATE(1970,1,1)+(-5/24)</f>
        <v>42015.219027777777</v>
      </c>
    </row>
    <row r="3010" spans="1:20" ht="105" hidden="1" x14ac:dyDescent="0.25">
      <c r="A3010" s="13">
        <v>2888</v>
      </c>
      <c r="B3010" s="3" t="s">
        <v>2888</v>
      </c>
      <c r="C3010" s="3" t="s">
        <v>6998</v>
      </c>
      <c r="D3010" s="2">
        <v>30000</v>
      </c>
      <c r="E3010" s="11">
        <v>0</v>
      </c>
      <c r="F3010" s="2" t="s">
        <v>8220</v>
      </c>
      <c r="G3010" s="2" t="s">
        <v>8223</v>
      </c>
      <c r="H3010" s="2" t="s">
        <v>8245</v>
      </c>
      <c r="I3010" s="2">
        <v>1413608340</v>
      </c>
      <c r="J3010" s="2">
        <v>1412945440</v>
      </c>
      <c r="K3010" s="2" t="b">
        <v>0</v>
      </c>
      <c r="L3010" s="2">
        <v>0</v>
      </c>
      <c r="M3010" s="2" t="b">
        <v>0</v>
      </c>
      <c r="N3010" s="2" t="s">
        <v>8270</v>
      </c>
      <c r="O3010" s="9">
        <f>E3010/D3010</f>
        <v>0</v>
      </c>
      <c r="P3010" s="10">
        <f>IF(E3010=0,0,E3010/L3010)</f>
        <v>0</v>
      </c>
      <c r="Q3010" s="2" t="str">
        <f>LEFT(N3010,SEARCH("/",N3010,1)-1)</f>
        <v>theater</v>
      </c>
      <c r="R3010" s="2" t="str">
        <f>RIGHT(N3010,LEN(N3010)-SEARCH("/",N3010))</f>
        <v>plays</v>
      </c>
      <c r="S3010" s="21">
        <f>(((J3010/60)/60)/24)+DATE(1970,1,1)+(-5/24)</f>
        <v>41922.326851851853</v>
      </c>
      <c r="T3010" s="21">
        <f>(((I3010/60)/60)/24)+DATE(1970,1,1)+(-5/24)</f>
        <v>41929.999305555553</v>
      </c>
    </row>
    <row r="3011" spans="1:20" ht="90" hidden="1" x14ac:dyDescent="0.25">
      <c r="A3011" s="13">
        <v>2889</v>
      </c>
      <c r="B3011" s="3" t="s">
        <v>2889</v>
      </c>
      <c r="C3011" s="3" t="s">
        <v>6999</v>
      </c>
      <c r="D3011" s="2">
        <v>3000</v>
      </c>
      <c r="E3011" s="11">
        <v>1142</v>
      </c>
      <c r="F3011" s="2" t="s">
        <v>8220</v>
      </c>
      <c r="G3011" s="2" t="s">
        <v>8223</v>
      </c>
      <c r="H3011" s="2" t="s">
        <v>8245</v>
      </c>
      <c r="I3011" s="2">
        <v>1409344985</v>
      </c>
      <c r="J3011" s="2">
        <v>1406752985</v>
      </c>
      <c r="K3011" s="2" t="b">
        <v>0</v>
      </c>
      <c r="L3011" s="2">
        <v>14</v>
      </c>
      <c r="M3011" s="2" t="b">
        <v>0</v>
      </c>
      <c r="N3011" s="2" t="s">
        <v>8270</v>
      </c>
      <c r="O3011" s="9">
        <f>E3011/D3011</f>
        <v>0.38066666666666665</v>
      </c>
      <c r="P3011" s="10">
        <f>IF(E3011=0,0,E3011/L3011)</f>
        <v>81.571428571428569</v>
      </c>
      <c r="Q3011" s="2" t="str">
        <f>LEFT(N3011,SEARCH("/",N3011,1)-1)</f>
        <v>theater</v>
      </c>
      <c r="R3011" s="2" t="str">
        <f>RIGHT(N3011,LEN(N3011)-SEARCH("/",N3011))</f>
        <v>plays</v>
      </c>
      <c r="S3011" s="21">
        <f>(((J3011/60)/60)/24)+DATE(1970,1,1)+(-5/24)</f>
        <v>41850.654918981476</v>
      </c>
      <c r="T3011" s="21">
        <f>(((I3011/60)/60)/24)+DATE(1970,1,1)+(-5/24)</f>
        <v>41880.654918981476</v>
      </c>
    </row>
    <row r="3012" spans="1:20" ht="90" hidden="1" x14ac:dyDescent="0.25">
      <c r="A3012" s="13">
        <v>2890</v>
      </c>
      <c r="B3012" s="3" t="s">
        <v>2890</v>
      </c>
      <c r="C3012" s="3" t="s">
        <v>7000</v>
      </c>
      <c r="D3012" s="2">
        <v>2000</v>
      </c>
      <c r="E3012" s="11">
        <v>21</v>
      </c>
      <c r="F3012" s="2" t="s">
        <v>8220</v>
      </c>
      <c r="G3012" s="2" t="s">
        <v>8223</v>
      </c>
      <c r="H3012" s="2" t="s">
        <v>8245</v>
      </c>
      <c r="I3012" s="2">
        <v>1407553200</v>
      </c>
      <c r="J3012" s="2">
        <v>1405100992</v>
      </c>
      <c r="K3012" s="2" t="b">
        <v>0</v>
      </c>
      <c r="L3012" s="2">
        <v>3</v>
      </c>
      <c r="M3012" s="2" t="b">
        <v>0</v>
      </c>
      <c r="N3012" s="2" t="s">
        <v>8270</v>
      </c>
      <c r="O3012" s="9">
        <f>E3012/D3012</f>
        <v>1.0500000000000001E-2</v>
      </c>
      <c r="P3012" s="10">
        <f>IF(E3012=0,0,E3012/L3012)</f>
        <v>7</v>
      </c>
      <c r="Q3012" s="2" t="str">
        <f>LEFT(N3012,SEARCH("/",N3012,1)-1)</f>
        <v>theater</v>
      </c>
      <c r="R3012" s="2" t="str">
        <f>RIGHT(N3012,LEN(N3012)-SEARCH("/",N3012))</f>
        <v>plays</v>
      </c>
      <c r="S3012" s="21">
        <f>(((J3012/60)/60)/24)+DATE(1970,1,1)+(-5/24)</f>
        <v>41831.534629629627</v>
      </c>
      <c r="T3012" s="21">
        <f>(((I3012/60)/60)/24)+DATE(1970,1,1)+(-5/24)</f>
        <v>41859.916666666664</v>
      </c>
    </row>
    <row r="3013" spans="1:20" ht="90" hidden="1" x14ac:dyDescent="0.25">
      <c r="A3013" s="13">
        <v>2891</v>
      </c>
      <c r="B3013" s="3" t="s">
        <v>2891</v>
      </c>
      <c r="C3013" s="3" t="s">
        <v>7001</v>
      </c>
      <c r="D3013" s="2">
        <v>10000</v>
      </c>
      <c r="E3013" s="11">
        <v>273</v>
      </c>
      <c r="F3013" s="2" t="s">
        <v>8220</v>
      </c>
      <c r="G3013" s="2" t="s">
        <v>8223</v>
      </c>
      <c r="H3013" s="2" t="s">
        <v>8245</v>
      </c>
      <c r="I3013" s="2">
        <v>1460751128</v>
      </c>
      <c r="J3013" s="2">
        <v>1455570728</v>
      </c>
      <c r="K3013" s="2" t="b">
        <v>0</v>
      </c>
      <c r="L3013" s="2">
        <v>10</v>
      </c>
      <c r="M3013" s="2" t="b">
        <v>0</v>
      </c>
      <c r="N3013" s="2" t="s">
        <v>8270</v>
      </c>
      <c r="O3013" s="9">
        <f>E3013/D3013</f>
        <v>2.7300000000000001E-2</v>
      </c>
      <c r="P3013" s="10">
        <f>IF(E3013=0,0,E3013/L3013)</f>
        <v>27.3</v>
      </c>
      <c r="Q3013" s="2" t="str">
        <f>LEFT(N3013,SEARCH("/",N3013,1)-1)</f>
        <v>theater</v>
      </c>
      <c r="R3013" s="2" t="str">
        <f>RIGHT(N3013,LEN(N3013)-SEARCH("/",N3013))</f>
        <v>plays</v>
      </c>
      <c r="S3013" s="21">
        <f>(((J3013/60)/60)/24)+DATE(1970,1,1)+(-5/24)</f>
        <v>42415.675092592595</v>
      </c>
      <c r="T3013" s="21">
        <f>(((I3013/60)/60)/24)+DATE(1970,1,1)+(-5/24)</f>
        <v>42475.633425925924</v>
      </c>
    </row>
    <row r="3014" spans="1:20" ht="90" hidden="1" x14ac:dyDescent="0.25">
      <c r="A3014" s="13">
        <v>2892</v>
      </c>
      <c r="B3014" s="3" t="s">
        <v>2892</v>
      </c>
      <c r="C3014" s="3" t="s">
        <v>7002</v>
      </c>
      <c r="D3014" s="2">
        <v>5500</v>
      </c>
      <c r="E3014" s="11">
        <v>500</v>
      </c>
      <c r="F3014" s="2" t="s">
        <v>8220</v>
      </c>
      <c r="G3014" s="2" t="s">
        <v>8223</v>
      </c>
      <c r="H3014" s="2" t="s">
        <v>8245</v>
      </c>
      <c r="I3014" s="2">
        <v>1409000400</v>
      </c>
      <c r="J3014" s="2">
        <v>1408381704</v>
      </c>
      <c r="K3014" s="2" t="b">
        <v>0</v>
      </c>
      <c r="L3014" s="2">
        <v>17</v>
      </c>
      <c r="M3014" s="2" t="b">
        <v>0</v>
      </c>
      <c r="N3014" s="2" t="s">
        <v>8270</v>
      </c>
      <c r="O3014" s="9">
        <f>E3014/D3014</f>
        <v>9.0909090909090912E-2</v>
      </c>
      <c r="P3014" s="10">
        <f>IF(E3014=0,0,E3014/L3014)</f>
        <v>29.411764705882351</v>
      </c>
      <c r="Q3014" s="2" t="str">
        <f>LEFT(N3014,SEARCH("/",N3014,1)-1)</f>
        <v>theater</v>
      </c>
      <c r="R3014" s="2" t="str">
        <f>RIGHT(N3014,LEN(N3014)-SEARCH("/",N3014))</f>
        <v>plays</v>
      </c>
      <c r="S3014" s="21">
        <f>(((J3014/60)/60)/24)+DATE(1970,1,1)+(-5/24)</f>
        <v>41869.505833333329</v>
      </c>
      <c r="T3014" s="21">
        <f>(((I3014/60)/60)/24)+DATE(1970,1,1)+(-5/24)</f>
        <v>41876.666666666664</v>
      </c>
    </row>
    <row r="3015" spans="1:20" ht="45" hidden="1" x14ac:dyDescent="0.25">
      <c r="A3015" s="13">
        <v>2893</v>
      </c>
      <c r="B3015" s="3" t="s">
        <v>2893</v>
      </c>
      <c r="C3015" s="3" t="s">
        <v>7003</v>
      </c>
      <c r="D3015" s="2">
        <v>5000</v>
      </c>
      <c r="E3015" s="11">
        <v>25</v>
      </c>
      <c r="F3015" s="2" t="s">
        <v>8220</v>
      </c>
      <c r="G3015" s="2" t="s">
        <v>8223</v>
      </c>
      <c r="H3015" s="2" t="s">
        <v>8245</v>
      </c>
      <c r="I3015" s="2">
        <v>1420768800</v>
      </c>
      <c r="J3015" s="2">
        <v>1415644395</v>
      </c>
      <c r="K3015" s="2" t="b">
        <v>0</v>
      </c>
      <c r="L3015" s="2">
        <v>2</v>
      </c>
      <c r="M3015" s="2" t="b">
        <v>0</v>
      </c>
      <c r="N3015" s="2" t="s">
        <v>8270</v>
      </c>
      <c r="O3015" s="9">
        <f>E3015/D3015</f>
        <v>5.0000000000000001E-3</v>
      </c>
      <c r="P3015" s="10">
        <f>IF(E3015=0,0,E3015/L3015)</f>
        <v>12.5</v>
      </c>
      <c r="Q3015" s="2" t="str">
        <f>LEFT(N3015,SEARCH("/",N3015,1)-1)</f>
        <v>theater</v>
      </c>
      <c r="R3015" s="2" t="str">
        <f>RIGHT(N3015,LEN(N3015)-SEARCH("/",N3015))</f>
        <v>plays</v>
      </c>
      <c r="S3015" s="21">
        <f>(((J3015/60)/60)/24)+DATE(1970,1,1)+(-5/24)</f>
        <v>41953.564756944441</v>
      </c>
      <c r="T3015" s="21">
        <f>(((I3015/60)/60)/24)+DATE(1970,1,1)+(-5/24)</f>
        <v>42012.874999999993</v>
      </c>
    </row>
    <row r="3016" spans="1:20" ht="45" hidden="1" x14ac:dyDescent="0.25">
      <c r="A3016" s="13">
        <v>2894</v>
      </c>
      <c r="B3016" s="3" t="s">
        <v>2894</v>
      </c>
      <c r="C3016" s="3" t="s">
        <v>7004</v>
      </c>
      <c r="D3016" s="2">
        <v>50000</v>
      </c>
      <c r="E3016" s="11">
        <v>0</v>
      </c>
      <c r="F3016" s="2" t="s">
        <v>8220</v>
      </c>
      <c r="G3016" s="2" t="s">
        <v>8223</v>
      </c>
      <c r="H3016" s="2" t="s">
        <v>8245</v>
      </c>
      <c r="I3016" s="2">
        <v>1428100815</v>
      </c>
      <c r="J3016" s="2">
        <v>1422920415</v>
      </c>
      <c r="K3016" s="2" t="b">
        <v>0</v>
      </c>
      <c r="L3016" s="2">
        <v>0</v>
      </c>
      <c r="M3016" s="2" t="b">
        <v>0</v>
      </c>
      <c r="N3016" s="2" t="s">
        <v>8270</v>
      </c>
      <c r="O3016" s="9">
        <f>E3016/D3016</f>
        <v>0</v>
      </c>
      <c r="P3016" s="10">
        <f>IF(E3016=0,0,E3016/L3016)</f>
        <v>0</v>
      </c>
      <c r="Q3016" s="2" t="str">
        <f>LEFT(N3016,SEARCH("/",N3016,1)-1)</f>
        <v>theater</v>
      </c>
      <c r="R3016" s="2" t="str">
        <f>RIGHT(N3016,LEN(N3016)-SEARCH("/",N3016))</f>
        <v>plays</v>
      </c>
      <c r="S3016" s="21">
        <f>(((J3016/60)/60)/24)+DATE(1970,1,1)+(-5/24)</f>
        <v>42037.777951388889</v>
      </c>
      <c r="T3016" s="21">
        <f>(((I3016/60)/60)/24)+DATE(1970,1,1)+(-5/24)</f>
        <v>42097.736284722218</v>
      </c>
    </row>
    <row r="3017" spans="1:20" ht="90" hidden="1" x14ac:dyDescent="0.25">
      <c r="A3017" s="13">
        <v>2895</v>
      </c>
      <c r="B3017" s="3" t="s">
        <v>2895</v>
      </c>
      <c r="C3017" s="3" t="s">
        <v>7005</v>
      </c>
      <c r="D3017" s="2">
        <v>500</v>
      </c>
      <c r="E3017" s="11">
        <v>23</v>
      </c>
      <c r="F3017" s="2" t="s">
        <v>8220</v>
      </c>
      <c r="G3017" s="2" t="s">
        <v>8223</v>
      </c>
      <c r="H3017" s="2" t="s">
        <v>8245</v>
      </c>
      <c r="I3017" s="2">
        <v>1403470800</v>
      </c>
      <c r="J3017" s="2">
        <v>1403356792</v>
      </c>
      <c r="K3017" s="2" t="b">
        <v>0</v>
      </c>
      <c r="L3017" s="2">
        <v>4</v>
      </c>
      <c r="M3017" s="2" t="b">
        <v>0</v>
      </c>
      <c r="N3017" s="2" t="s">
        <v>8270</v>
      </c>
      <c r="O3017" s="9">
        <f>E3017/D3017</f>
        <v>4.5999999999999999E-2</v>
      </c>
      <c r="P3017" s="10">
        <f>IF(E3017=0,0,E3017/L3017)</f>
        <v>5.75</v>
      </c>
      <c r="Q3017" s="2" t="str">
        <f>LEFT(N3017,SEARCH("/",N3017,1)-1)</f>
        <v>theater</v>
      </c>
      <c r="R3017" s="2" t="str">
        <f>RIGHT(N3017,LEN(N3017)-SEARCH("/",N3017))</f>
        <v>plays</v>
      </c>
      <c r="S3017" s="21">
        <f>(((J3017/60)/60)/24)+DATE(1970,1,1)+(-5/24)</f>
        <v>41811.347129629627</v>
      </c>
      <c r="T3017" s="21">
        <f>(((I3017/60)/60)/24)+DATE(1970,1,1)+(-5/24)</f>
        <v>41812.666666666664</v>
      </c>
    </row>
    <row r="3018" spans="1:20" ht="60" hidden="1" x14ac:dyDescent="0.25">
      <c r="A3018" s="13">
        <v>2896</v>
      </c>
      <c r="B3018" s="3" t="s">
        <v>2896</v>
      </c>
      <c r="C3018" s="3" t="s">
        <v>7006</v>
      </c>
      <c r="D3018" s="2">
        <v>3000</v>
      </c>
      <c r="E3018" s="11">
        <v>625</v>
      </c>
      <c r="F3018" s="2" t="s">
        <v>8220</v>
      </c>
      <c r="G3018" s="2" t="s">
        <v>8223</v>
      </c>
      <c r="H3018" s="2" t="s">
        <v>8245</v>
      </c>
      <c r="I3018" s="2">
        <v>1481522400</v>
      </c>
      <c r="J3018" s="2">
        <v>1480283321</v>
      </c>
      <c r="K3018" s="2" t="b">
        <v>0</v>
      </c>
      <c r="L3018" s="2">
        <v>12</v>
      </c>
      <c r="M3018" s="2" t="b">
        <v>0</v>
      </c>
      <c r="N3018" s="2" t="s">
        <v>8270</v>
      </c>
      <c r="O3018" s="9">
        <f>E3018/D3018</f>
        <v>0.20833333333333334</v>
      </c>
      <c r="P3018" s="10">
        <f>IF(E3018=0,0,E3018/L3018)</f>
        <v>52.083333333333336</v>
      </c>
      <c r="Q3018" s="2" t="str">
        <f>LEFT(N3018,SEARCH("/",N3018,1)-1)</f>
        <v>theater</v>
      </c>
      <c r="R3018" s="2" t="str">
        <f>RIGHT(N3018,LEN(N3018)-SEARCH("/",N3018))</f>
        <v>plays</v>
      </c>
      <c r="S3018" s="21">
        <f>(((J3018/60)/60)/24)+DATE(1970,1,1)+(-5/24)</f>
        <v>42701.700474537036</v>
      </c>
      <c r="T3018" s="21">
        <f>(((I3018/60)/60)/24)+DATE(1970,1,1)+(-5/24)</f>
        <v>42716.041666666664</v>
      </c>
    </row>
    <row r="3019" spans="1:20" ht="90" hidden="1" x14ac:dyDescent="0.25">
      <c r="A3019" s="13">
        <v>2897</v>
      </c>
      <c r="B3019" s="3" t="s">
        <v>2897</v>
      </c>
      <c r="C3019" s="3" t="s">
        <v>7007</v>
      </c>
      <c r="D3019" s="2">
        <v>12000</v>
      </c>
      <c r="E3019" s="11">
        <v>550</v>
      </c>
      <c r="F3019" s="2" t="s">
        <v>8220</v>
      </c>
      <c r="G3019" s="2" t="s">
        <v>8223</v>
      </c>
      <c r="H3019" s="2" t="s">
        <v>8245</v>
      </c>
      <c r="I3019" s="2">
        <v>1444577345</v>
      </c>
      <c r="J3019" s="2">
        <v>1441985458</v>
      </c>
      <c r="K3019" s="2" t="b">
        <v>0</v>
      </c>
      <c r="L3019" s="2">
        <v>3</v>
      </c>
      <c r="M3019" s="2" t="b">
        <v>0</v>
      </c>
      <c r="N3019" s="2" t="s">
        <v>8270</v>
      </c>
      <c r="O3019" s="9">
        <f>E3019/D3019</f>
        <v>4.583333333333333E-2</v>
      </c>
      <c r="P3019" s="10">
        <f>IF(E3019=0,0,E3019/L3019)</f>
        <v>183.33333333333334</v>
      </c>
      <c r="Q3019" s="2" t="str">
        <f>LEFT(N3019,SEARCH("/",N3019,1)-1)</f>
        <v>theater</v>
      </c>
      <c r="R3019" s="2" t="str">
        <f>RIGHT(N3019,LEN(N3019)-SEARCH("/",N3019))</f>
        <v>plays</v>
      </c>
      <c r="S3019" s="21">
        <f>(((J3019/60)/60)/24)+DATE(1970,1,1)+(-5/24)</f>
        <v>42258.438171296293</v>
      </c>
      <c r="T3019" s="21">
        <f>(((I3019/60)/60)/24)+DATE(1970,1,1)+(-5/24)</f>
        <v>42288.436863425923</v>
      </c>
    </row>
    <row r="3020" spans="1:20" ht="90" hidden="1" x14ac:dyDescent="0.25">
      <c r="A3020" s="13">
        <v>2898</v>
      </c>
      <c r="B3020" s="3" t="s">
        <v>2898</v>
      </c>
      <c r="C3020" s="3" t="s">
        <v>7008</v>
      </c>
      <c r="D3020" s="2">
        <v>7500</v>
      </c>
      <c r="E3020" s="11">
        <v>316</v>
      </c>
      <c r="F3020" s="2" t="s">
        <v>8220</v>
      </c>
      <c r="G3020" s="2" t="s">
        <v>8223</v>
      </c>
      <c r="H3020" s="2" t="s">
        <v>8245</v>
      </c>
      <c r="I3020" s="2">
        <v>1446307053</v>
      </c>
      <c r="J3020" s="2">
        <v>1443715053</v>
      </c>
      <c r="K3020" s="2" t="b">
        <v>0</v>
      </c>
      <c r="L3020" s="2">
        <v>12</v>
      </c>
      <c r="M3020" s="2" t="b">
        <v>0</v>
      </c>
      <c r="N3020" s="2" t="s">
        <v>8270</v>
      </c>
      <c r="O3020" s="9">
        <f>E3020/D3020</f>
        <v>4.2133333333333335E-2</v>
      </c>
      <c r="P3020" s="10">
        <f>IF(E3020=0,0,E3020/L3020)</f>
        <v>26.333333333333332</v>
      </c>
      <c r="Q3020" s="2" t="str">
        <f>LEFT(N3020,SEARCH("/",N3020,1)-1)</f>
        <v>theater</v>
      </c>
      <c r="R3020" s="2" t="str">
        <f>RIGHT(N3020,LEN(N3020)-SEARCH("/",N3020))</f>
        <v>plays</v>
      </c>
      <c r="S3020" s="21">
        <f>(((J3020/60)/60)/24)+DATE(1970,1,1)+(-5/24)</f>
        <v>42278.456631944442</v>
      </c>
      <c r="T3020" s="21">
        <f>(((I3020/60)/60)/24)+DATE(1970,1,1)+(-5/24)</f>
        <v>42308.456631944442</v>
      </c>
    </row>
    <row r="3021" spans="1:20" ht="90" hidden="1" x14ac:dyDescent="0.25">
      <c r="A3021" s="13">
        <v>2899</v>
      </c>
      <c r="B3021" s="3" t="s">
        <v>2899</v>
      </c>
      <c r="C3021" s="3" t="s">
        <v>7009</v>
      </c>
      <c r="D3021" s="2">
        <v>10000</v>
      </c>
      <c r="E3021" s="11">
        <v>0</v>
      </c>
      <c r="F3021" s="2" t="s">
        <v>8220</v>
      </c>
      <c r="G3021" s="2" t="s">
        <v>8223</v>
      </c>
      <c r="H3021" s="2" t="s">
        <v>8245</v>
      </c>
      <c r="I3021" s="2">
        <v>1469325158</v>
      </c>
      <c r="J3021" s="2">
        <v>1464141158</v>
      </c>
      <c r="K3021" s="2" t="b">
        <v>0</v>
      </c>
      <c r="L3021" s="2">
        <v>0</v>
      </c>
      <c r="M3021" s="2" t="b">
        <v>0</v>
      </c>
      <c r="N3021" s="2" t="s">
        <v>8270</v>
      </c>
      <c r="O3021" s="9">
        <f>E3021/D3021</f>
        <v>0</v>
      </c>
      <c r="P3021" s="10">
        <f>IF(E3021=0,0,E3021/L3021)</f>
        <v>0</v>
      </c>
      <c r="Q3021" s="2" t="str">
        <f>LEFT(N3021,SEARCH("/",N3021,1)-1)</f>
        <v>theater</v>
      </c>
      <c r="R3021" s="2" t="str">
        <f>RIGHT(N3021,LEN(N3021)-SEARCH("/",N3021))</f>
        <v>plays</v>
      </c>
      <c r="S3021" s="21">
        <f>(((J3021/60)/60)/24)+DATE(1970,1,1)+(-5/24)</f>
        <v>42514.869884259257</v>
      </c>
      <c r="T3021" s="21">
        <f>(((I3021/60)/60)/24)+DATE(1970,1,1)+(-5/24)</f>
        <v>42574.869884259257</v>
      </c>
    </row>
    <row r="3022" spans="1:20" ht="105" hidden="1" x14ac:dyDescent="0.25">
      <c r="A3022" s="13">
        <v>2900</v>
      </c>
      <c r="B3022" s="3" t="s">
        <v>2900</v>
      </c>
      <c r="C3022" s="3" t="s">
        <v>7010</v>
      </c>
      <c r="D3022" s="2">
        <v>5500</v>
      </c>
      <c r="E3022" s="11">
        <v>3405</v>
      </c>
      <c r="F3022" s="2" t="s">
        <v>8220</v>
      </c>
      <c r="G3022" s="2" t="s">
        <v>8223</v>
      </c>
      <c r="H3022" s="2" t="s">
        <v>8245</v>
      </c>
      <c r="I3022" s="2">
        <v>1407562632</v>
      </c>
      <c r="J3022" s="2">
        <v>1404970632</v>
      </c>
      <c r="K3022" s="2" t="b">
        <v>0</v>
      </c>
      <c r="L3022" s="2">
        <v>7</v>
      </c>
      <c r="M3022" s="2" t="b">
        <v>0</v>
      </c>
      <c r="N3022" s="2" t="s">
        <v>8270</v>
      </c>
      <c r="O3022" s="9">
        <f>E3022/D3022</f>
        <v>0.61909090909090914</v>
      </c>
      <c r="P3022" s="10">
        <f>IF(E3022=0,0,E3022/L3022)</f>
        <v>486.42857142857144</v>
      </c>
      <c r="Q3022" s="2" t="str">
        <f>LEFT(N3022,SEARCH("/",N3022,1)-1)</f>
        <v>theater</v>
      </c>
      <c r="R3022" s="2" t="str">
        <f>RIGHT(N3022,LEN(N3022)-SEARCH("/",N3022))</f>
        <v>plays</v>
      </c>
      <c r="S3022" s="21">
        <f>(((J3022/60)/60)/24)+DATE(1970,1,1)+(-5/24)</f>
        <v>41830.025833333333</v>
      </c>
      <c r="T3022" s="21">
        <f>(((I3022/60)/60)/24)+DATE(1970,1,1)+(-5/24)</f>
        <v>41860.025833333333</v>
      </c>
    </row>
    <row r="3023" spans="1:20" ht="90" hidden="1" x14ac:dyDescent="0.25">
      <c r="A3023" s="13">
        <v>2901</v>
      </c>
      <c r="B3023" s="3" t="s">
        <v>2901</v>
      </c>
      <c r="C3023" s="3" t="s">
        <v>7011</v>
      </c>
      <c r="D3023" s="2">
        <v>750</v>
      </c>
      <c r="E3023" s="11">
        <v>6</v>
      </c>
      <c r="F3023" s="2" t="s">
        <v>8220</v>
      </c>
      <c r="G3023" s="2" t="s">
        <v>8223</v>
      </c>
      <c r="H3023" s="2" t="s">
        <v>8245</v>
      </c>
      <c r="I3023" s="2">
        <v>1423345339</v>
      </c>
      <c r="J3023" s="2">
        <v>1418161339</v>
      </c>
      <c r="K3023" s="2" t="b">
        <v>0</v>
      </c>
      <c r="L3023" s="2">
        <v>2</v>
      </c>
      <c r="M3023" s="2" t="b">
        <v>0</v>
      </c>
      <c r="N3023" s="2" t="s">
        <v>8270</v>
      </c>
      <c r="O3023" s="9">
        <f>E3023/D3023</f>
        <v>8.0000000000000002E-3</v>
      </c>
      <c r="P3023" s="10">
        <f>IF(E3023=0,0,E3023/L3023)</f>
        <v>3</v>
      </c>
      <c r="Q3023" s="2" t="str">
        <f>LEFT(N3023,SEARCH("/",N3023,1)-1)</f>
        <v>theater</v>
      </c>
      <c r="R3023" s="2" t="str">
        <f>RIGHT(N3023,LEN(N3023)-SEARCH("/",N3023))</f>
        <v>plays</v>
      </c>
      <c r="S3023" s="21">
        <f>(((J3023/60)/60)/24)+DATE(1970,1,1)+(-5/24)</f>
        <v>41982.696053240739</v>
      </c>
      <c r="T3023" s="21">
        <f>(((I3023/60)/60)/24)+DATE(1970,1,1)+(-5/24)</f>
        <v>42042.696053240739</v>
      </c>
    </row>
    <row r="3024" spans="1:20" ht="60" hidden="1" x14ac:dyDescent="0.25">
      <c r="A3024" s="13">
        <v>2902</v>
      </c>
      <c r="B3024" s="3" t="s">
        <v>2902</v>
      </c>
      <c r="C3024" s="3" t="s">
        <v>7012</v>
      </c>
      <c r="D3024" s="2">
        <v>150000</v>
      </c>
      <c r="E3024" s="11">
        <v>25</v>
      </c>
      <c r="F3024" s="2" t="s">
        <v>8220</v>
      </c>
      <c r="G3024" s="2" t="s">
        <v>8223</v>
      </c>
      <c r="H3024" s="2" t="s">
        <v>8245</v>
      </c>
      <c r="I3024" s="2">
        <v>1440412396</v>
      </c>
      <c r="J3024" s="2">
        <v>1437820396</v>
      </c>
      <c r="K3024" s="2" t="b">
        <v>0</v>
      </c>
      <c r="L3024" s="2">
        <v>1</v>
      </c>
      <c r="M3024" s="2" t="b">
        <v>0</v>
      </c>
      <c r="N3024" s="2" t="s">
        <v>8270</v>
      </c>
      <c r="O3024" s="9">
        <f>E3024/D3024</f>
        <v>1.6666666666666666E-4</v>
      </c>
      <c r="P3024" s="10">
        <f>IF(E3024=0,0,E3024/L3024)</f>
        <v>25</v>
      </c>
      <c r="Q3024" s="2" t="str">
        <f>LEFT(N3024,SEARCH("/",N3024,1)-1)</f>
        <v>theater</v>
      </c>
      <c r="R3024" s="2" t="str">
        <f>RIGHT(N3024,LEN(N3024)-SEARCH("/",N3024))</f>
        <v>plays</v>
      </c>
      <c r="S3024" s="21">
        <f>(((J3024/60)/60)/24)+DATE(1970,1,1)+(-5/24)</f>
        <v>42210.231435185182</v>
      </c>
      <c r="T3024" s="21">
        <f>(((I3024/60)/60)/24)+DATE(1970,1,1)+(-5/24)</f>
        <v>42240.231435185182</v>
      </c>
    </row>
    <row r="3025" spans="1:20" ht="90" hidden="1" x14ac:dyDescent="0.25">
      <c r="A3025" s="13">
        <v>2903</v>
      </c>
      <c r="B3025" s="3" t="s">
        <v>2903</v>
      </c>
      <c r="C3025" s="3" t="s">
        <v>7013</v>
      </c>
      <c r="D3025" s="2">
        <v>5000</v>
      </c>
      <c r="E3025" s="11">
        <v>39</v>
      </c>
      <c r="F3025" s="2" t="s">
        <v>8220</v>
      </c>
      <c r="G3025" s="2" t="s">
        <v>8223</v>
      </c>
      <c r="H3025" s="2" t="s">
        <v>8245</v>
      </c>
      <c r="I3025" s="2">
        <v>1441771218</v>
      </c>
      <c r="J3025" s="2">
        <v>1436587218</v>
      </c>
      <c r="K3025" s="2" t="b">
        <v>0</v>
      </c>
      <c r="L3025" s="2">
        <v>4</v>
      </c>
      <c r="M3025" s="2" t="b">
        <v>0</v>
      </c>
      <c r="N3025" s="2" t="s">
        <v>8270</v>
      </c>
      <c r="O3025" s="9">
        <f>E3025/D3025</f>
        <v>7.7999999999999996E-3</v>
      </c>
      <c r="P3025" s="10">
        <f>IF(E3025=0,0,E3025/L3025)</f>
        <v>9.75</v>
      </c>
      <c r="Q3025" s="2" t="str">
        <f>LEFT(N3025,SEARCH("/",N3025,1)-1)</f>
        <v>theater</v>
      </c>
      <c r="R3025" s="2" t="str">
        <f>RIGHT(N3025,LEN(N3025)-SEARCH("/",N3025))</f>
        <v>plays</v>
      </c>
      <c r="S3025" s="21">
        <f>(((J3025/60)/60)/24)+DATE(1970,1,1)+(-5/24)</f>
        <v>42195.95854166666</v>
      </c>
      <c r="T3025" s="21">
        <f>(((I3025/60)/60)/24)+DATE(1970,1,1)+(-5/24)</f>
        <v>42255.95854166666</v>
      </c>
    </row>
    <row r="3026" spans="1:20" ht="90" hidden="1" x14ac:dyDescent="0.25">
      <c r="A3026" s="13">
        <v>2904</v>
      </c>
      <c r="B3026" s="3" t="s">
        <v>2904</v>
      </c>
      <c r="C3026" s="3" t="s">
        <v>7014</v>
      </c>
      <c r="D3026" s="2">
        <v>1500</v>
      </c>
      <c r="E3026" s="11">
        <v>75</v>
      </c>
      <c r="F3026" s="2" t="s">
        <v>8220</v>
      </c>
      <c r="G3026" s="2" t="s">
        <v>8224</v>
      </c>
      <c r="H3026" s="2" t="s">
        <v>8246</v>
      </c>
      <c r="I3026" s="2">
        <v>1415534400</v>
      </c>
      <c r="J3026" s="2">
        <v>1414538031</v>
      </c>
      <c r="K3026" s="2" t="b">
        <v>0</v>
      </c>
      <c r="L3026" s="2">
        <v>4</v>
      </c>
      <c r="M3026" s="2" t="b">
        <v>0</v>
      </c>
      <c r="N3026" s="2" t="s">
        <v>8270</v>
      </c>
      <c r="O3026" s="9">
        <f>E3026/D3026</f>
        <v>0.05</v>
      </c>
      <c r="P3026" s="10">
        <f>IF(E3026=0,0,E3026/L3026)</f>
        <v>18.75</v>
      </c>
      <c r="Q3026" s="2" t="str">
        <f>LEFT(N3026,SEARCH("/",N3026,1)-1)</f>
        <v>theater</v>
      </c>
      <c r="R3026" s="2" t="str">
        <f>RIGHT(N3026,LEN(N3026)-SEARCH("/",N3026))</f>
        <v>plays</v>
      </c>
      <c r="S3026" s="21">
        <f>(((J3026/60)/60)/24)+DATE(1970,1,1)+(-5/24)</f>
        <v>41940.759618055556</v>
      </c>
      <c r="T3026" s="21">
        <f>(((I3026/60)/60)/24)+DATE(1970,1,1)+(-5/24)</f>
        <v>41952.291666666664</v>
      </c>
    </row>
    <row r="3027" spans="1:20" ht="90" hidden="1" x14ac:dyDescent="0.25">
      <c r="A3027" s="13">
        <v>2905</v>
      </c>
      <c r="B3027" s="3" t="s">
        <v>2905</v>
      </c>
      <c r="C3027" s="3" t="s">
        <v>7015</v>
      </c>
      <c r="D3027" s="2">
        <v>3500</v>
      </c>
      <c r="E3027" s="11">
        <v>622</v>
      </c>
      <c r="F3027" s="2" t="s">
        <v>8220</v>
      </c>
      <c r="G3027" s="2" t="s">
        <v>8223</v>
      </c>
      <c r="H3027" s="2" t="s">
        <v>8245</v>
      </c>
      <c r="I3027" s="2">
        <v>1473211313</v>
      </c>
      <c r="J3027" s="2">
        <v>1472001713</v>
      </c>
      <c r="K3027" s="2" t="b">
        <v>0</v>
      </c>
      <c r="L3027" s="2">
        <v>17</v>
      </c>
      <c r="M3027" s="2" t="b">
        <v>0</v>
      </c>
      <c r="N3027" s="2" t="s">
        <v>8270</v>
      </c>
      <c r="O3027" s="9">
        <f>E3027/D3027</f>
        <v>0.17771428571428571</v>
      </c>
      <c r="P3027" s="10">
        <f>IF(E3027=0,0,E3027/L3027)</f>
        <v>36.588235294117645</v>
      </c>
      <c r="Q3027" s="2" t="str">
        <f>LEFT(N3027,SEARCH("/",N3027,1)-1)</f>
        <v>theater</v>
      </c>
      <c r="R3027" s="2" t="str">
        <f>RIGHT(N3027,LEN(N3027)-SEARCH("/",N3027))</f>
        <v>plays</v>
      </c>
      <c r="S3027" s="21">
        <f>(((J3027/60)/60)/24)+DATE(1970,1,1)+(-5/24)</f>
        <v>42605.848530092589</v>
      </c>
      <c r="T3027" s="21">
        <f>(((I3027/60)/60)/24)+DATE(1970,1,1)+(-5/24)</f>
        <v>42619.848530092589</v>
      </c>
    </row>
    <row r="3028" spans="1:20" ht="105" hidden="1" x14ac:dyDescent="0.25">
      <c r="A3028" s="13">
        <v>2906</v>
      </c>
      <c r="B3028" s="3" t="s">
        <v>2906</v>
      </c>
      <c r="C3028" s="3" t="s">
        <v>7016</v>
      </c>
      <c r="D3028" s="2">
        <v>6000</v>
      </c>
      <c r="E3028" s="11">
        <v>565</v>
      </c>
      <c r="F3028" s="2" t="s">
        <v>8220</v>
      </c>
      <c r="G3028" s="2" t="s">
        <v>8223</v>
      </c>
      <c r="H3028" s="2" t="s">
        <v>8245</v>
      </c>
      <c r="I3028" s="2">
        <v>1438390800</v>
      </c>
      <c r="J3028" s="2">
        <v>1436888066</v>
      </c>
      <c r="K3028" s="2" t="b">
        <v>0</v>
      </c>
      <c r="L3028" s="2">
        <v>7</v>
      </c>
      <c r="M3028" s="2" t="b">
        <v>0</v>
      </c>
      <c r="N3028" s="2" t="s">
        <v>8270</v>
      </c>
      <c r="O3028" s="9">
        <f>E3028/D3028</f>
        <v>9.4166666666666662E-2</v>
      </c>
      <c r="P3028" s="10">
        <f>IF(E3028=0,0,E3028/L3028)</f>
        <v>80.714285714285708</v>
      </c>
      <c r="Q3028" s="2" t="str">
        <f>LEFT(N3028,SEARCH("/",N3028,1)-1)</f>
        <v>theater</v>
      </c>
      <c r="R3028" s="2" t="str">
        <f>RIGHT(N3028,LEN(N3028)-SEARCH("/",N3028))</f>
        <v>plays</v>
      </c>
      <c r="S3028" s="21">
        <f>(((J3028/60)/60)/24)+DATE(1970,1,1)+(-5/24)</f>
        <v>42199.440578703703</v>
      </c>
      <c r="T3028" s="21">
        <f>(((I3028/60)/60)/24)+DATE(1970,1,1)+(-5/24)</f>
        <v>42216.833333333336</v>
      </c>
    </row>
    <row r="3029" spans="1:20" ht="90" hidden="1" x14ac:dyDescent="0.25">
      <c r="A3029" s="13">
        <v>2907</v>
      </c>
      <c r="B3029" s="3" t="s">
        <v>2907</v>
      </c>
      <c r="C3029" s="3" t="s">
        <v>7017</v>
      </c>
      <c r="D3029" s="2">
        <v>2500</v>
      </c>
      <c r="E3029" s="11">
        <v>2</v>
      </c>
      <c r="F3029" s="2" t="s">
        <v>8220</v>
      </c>
      <c r="G3029" s="2" t="s">
        <v>8223</v>
      </c>
      <c r="H3029" s="2" t="s">
        <v>8245</v>
      </c>
      <c r="I3029" s="2">
        <v>1463259837</v>
      </c>
      <c r="J3029" s="2">
        <v>1458075837</v>
      </c>
      <c r="K3029" s="2" t="b">
        <v>0</v>
      </c>
      <c r="L3029" s="2">
        <v>2</v>
      </c>
      <c r="M3029" s="2" t="b">
        <v>0</v>
      </c>
      <c r="N3029" s="2" t="s">
        <v>8270</v>
      </c>
      <c r="O3029" s="9">
        <f>E3029/D3029</f>
        <v>8.0000000000000004E-4</v>
      </c>
      <c r="P3029" s="10">
        <f>IF(E3029=0,0,E3029/L3029)</f>
        <v>1</v>
      </c>
      <c r="Q3029" s="2" t="str">
        <f>LEFT(N3029,SEARCH("/",N3029,1)-1)</f>
        <v>theater</v>
      </c>
      <c r="R3029" s="2" t="str">
        <f>RIGHT(N3029,LEN(N3029)-SEARCH("/",N3029))</f>
        <v>plays</v>
      </c>
      <c r="S3029" s="21">
        <f>(((J3029/60)/60)/24)+DATE(1970,1,1)+(-5/24)</f>
        <v>42444.669409722213</v>
      </c>
      <c r="T3029" s="21">
        <f>(((I3029/60)/60)/24)+DATE(1970,1,1)+(-5/24)</f>
        <v>42504.669409722213</v>
      </c>
    </row>
    <row r="3030" spans="1:20" ht="90" hidden="1" x14ac:dyDescent="0.25">
      <c r="A3030" s="13">
        <v>2908</v>
      </c>
      <c r="B3030" s="3" t="s">
        <v>2908</v>
      </c>
      <c r="C3030" s="3" t="s">
        <v>7018</v>
      </c>
      <c r="D3030" s="2">
        <v>9600</v>
      </c>
      <c r="E3030" s="11">
        <v>264</v>
      </c>
      <c r="F3030" s="2" t="s">
        <v>8220</v>
      </c>
      <c r="G3030" s="2" t="s">
        <v>8223</v>
      </c>
      <c r="H3030" s="2" t="s">
        <v>8245</v>
      </c>
      <c r="I3030" s="2">
        <v>1465407219</v>
      </c>
      <c r="J3030" s="2">
        <v>1462815219</v>
      </c>
      <c r="K3030" s="2" t="b">
        <v>0</v>
      </c>
      <c r="L3030" s="2">
        <v>5</v>
      </c>
      <c r="M3030" s="2" t="b">
        <v>0</v>
      </c>
      <c r="N3030" s="2" t="s">
        <v>8270</v>
      </c>
      <c r="O3030" s="9">
        <f>E3030/D3030</f>
        <v>2.75E-2</v>
      </c>
      <c r="P3030" s="10">
        <f>IF(E3030=0,0,E3030/L3030)</f>
        <v>52.8</v>
      </c>
      <c r="Q3030" s="2" t="str">
        <f>LEFT(N3030,SEARCH("/",N3030,1)-1)</f>
        <v>theater</v>
      </c>
      <c r="R3030" s="2" t="str">
        <f>RIGHT(N3030,LEN(N3030)-SEARCH("/",N3030))</f>
        <v>plays</v>
      </c>
      <c r="S3030" s="21">
        <f>(((J3030/60)/60)/24)+DATE(1970,1,1)+(-5/24)</f>
        <v>42499.523368055547</v>
      </c>
      <c r="T3030" s="21">
        <f>(((I3030/60)/60)/24)+DATE(1970,1,1)+(-5/24)</f>
        <v>42529.523368055547</v>
      </c>
    </row>
    <row r="3031" spans="1:20" ht="105" hidden="1" x14ac:dyDescent="0.25">
      <c r="A3031" s="13">
        <v>2909</v>
      </c>
      <c r="B3031" s="3" t="s">
        <v>2909</v>
      </c>
      <c r="C3031" s="3" t="s">
        <v>7019</v>
      </c>
      <c r="D3031" s="2">
        <v>180000</v>
      </c>
      <c r="E3031" s="11">
        <v>20</v>
      </c>
      <c r="F3031" s="2" t="s">
        <v>8220</v>
      </c>
      <c r="G3031" s="2" t="s">
        <v>8223</v>
      </c>
      <c r="H3031" s="2" t="s">
        <v>8245</v>
      </c>
      <c r="I3031" s="2">
        <v>1416944760</v>
      </c>
      <c r="J3031" s="2">
        <v>1413527001</v>
      </c>
      <c r="K3031" s="2" t="b">
        <v>0</v>
      </c>
      <c r="L3031" s="2">
        <v>1</v>
      </c>
      <c r="M3031" s="2" t="b">
        <v>0</v>
      </c>
      <c r="N3031" s="2" t="s">
        <v>8270</v>
      </c>
      <c r="O3031" s="9">
        <f>E3031/D3031</f>
        <v>1.1111111111111112E-4</v>
      </c>
      <c r="P3031" s="10">
        <f>IF(E3031=0,0,E3031/L3031)</f>
        <v>20</v>
      </c>
      <c r="Q3031" s="2" t="str">
        <f>LEFT(N3031,SEARCH("/",N3031,1)-1)</f>
        <v>theater</v>
      </c>
      <c r="R3031" s="2" t="str">
        <f>RIGHT(N3031,LEN(N3031)-SEARCH("/",N3031))</f>
        <v>plays</v>
      </c>
      <c r="S3031" s="21">
        <f>(((J3031/60)/60)/24)+DATE(1970,1,1)+(-5/24)</f>
        <v>41929.057881944442</v>
      </c>
      <c r="T3031" s="21">
        <f>(((I3031/60)/60)/24)+DATE(1970,1,1)+(-5/24)</f>
        <v>41968.615277777775</v>
      </c>
    </row>
    <row r="3032" spans="1:20" ht="90" hidden="1" x14ac:dyDescent="0.25">
      <c r="A3032" s="13">
        <v>2910</v>
      </c>
      <c r="B3032" s="3" t="s">
        <v>2910</v>
      </c>
      <c r="C3032" s="3" t="s">
        <v>7020</v>
      </c>
      <c r="D3032" s="2">
        <v>30000</v>
      </c>
      <c r="E3032" s="11">
        <v>1</v>
      </c>
      <c r="F3032" s="2" t="s">
        <v>8220</v>
      </c>
      <c r="G3032" s="2" t="s">
        <v>8224</v>
      </c>
      <c r="H3032" s="2" t="s">
        <v>8246</v>
      </c>
      <c r="I3032" s="2">
        <v>1434139887</v>
      </c>
      <c r="J3032" s="2">
        <v>1428955887</v>
      </c>
      <c r="K3032" s="2" t="b">
        <v>0</v>
      </c>
      <c r="L3032" s="2">
        <v>1</v>
      </c>
      <c r="M3032" s="2" t="b">
        <v>0</v>
      </c>
      <c r="N3032" s="2" t="s">
        <v>8270</v>
      </c>
      <c r="O3032" s="9">
        <f>E3032/D3032</f>
        <v>3.3333333333333335E-5</v>
      </c>
      <c r="P3032" s="10">
        <f>IF(E3032=0,0,E3032/L3032)</f>
        <v>1</v>
      </c>
      <c r="Q3032" s="2" t="str">
        <f>LEFT(N3032,SEARCH("/",N3032,1)-1)</f>
        <v>theater</v>
      </c>
      <c r="R3032" s="2" t="str">
        <f>RIGHT(N3032,LEN(N3032)-SEARCH("/",N3032))</f>
        <v>plays</v>
      </c>
      <c r="S3032" s="21">
        <f>(((J3032/60)/60)/24)+DATE(1970,1,1)+(-5/24)</f>
        <v>42107.632951388885</v>
      </c>
      <c r="T3032" s="21">
        <f>(((I3032/60)/60)/24)+DATE(1970,1,1)+(-5/24)</f>
        <v>42167.632951388885</v>
      </c>
    </row>
    <row r="3033" spans="1:20" ht="105" hidden="1" x14ac:dyDescent="0.25">
      <c r="A3033" s="13">
        <v>2911</v>
      </c>
      <c r="B3033" s="3" t="s">
        <v>2911</v>
      </c>
      <c r="C3033" s="3" t="s">
        <v>7021</v>
      </c>
      <c r="D3033" s="2">
        <v>1800</v>
      </c>
      <c r="E3033" s="11">
        <v>657</v>
      </c>
      <c r="F3033" s="2" t="s">
        <v>8220</v>
      </c>
      <c r="G3033" s="2" t="s">
        <v>8223</v>
      </c>
      <c r="H3033" s="2" t="s">
        <v>8245</v>
      </c>
      <c r="I3033" s="2">
        <v>1435429626</v>
      </c>
      <c r="J3033" s="2">
        <v>1431973626</v>
      </c>
      <c r="K3033" s="2" t="b">
        <v>0</v>
      </c>
      <c r="L3033" s="2">
        <v>14</v>
      </c>
      <c r="M3033" s="2" t="b">
        <v>0</v>
      </c>
      <c r="N3033" s="2" t="s">
        <v>8270</v>
      </c>
      <c r="O3033" s="9">
        <f>E3033/D3033</f>
        <v>0.36499999999999999</v>
      </c>
      <c r="P3033" s="10">
        <f>IF(E3033=0,0,E3033/L3033)</f>
        <v>46.928571428571431</v>
      </c>
      <c r="Q3033" s="2" t="str">
        <f>LEFT(N3033,SEARCH("/",N3033,1)-1)</f>
        <v>theater</v>
      </c>
      <c r="R3033" s="2" t="str">
        <f>RIGHT(N3033,LEN(N3033)-SEARCH("/",N3033))</f>
        <v>plays</v>
      </c>
      <c r="S3033" s="21">
        <f>(((J3033/60)/60)/24)+DATE(1970,1,1)+(-5/24)</f>
        <v>42142.560486111113</v>
      </c>
      <c r="T3033" s="21">
        <f>(((I3033/60)/60)/24)+DATE(1970,1,1)+(-5/24)</f>
        <v>42182.560486111113</v>
      </c>
    </row>
    <row r="3034" spans="1:20" ht="90" hidden="1" x14ac:dyDescent="0.25">
      <c r="A3034" s="13">
        <v>2912</v>
      </c>
      <c r="B3034" s="3" t="s">
        <v>2912</v>
      </c>
      <c r="C3034" s="3" t="s">
        <v>7022</v>
      </c>
      <c r="D3034" s="2">
        <v>14440</v>
      </c>
      <c r="E3034" s="11">
        <v>2030</v>
      </c>
      <c r="F3034" s="2" t="s">
        <v>8220</v>
      </c>
      <c r="G3034" s="2" t="s">
        <v>8223</v>
      </c>
      <c r="H3034" s="2" t="s">
        <v>8245</v>
      </c>
      <c r="I3034" s="2">
        <v>1452827374</v>
      </c>
      <c r="J3034" s="2">
        <v>1450235374</v>
      </c>
      <c r="K3034" s="2" t="b">
        <v>0</v>
      </c>
      <c r="L3034" s="2">
        <v>26</v>
      </c>
      <c r="M3034" s="2" t="b">
        <v>0</v>
      </c>
      <c r="N3034" s="2" t="s">
        <v>8270</v>
      </c>
      <c r="O3034" s="9">
        <f>E3034/D3034</f>
        <v>0.14058171745152354</v>
      </c>
      <c r="P3034" s="10">
        <f>IF(E3034=0,0,E3034/L3034)</f>
        <v>78.07692307692308</v>
      </c>
      <c r="Q3034" s="2" t="str">
        <f>LEFT(N3034,SEARCH("/",N3034,1)-1)</f>
        <v>theater</v>
      </c>
      <c r="R3034" s="2" t="str">
        <f>RIGHT(N3034,LEN(N3034)-SEARCH("/",N3034))</f>
        <v>plays</v>
      </c>
      <c r="S3034" s="21">
        <f>(((J3034/60)/60)/24)+DATE(1970,1,1)+(-5/24)</f>
        <v>42353.923310185179</v>
      </c>
      <c r="T3034" s="21">
        <f>(((I3034/60)/60)/24)+DATE(1970,1,1)+(-5/24)</f>
        <v>42383.923310185179</v>
      </c>
    </row>
    <row r="3035" spans="1:20" ht="90" hidden="1" x14ac:dyDescent="0.25">
      <c r="A3035" s="13">
        <v>2913</v>
      </c>
      <c r="B3035" s="3" t="s">
        <v>2913</v>
      </c>
      <c r="C3035" s="3" t="s">
        <v>7023</v>
      </c>
      <c r="D3035" s="2">
        <v>10000</v>
      </c>
      <c r="E3035" s="11">
        <v>2</v>
      </c>
      <c r="F3035" s="2" t="s">
        <v>8220</v>
      </c>
      <c r="G3035" s="2" t="s">
        <v>8223</v>
      </c>
      <c r="H3035" s="2" t="s">
        <v>8245</v>
      </c>
      <c r="I3035" s="2">
        <v>1410041339</v>
      </c>
      <c r="J3035" s="2">
        <v>1404857339</v>
      </c>
      <c r="K3035" s="2" t="b">
        <v>0</v>
      </c>
      <c r="L3035" s="2">
        <v>2</v>
      </c>
      <c r="M3035" s="2" t="b">
        <v>0</v>
      </c>
      <c r="N3035" s="2" t="s">
        <v>8270</v>
      </c>
      <c r="O3035" s="9">
        <f>E3035/D3035</f>
        <v>2.0000000000000001E-4</v>
      </c>
      <c r="P3035" s="10">
        <f>IF(E3035=0,0,E3035/L3035)</f>
        <v>1</v>
      </c>
      <c r="Q3035" s="2" t="str">
        <f>LEFT(N3035,SEARCH("/",N3035,1)-1)</f>
        <v>theater</v>
      </c>
      <c r="R3035" s="2" t="str">
        <f>RIGHT(N3035,LEN(N3035)-SEARCH("/",N3035))</f>
        <v>plays</v>
      </c>
      <c r="S3035" s="21">
        <f>(((J3035/60)/60)/24)+DATE(1970,1,1)+(-5/24)</f>
        <v>41828.714571759258</v>
      </c>
      <c r="T3035" s="21">
        <f>(((I3035/60)/60)/24)+DATE(1970,1,1)+(-5/24)</f>
        <v>41888.714571759258</v>
      </c>
    </row>
    <row r="3036" spans="1:20" ht="60" hidden="1" x14ac:dyDescent="0.25">
      <c r="A3036" s="13">
        <v>2914</v>
      </c>
      <c r="B3036" s="3" t="s">
        <v>2914</v>
      </c>
      <c r="C3036" s="3" t="s">
        <v>7024</v>
      </c>
      <c r="D3036" s="2">
        <v>25000</v>
      </c>
      <c r="E3036" s="11">
        <v>1</v>
      </c>
      <c r="F3036" s="2" t="s">
        <v>8220</v>
      </c>
      <c r="G3036" s="2" t="s">
        <v>8224</v>
      </c>
      <c r="H3036" s="2" t="s">
        <v>8246</v>
      </c>
      <c r="I3036" s="2">
        <v>1426365994</v>
      </c>
      <c r="J3036" s="2">
        <v>1421185594</v>
      </c>
      <c r="K3036" s="2" t="b">
        <v>0</v>
      </c>
      <c r="L3036" s="2">
        <v>1</v>
      </c>
      <c r="M3036" s="2" t="b">
        <v>0</v>
      </c>
      <c r="N3036" s="2" t="s">
        <v>8270</v>
      </c>
      <c r="O3036" s="9">
        <f>E3036/D3036</f>
        <v>4.0000000000000003E-5</v>
      </c>
      <c r="P3036" s="10">
        <f>IF(E3036=0,0,E3036/L3036)</f>
        <v>1</v>
      </c>
      <c r="Q3036" s="2" t="str">
        <f>LEFT(N3036,SEARCH("/",N3036,1)-1)</f>
        <v>theater</v>
      </c>
      <c r="R3036" s="2" t="str">
        <f>RIGHT(N3036,LEN(N3036)-SEARCH("/",N3036))</f>
        <v>plays</v>
      </c>
      <c r="S3036" s="21">
        <f>(((J3036/60)/60)/24)+DATE(1970,1,1)+(-5/24)</f>
        <v>42017.699004629627</v>
      </c>
      <c r="T3036" s="21">
        <f>(((I3036/60)/60)/24)+DATE(1970,1,1)+(-5/24)</f>
        <v>42077.657337962963</v>
      </c>
    </row>
    <row r="3037" spans="1:20" ht="90" hidden="1" x14ac:dyDescent="0.25">
      <c r="A3037" s="13">
        <v>2915</v>
      </c>
      <c r="B3037" s="3" t="s">
        <v>2915</v>
      </c>
      <c r="C3037" s="3" t="s">
        <v>7025</v>
      </c>
      <c r="D3037" s="2">
        <v>1000</v>
      </c>
      <c r="E3037" s="11">
        <v>611</v>
      </c>
      <c r="F3037" s="2" t="s">
        <v>8220</v>
      </c>
      <c r="G3037" s="2" t="s">
        <v>8224</v>
      </c>
      <c r="H3037" s="2" t="s">
        <v>8246</v>
      </c>
      <c r="I3037" s="2">
        <v>1458117190</v>
      </c>
      <c r="J3037" s="2">
        <v>1455528790</v>
      </c>
      <c r="K3037" s="2" t="b">
        <v>0</v>
      </c>
      <c r="L3037" s="2">
        <v>3</v>
      </c>
      <c r="M3037" s="2" t="b">
        <v>0</v>
      </c>
      <c r="N3037" s="2" t="s">
        <v>8270</v>
      </c>
      <c r="O3037" s="9">
        <f>E3037/D3037</f>
        <v>0.61099999999999999</v>
      </c>
      <c r="P3037" s="10">
        <f>IF(E3037=0,0,E3037/L3037)</f>
        <v>203.66666666666666</v>
      </c>
      <c r="Q3037" s="2" t="str">
        <f>LEFT(N3037,SEARCH("/",N3037,1)-1)</f>
        <v>theater</v>
      </c>
      <c r="R3037" s="2" t="str">
        <f>RIGHT(N3037,LEN(N3037)-SEARCH("/",N3037))</f>
        <v>plays</v>
      </c>
      <c r="S3037" s="21">
        <f>(((J3037/60)/60)/24)+DATE(1970,1,1)+(-5/24)</f>
        <v>42415.189699074072</v>
      </c>
      <c r="T3037" s="21">
        <f>(((I3037/60)/60)/24)+DATE(1970,1,1)+(-5/24)</f>
        <v>42445.1480324074</v>
      </c>
    </row>
    <row r="3038" spans="1:20" ht="75" hidden="1" x14ac:dyDescent="0.25">
      <c r="A3038" s="13">
        <v>2916</v>
      </c>
      <c r="B3038" s="3" t="s">
        <v>2916</v>
      </c>
      <c r="C3038" s="3" t="s">
        <v>7026</v>
      </c>
      <c r="D3038" s="2">
        <v>1850</v>
      </c>
      <c r="E3038" s="11">
        <v>145</v>
      </c>
      <c r="F3038" s="2" t="s">
        <v>8220</v>
      </c>
      <c r="G3038" s="2" t="s">
        <v>8224</v>
      </c>
      <c r="H3038" s="2" t="s">
        <v>8246</v>
      </c>
      <c r="I3038" s="2">
        <v>1400498789</v>
      </c>
      <c r="J3038" s="2">
        <v>1398511589</v>
      </c>
      <c r="K3038" s="2" t="b">
        <v>0</v>
      </c>
      <c r="L3038" s="2">
        <v>7</v>
      </c>
      <c r="M3038" s="2" t="b">
        <v>0</v>
      </c>
      <c r="N3038" s="2" t="s">
        <v>8270</v>
      </c>
      <c r="O3038" s="9">
        <f>E3038/D3038</f>
        <v>7.8378378378378383E-2</v>
      </c>
      <c r="P3038" s="10">
        <f>IF(E3038=0,0,E3038/L3038)</f>
        <v>20.714285714285715</v>
      </c>
      <c r="Q3038" s="2" t="str">
        <f>LEFT(N3038,SEARCH("/",N3038,1)-1)</f>
        <v>theater</v>
      </c>
      <c r="R3038" s="2" t="str">
        <f>RIGHT(N3038,LEN(N3038)-SEARCH("/",N3038))</f>
        <v>plays</v>
      </c>
      <c r="S3038" s="21">
        <f>(((J3038/60)/60)/24)+DATE(1970,1,1)+(-5/24)</f>
        <v>41755.268391203703</v>
      </c>
      <c r="T3038" s="21">
        <f>(((I3038/60)/60)/24)+DATE(1970,1,1)+(-5/24)</f>
        <v>41778.268391203703</v>
      </c>
    </row>
    <row r="3039" spans="1:20" ht="105" hidden="1" x14ac:dyDescent="0.25">
      <c r="A3039" s="13">
        <v>2917</v>
      </c>
      <c r="B3039" s="3" t="s">
        <v>2917</v>
      </c>
      <c r="C3039" s="3" t="s">
        <v>7027</v>
      </c>
      <c r="D3039" s="2">
        <v>2000</v>
      </c>
      <c r="E3039" s="11">
        <v>437</v>
      </c>
      <c r="F3039" s="2" t="s">
        <v>8220</v>
      </c>
      <c r="G3039" s="2" t="s">
        <v>8223</v>
      </c>
      <c r="H3039" s="2" t="s">
        <v>8245</v>
      </c>
      <c r="I3039" s="2">
        <v>1442381847</v>
      </c>
      <c r="J3039" s="2">
        <v>1440826647</v>
      </c>
      <c r="K3039" s="2" t="b">
        <v>0</v>
      </c>
      <c r="L3039" s="2">
        <v>9</v>
      </c>
      <c r="M3039" s="2" t="b">
        <v>0</v>
      </c>
      <c r="N3039" s="2" t="s">
        <v>8270</v>
      </c>
      <c r="O3039" s="9">
        <f>E3039/D3039</f>
        <v>0.2185</v>
      </c>
      <c r="P3039" s="10">
        <f>IF(E3039=0,0,E3039/L3039)</f>
        <v>48.555555555555557</v>
      </c>
      <c r="Q3039" s="2" t="str">
        <f>LEFT(N3039,SEARCH("/",N3039,1)-1)</f>
        <v>theater</v>
      </c>
      <c r="R3039" s="2" t="str">
        <f>RIGHT(N3039,LEN(N3039)-SEARCH("/",N3039))</f>
        <v>plays</v>
      </c>
      <c r="S3039" s="21">
        <f>(((J3039/60)/60)/24)+DATE(1970,1,1)+(-5/24)</f>
        <v>42245.026006944441</v>
      </c>
      <c r="T3039" s="21">
        <f>(((I3039/60)/60)/24)+DATE(1970,1,1)+(-5/24)</f>
        <v>42263.026006944441</v>
      </c>
    </row>
    <row r="3040" spans="1:20" ht="90" hidden="1" x14ac:dyDescent="0.25">
      <c r="A3040" s="13">
        <v>2918</v>
      </c>
      <c r="B3040" s="3" t="s">
        <v>2918</v>
      </c>
      <c r="C3040" s="3" t="s">
        <v>7028</v>
      </c>
      <c r="D3040" s="2">
        <v>5000</v>
      </c>
      <c r="E3040" s="11">
        <v>1362</v>
      </c>
      <c r="F3040" s="2" t="s">
        <v>8220</v>
      </c>
      <c r="G3040" s="2" t="s">
        <v>8223</v>
      </c>
      <c r="H3040" s="2" t="s">
        <v>8245</v>
      </c>
      <c r="I3040" s="2">
        <v>1446131207</v>
      </c>
      <c r="J3040" s="2">
        <v>1443712007</v>
      </c>
      <c r="K3040" s="2" t="b">
        <v>0</v>
      </c>
      <c r="L3040" s="2">
        <v>20</v>
      </c>
      <c r="M3040" s="2" t="b">
        <v>0</v>
      </c>
      <c r="N3040" s="2" t="s">
        <v>8270</v>
      </c>
      <c r="O3040" s="9">
        <f>E3040/D3040</f>
        <v>0.27239999999999998</v>
      </c>
      <c r="P3040" s="10">
        <f>IF(E3040=0,0,E3040/L3040)</f>
        <v>68.099999999999994</v>
      </c>
      <c r="Q3040" s="2" t="str">
        <f>LEFT(N3040,SEARCH("/",N3040,1)-1)</f>
        <v>theater</v>
      </c>
      <c r="R3040" s="2" t="str">
        <f>RIGHT(N3040,LEN(N3040)-SEARCH("/",N3040))</f>
        <v>plays</v>
      </c>
      <c r="S3040" s="21">
        <f>(((J3040/60)/60)/24)+DATE(1970,1,1)+(-5/24)</f>
        <v>42278.421377314815</v>
      </c>
      <c r="T3040" s="21">
        <f>(((I3040/60)/60)/24)+DATE(1970,1,1)+(-5/24)</f>
        <v>42306.421377314815</v>
      </c>
    </row>
    <row r="3041" spans="1:20" ht="75" hidden="1" x14ac:dyDescent="0.25">
      <c r="A3041" s="13">
        <v>2919</v>
      </c>
      <c r="B3041" s="3" t="s">
        <v>2919</v>
      </c>
      <c r="C3041" s="3" t="s">
        <v>7029</v>
      </c>
      <c r="D3041" s="2">
        <v>600</v>
      </c>
      <c r="E3041" s="11">
        <v>51</v>
      </c>
      <c r="F3041" s="2" t="s">
        <v>8220</v>
      </c>
      <c r="G3041" s="2" t="s">
        <v>8223</v>
      </c>
      <c r="H3041" s="2" t="s">
        <v>8245</v>
      </c>
      <c r="I3041" s="2">
        <v>1407250329</v>
      </c>
      <c r="J3041" s="2">
        <v>1404658329</v>
      </c>
      <c r="K3041" s="2" t="b">
        <v>0</v>
      </c>
      <c r="L3041" s="2">
        <v>6</v>
      </c>
      <c r="M3041" s="2" t="b">
        <v>0</v>
      </c>
      <c r="N3041" s="2" t="s">
        <v>8270</v>
      </c>
      <c r="O3041" s="9">
        <f>E3041/D3041</f>
        <v>8.5000000000000006E-2</v>
      </c>
      <c r="P3041" s="10">
        <f>IF(E3041=0,0,E3041/L3041)</f>
        <v>8.5</v>
      </c>
      <c r="Q3041" s="2" t="str">
        <f>LEFT(N3041,SEARCH("/",N3041,1)-1)</f>
        <v>theater</v>
      </c>
      <c r="R3041" s="2" t="str">
        <f>RIGHT(N3041,LEN(N3041)-SEARCH("/",N3041))</f>
        <v>plays</v>
      </c>
      <c r="S3041" s="21">
        <f>(((J3041/60)/60)/24)+DATE(1970,1,1)+(-5/24)</f>
        <v>41826.411215277774</v>
      </c>
      <c r="T3041" s="21">
        <f>(((I3041/60)/60)/24)+DATE(1970,1,1)+(-5/24)</f>
        <v>41856.411215277774</v>
      </c>
    </row>
    <row r="3042" spans="1:20" ht="90" hidden="1" x14ac:dyDescent="0.25">
      <c r="A3042" s="13">
        <v>2920</v>
      </c>
      <c r="B3042" s="3" t="s">
        <v>2920</v>
      </c>
      <c r="C3042" s="3" t="s">
        <v>7030</v>
      </c>
      <c r="D3042" s="2">
        <v>2500</v>
      </c>
      <c r="E3042" s="11">
        <v>671</v>
      </c>
      <c r="F3042" s="2" t="s">
        <v>8220</v>
      </c>
      <c r="G3042" s="2" t="s">
        <v>8228</v>
      </c>
      <c r="H3042" s="2" t="s">
        <v>8250</v>
      </c>
      <c r="I3042" s="2">
        <v>1427306470</v>
      </c>
      <c r="J3042" s="2">
        <v>1424718070</v>
      </c>
      <c r="K3042" s="2" t="b">
        <v>0</v>
      </c>
      <c r="L3042" s="2">
        <v>13</v>
      </c>
      <c r="M3042" s="2" t="b">
        <v>0</v>
      </c>
      <c r="N3042" s="2" t="s">
        <v>8270</v>
      </c>
      <c r="O3042" s="9">
        <f>E3042/D3042</f>
        <v>0.26840000000000003</v>
      </c>
      <c r="P3042" s="10">
        <f>IF(E3042=0,0,E3042/L3042)</f>
        <v>51.615384615384613</v>
      </c>
      <c r="Q3042" s="2" t="str">
        <f>LEFT(N3042,SEARCH("/",N3042,1)-1)</f>
        <v>theater</v>
      </c>
      <c r="R3042" s="2" t="str">
        <f>RIGHT(N3042,LEN(N3042)-SEARCH("/",N3042))</f>
        <v>plays</v>
      </c>
      <c r="S3042" s="21">
        <f>(((J3042/60)/60)/24)+DATE(1970,1,1)+(-5/24)</f>
        <v>42058.584143518521</v>
      </c>
      <c r="T3042" s="21">
        <f>(((I3042/60)/60)/24)+DATE(1970,1,1)+(-5/24)</f>
        <v>42088.54247685185</v>
      </c>
    </row>
    <row r="3043" spans="1:20" ht="105" hidden="1" x14ac:dyDescent="0.25">
      <c r="A3043" s="13">
        <v>2961</v>
      </c>
      <c r="B3043" s="3" t="s">
        <v>2961</v>
      </c>
      <c r="C3043" s="3" t="s">
        <v>7071</v>
      </c>
      <c r="D3043" s="2">
        <v>5000</v>
      </c>
      <c r="E3043" s="11">
        <v>5481</v>
      </c>
      <c r="F3043" s="2" t="s">
        <v>8218</v>
      </c>
      <c r="G3043" s="2" t="s">
        <v>8223</v>
      </c>
      <c r="H3043" s="2" t="s">
        <v>8245</v>
      </c>
      <c r="I3043" s="2">
        <v>1427342400</v>
      </c>
      <c r="J3043" s="2">
        <v>1424927159</v>
      </c>
      <c r="K3043" s="2" t="b">
        <v>0</v>
      </c>
      <c r="L3043" s="2">
        <v>108</v>
      </c>
      <c r="M3043" s="2" t="b">
        <v>1</v>
      </c>
      <c r="N3043" s="2" t="s">
        <v>8270</v>
      </c>
      <c r="O3043" s="9">
        <f>E3043/D3043</f>
        <v>1.0962000000000001</v>
      </c>
      <c r="P3043" s="10">
        <f>IF(E3043=0,0,E3043/L3043)</f>
        <v>50.75</v>
      </c>
      <c r="Q3043" s="2" t="str">
        <f>LEFT(N3043,SEARCH("/",N3043,1)-1)</f>
        <v>theater</v>
      </c>
      <c r="R3043" s="2" t="str">
        <f>RIGHT(N3043,LEN(N3043)-SEARCH("/",N3043))</f>
        <v>plays</v>
      </c>
      <c r="S3043" s="21">
        <f>(((J3043/60)/60)/24)+DATE(1970,1,1)+(-5/24)</f>
        <v>42061.004155092589</v>
      </c>
      <c r="T3043" s="21">
        <f>(((I3043/60)/60)/24)+DATE(1970,1,1)+(-5/24)</f>
        <v>42088.958333333336</v>
      </c>
    </row>
    <row r="3044" spans="1:20" ht="90" hidden="1" x14ac:dyDescent="0.25">
      <c r="A3044" s="13">
        <v>2962</v>
      </c>
      <c r="B3044" s="3" t="s">
        <v>2962</v>
      </c>
      <c r="C3044" s="3" t="s">
        <v>7072</v>
      </c>
      <c r="D3044" s="2">
        <v>1000</v>
      </c>
      <c r="E3044" s="11">
        <v>1218</v>
      </c>
      <c r="F3044" s="2" t="s">
        <v>8218</v>
      </c>
      <c r="G3044" s="2" t="s">
        <v>8223</v>
      </c>
      <c r="H3044" s="2" t="s">
        <v>8245</v>
      </c>
      <c r="I3044" s="2">
        <v>1425193140</v>
      </c>
      <c r="J3044" s="2">
        <v>1422769906</v>
      </c>
      <c r="K3044" s="2" t="b">
        <v>0</v>
      </c>
      <c r="L3044" s="2">
        <v>20</v>
      </c>
      <c r="M3044" s="2" t="b">
        <v>1</v>
      </c>
      <c r="N3044" s="2" t="s">
        <v>8270</v>
      </c>
      <c r="O3044" s="9">
        <f>E3044/D3044</f>
        <v>1.218</v>
      </c>
      <c r="P3044" s="10">
        <f>IF(E3044=0,0,E3044/L3044)</f>
        <v>60.9</v>
      </c>
      <c r="Q3044" s="2" t="str">
        <f>LEFT(N3044,SEARCH("/",N3044,1)-1)</f>
        <v>theater</v>
      </c>
      <c r="R3044" s="2" t="str">
        <f>RIGHT(N3044,LEN(N3044)-SEARCH("/",N3044))</f>
        <v>plays</v>
      </c>
      <c r="S3044" s="21">
        <f>(((J3044/60)/60)/24)+DATE(1970,1,1)+(-5/24)</f>
        <v>42036.035949074074</v>
      </c>
      <c r="T3044" s="21">
        <f>(((I3044/60)/60)/24)+DATE(1970,1,1)+(-5/24)</f>
        <v>42064.082638888889</v>
      </c>
    </row>
    <row r="3045" spans="1:20" ht="105" hidden="1" x14ac:dyDescent="0.25">
      <c r="A3045" s="13">
        <v>2963</v>
      </c>
      <c r="B3045" s="3" t="s">
        <v>2963</v>
      </c>
      <c r="C3045" s="3" t="s">
        <v>7073</v>
      </c>
      <c r="D3045" s="2">
        <v>10000</v>
      </c>
      <c r="E3045" s="11">
        <v>10685</v>
      </c>
      <c r="F3045" s="2" t="s">
        <v>8218</v>
      </c>
      <c r="G3045" s="2" t="s">
        <v>8223</v>
      </c>
      <c r="H3045" s="2" t="s">
        <v>8245</v>
      </c>
      <c r="I3045" s="2">
        <v>1435835824</v>
      </c>
      <c r="J3045" s="2">
        <v>1433243824</v>
      </c>
      <c r="K3045" s="2" t="b">
        <v>0</v>
      </c>
      <c r="L3045" s="2">
        <v>98</v>
      </c>
      <c r="M3045" s="2" t="b">
        <v>1</v>
      </c>
      <c r="N3045" s="2" t="s">
        <v>8270</v>
      </c>
      <c r="O3045" s="9">
        <f>E3045/D3045</f>
        <v>1.0685</v>
      </c>
      <c r="P3045" s="10">
        <f>IF(E3045=0,0,E3045/L3045)</f>
        <v>109.03061224489795</v>
      </c>
      <c r="Q3045" s="2" t="str">
        <f>LEFT(N3045,SEARCH("/",N3045,1)-1)</f>
        <v>theater</v>
      </c>
      <c r="R3045" s="2" t="str">
        <f>RIGHT(N3045,LEN(N3045)-SEARCH("/",N3045))</f>
        <v>plays</v>
      </c>
      <c r="S3045" s="21">
        <f>(((J3045/60)/60)/24)+DATE(1970,1,1)+(-5/24)</f>
        <v>42157.26185185185</v>
      </c>
      <c r="T3045" s="21">
        <f>(((I3045/60)/60)/24)+DATE(1970,1,1)+(-5/24)</f>
        <v>42187.26185185185</v>
      </c>
    </row>
    <row r="3046" spans="1:20" ht="90" hidden="1" x14ac:dyDescent="0.25">
      <c r="A3046" s="13">
        <v>2964</v>
      </c>
      <c r="B3046" s="3" t="s">
        <v>2964</v>
      </c>
      <c r="C3046" s="3" t="s">
        <v>7074</v>
      </c>
      <c r="D3046" s="2">
        <v>5000</v>
      </c>
      <c r="E3046" s="11">
        <v>5035.6899999999996</v>
      </c>
      <c r="F3046" s="2" t="s">
        <v>8218</v>
      </c>
      <c r="G3046" s="2" t="s">
        <v>8223</v>
      </c>
      <c r="H3046" s="2" t="s">
        <v>8245</v>
      </c>
      <c r="I3046" s="2">
        <v>1407360720</v>
      </c>
      <c r="J3046" s="2">
        <v>1404769819</v>
      </c>
      <c r="K3046" s="2" t="b">
        <v>0</v>
      </c>
      <c r="L3046" s="2">
        <v>196</v>
      </c>
      <c r="M3046" s="2" t="b">
        <v>1</v>
      </c>
      <c r="N3046" s="2" t="s">
        <v>8270</v>
      </c>
      <c r="O3046" s="9">
        <f>E3046/D3046</f>
        <v>1.0071379999999999</v>
      </c>
      <c r="P3046" s="10">
        <f>IF(E3046=0,0,E3046/L3046)</f>
        <v>25.692295918367346</v>
      </c>
      <c r="Q3046" s="2" t="str">
        <f>LEFT(N3046,SEARCH("/",N3046,1)-1)</f>
        <v>theater</v>
      </c>
      <c r="R3046" s="2" t="str">
        <f>RIGHT(N3046,LEN(N3046)-SEARCH("/",N3046))</f>
        <v>plays</v>
      </c>
      <c r="S3046" s="21">
        <f>(((J3046/60)/60)/24)+DATE(1970,1,1)+(-5/24)</f>
        <v>41827.701608796291</v>
      </c>
      <c r="T3046" s="21">
        <f>(((I3046/60)/60)/24)+DATE(1970,1,1)+(-5/24)</f>
        <v>41857.688888888886</v>
      </c>
    </row>
    <row r="3047" spans="1:20" ht="90" hidden="1" x14ac:dyDescent="0.25">
      <c r="A3047" s="13">
        <v>2965</v>
      </c>
      <c r="B3047" s="3" t="s">
        <v>2965</v>
      </c>
      <c r="C3047" s="3" t="s">
        <v>7075</v>
      </c>
      <c r="D3047" s="2">
        <v>1500</v>
      </c>
      <c r="E3047" s="11">
        <v>1635</v>
      </c>
      <c r="F3047" s="2" t="s">
        <v>8218</v>
      </c>
      <c r="G3047" s="2" t="s">
        <v>8223</v>
      </c>
      <c r="H3047" s="2" t="s">
        <v>8245</v>
      </c>
      <c r="I3047" s="2">
        <v>1436290233</v>
      </c>
      <c r="J3047" s="2">
        <v>1433698233</v>
      </c>
      <c r="K3047" s="2" t="b">
        <v>0</v>
      </c>
      <c r="L3047" s="2">
        <v>39</v>
      </c>
      <c r="M3047" s="2" t="b">
        <v>1</v>
      </c>
      <c r="N3047" s="2" t="s">
        <v>8270</v>
      </c>
      <c r="O3047" s="9">
        <f>E3047/D3047</f>
        <v>1.0900000000000001</v>
      </c>
      <c r="P3047" s="10">
        <f>IF(E3047=0,0,E3047/L3047)</f>
        <v>41.92307692307692</v>
      </c>
      <c r="Q3047" s="2" t="str">
        <f>LEFT(N3047,SEARCH("/",N3047,1)-1)</f>
        <v>theater</v>
      </c>
      <c r="R3047" s="2" t="str">
        <f>RIGHT(N3047,LEN(N3047)-SEARCH("/",N3047))</f>
        <v>plays</v>
      </c>
      <c r="S3047" s="21">
        <f>(((J3047/60)/60)/24)+DATE(1970,1,1)+(-5/24)</f>
        <v>42162.521215277775</v>
      </c>
      <c r="T3047" s="21">
        <f>(((I3047/60)/60)/24)+DATE(1970,1,1)+(-5/24)</f>
        <v>42192.521215277775</v>
      </c>
    </row>
    <row r="3048" spans="1:20" ht="90" hidden="1" x14ac:dyDescent="0.25">
      <c r="A3048" s="13">
        <v>2966</v>
      </c>
      <c r="B3048" s="3" t="s">
        <v>2966</v>
      </c>
      <c r="C3048" s="3" t="s">
        <v>7076</v>
      </c>
      <c r="D3048" s="2">
        <v>10000</v>
      </c>
      <c r="E3048" s="11">
        <v>11363</v>
      </c>
      <c r="F3048" s="2" t="s">
        <v>8218</v>
      </c>
      <c r="G3048" s="2" t="s">
        <v>8223</v>
      </c>
      <c r="H3048" s="2" t="s">
        <v>8245</v>
      </c>
      <c r="I3048" s="2">
        <v>1442425412</v>
      </c>
      <c r="J3048" s="2">
        <v>1439833412</v>
      </c>
      <c r="K3048" s="2" t="b">
        <v>0</v>
      </c>
      <c r="L3048" s="2">
        <v>128</v>
      </c>
      <c r="M3048" s="2" t="b">
        <v>1</v>
      </c>
      <c r="N3048" s="2" t="s">
        <v>8270</v>
      </c>
      <c r="O3048" s="9">
        <f>E3048/D3048</f>
        <v>1.1363000000000001</v>
      </c>
      <c r="P3048" s="10">
        <f>IF(E3048=0,0,E3048/L3048)</f>
        <v>88.7734375</v>
      </c>
      <c r="Q3048" s="2" t="str">
        <f>LEFT(N3048,SEARCH("/",N3048,1)-1)</f>
        <v>theater</v>
      </c>
      <c r="R3048" s="2" t="str">
        <f>RIGHT(N3048,LEN(N3048)-SEARCH("/",N3048))</f>
        <v>plays</v>
      </c>
      <c r="S3048" s="21">
        <f>(((J3048/60)/60)/24)+DATE(1970,1,1)+(-5/24)</f>
        <v>42233.530231481483</v>
      </c>
      <c r="T3048" s="21">
        <f>(((I3048/60)/60)/24)+DATE(1970,1,1)+(-5/24)</f>
        <v>42263.530231481483</v>
      </c>
    </row>
    <row r="3049" spans="1:20" ht="75" hidden="1" x14ac:dyDescent="0.25">
      <c r="A3049" s="13">
        <v>2967</v>
      </c>
      <c r="B3049" s="3" t="s">
        <v>2967</v>
      </c>
      <c r="C3049" s="3" t="s">
        <v>7077</v>
      </c>
      <c r="D3049" s="2">
        <v>5000</v>
      </c>
      <c r="E3049" s="11">
        <v>5696</v>
      </c>
      <c r="F3049" s="2" t="s">
        <v>8218</v>
      </c>
      <c r="G3049" s="2" t="s">
        <v>8223</v>
      </c>
      <c r="H3049" s="2" t="s">
        <v>8245</v>
      </c>
      <c r="I3049" s="2">
        <v>1425872692</v>
      </c>
      <c r="J3049" s="2">
        <v>1423284292</v>
      </c>
      <c r="K3049" s="2" t="b">
        <v>0</v>
      </c>
      <c r="L3049" s="2">
        <v>71</v>
      </c>
      <c r="M3049" s="2" t="b">
        <v>1</v>
      </c>
      <c r="N3049" s="2" t="s">
        <v>8270</v>
      </c>
      <c r="O3049" s="9">
        <f>E3049/D3049</f>
        <v>1.1392</v>
      </c>
      <c r="P3049" s="10">
        <f>IF(E3049=0,0,E3049/L3049)</f>
        <v>80.225352112676063</v>
      </c>
      <c r="Q3049" s="2" t="str">
        <f>LEFT(N3049,SEARCH("/",N3049,1)-1)</f>
        <v>theater</v>
      </c>
      <c r="R3049" s="2" t="str">
        <f>RIGHT(N3049,LEN(N3049)-SEARCH("/",N3049))</f>
        <v>plays</v>
      </c>
      <c r="S3049" s="21">
        <f>(((J3049/60)/60)/24)+DATE(1970,1,1)+(-5/24)</f>
        <v>42041.989490740736</v>
      </c>
      <c r="T3049" s="21">
        <f>(((I3049/60)/60)/24)+DATE(1970,1,1)+(-5/24)</f>
        <v>42071.947824074072</v>
      </c>
    </row>
    <row r="3050" spans="1:20" ht="60" hidden="1" x14ac:dyDescent="0.25">
      <c r="A3050" s="13">
        <v>2968</v>
      </c>
      <c r="B3050" s="3" t="s">
        <v>2968</v>
      </c>
      <c r="C3050" s="3" t="s">
        <v>7078</v>
      </c>
      <c r="D3050" s="2">
        <v>3500</v>
      </c>
      <c r="E3050" s="11">
        <v>3710</v>
      </c>
      <c r="F3050" s="2" t="s">
        <v>8218</v>
      </c>
      <c r="G3050" s="2" t="s">
        <v>8223</v>
      </c>
      <c r="H3050" s="2" t="s">
        <v>8245</v>
      </c>
      <c r="I3050" s="2">
        <v>1471406340</v>
      </c>
      <c r="J3050" s="2">
        <v>1470227660</v>
      </c>
      <c r="K3050" s="2" t="b">
        <v>0</v>
      </c>
      <c r="L3050" s="2">
        <v>47</v>
      </c>
      <c r="M3050" s="2" t="b">
        <v>1</v>
      </c>
      <c r="N3050" s="2" t="s">
        <v>8270</v>
      </c>
      <c r="O3050" s="9">
        <f>E3050/D3050</f>
        <v>1.06</v>
      </c>
      <c r="P3050" s="10">
        <f>IF(E3050=0,0,E3050/L3050)</f>
        <v>78.936170212765958</v>
      </c>
      <c r="Q3050" s="2" t="str">
        <f>LEFT(N3050,SEARCH("/",N3050,1)-1)</f>
        <v>theater</v>
      </c>
      <c r="R3050" s="2" t="str">
        <f>RIGHT(N3050,LEN(N3050)-SEARCH("/",N3050))</f>
        <v>plays</v>
      </c>
      <c r="S3050" s="21">
        <f>(((J3050/60)/60)/24)+DATE(1970,1,1)+(-5/24)</f>
        <v>42585.315509259257</v>
      </c>
      <c r="T3050" s="21">
        <f>(((I3050/60)/60)/24)+DATE(1970,1,1)+(-5/24)</f>
        <v>42598.957638888889</v>
      </c>
    </row>
    <row r="3051" spans="1:20" ht="90" hidden="1" x14ac:dyDescent="0.25">
      <c r="A3051" s="13">
        <v>2969</v>
      </c>
      <c r="B3051" s="3" t="s">
        <v>2969</v>
      </c>
      <c r="C3051" s="3" t="s">
        <v>7079</v>
      </c>
      <c r="D3051" s="2">
        <v>1000</v>
      </c>
      <c r="E3051" s="11">
        <v>1625</v>
      </c>
      <c r="F3051" s="2" t="s">
        <v>8218</v>
      </c>
      <c r="G3051" s="2" t="s">
        <v>8228</v>
      </c>
      <c r="H3051" s="2" t="s">
        <v>8250</v>
      </c>
      <c r="I3051" s="2">
        <v>1430693460</v>
      </c>
      <c r="J3051" s="2">
        <v>1428087153</v>
      </c>
      <c r="K3051" s="2" t="b">
        <v>0</v>
      </c>
      <c r="L3051" s="2">
        <v>17</v>
      </c>
      <c r="M3051" s="2" t="b">
        <v>1</v>
      </c>
      <c r="N3051" s="2" t="s">
        <v>8270</v>
      </c>
      <c r="O3051" s="9">
        <f>E3051/D3051</f>
        <v>1.625</v>
      </c>
      <c r="P3051" s="10">
        <f>IF(E3051=0,0,E3051/L3051)</f>
        <v>95.588235294117652</v>
      </c>
      <c r="Q3051" s="2" t="str">
        <f>LEFT(N3051,SEARCH("/",N3051,1)-1)</f>
        <v>theater</v>
      </c>
      <c r="R3051" s="2" t="str">
        <f>RIGHT(N3051,LEN(N3051)-SEARCH("/",N3051))</f>
        <v>plays</v>
      </c>
      <c r="S3051" s="21">
        <f>(((J3051/60)/60)/24)+DATE(1970,1,1)+(-5/24)</f>
        <v>42097.578159722216</v>
      </c>
      <c r="T3051" s="21">
        <f>(((I3051/60)/60)/24)+DATE(1970,1,1)+(-5/24)</f>
        <v>42127.743750000001</v>
      </c>
    </row>
    <row r="3052" spans="1:20" ht="90" hidden="1" x14ac:dyDescent="0.25">
      <c r="A3052" s="13">
        <v>2970</v>
      </c>
      <c r="B3052" s="3" t="s">
        <v>2970</v>
      </c>
      <c r="C3052" s="3" t="s">
        <v>7080</v>
      </c>
      <c r="D3052" s="2">
        <v>6000</v>
      </c>
      <c r="E3052" s="11">
        <v>6360</v>
      </c>
      <c r="F3052" s="2" t="s">
        <v>8218</v>
      </c>
      <c r="G3052" s="2" t="s">
        <v>8223</v>
      </c>
      <c r="H3052" s="2" t="s">
        <v>8245</v>
      </c>
      <c r="I3052" s="2">
        <v>1405699451</v>
      </c>
      <c r="J3052" s="2">
        <v>1403107451</v>
      </c>
      <c r="K3052" s="2" t="b">
        <v>0</v>
      </c>
      <c r="L3052" s="2">
        <v>91</v>
      </c>
      <c r="M3052" s="2" t="b">
        <v>1</v>
      </c>
      <c r="N3052" s="2" t="s">
        <v>8270</v>
      </c>
      <c r="O3052" s="9">
        <f>E3052/D3052</f>
        <v>1.06</v>
      </c>
      <c r="P3052" s="10">
        <f>IF(E3052=0,0,E3052/L3052)</f>
        <v>69.890109890109883</v>
      </c>
      <c r="Q3052" s="2" t="str">
        <f>LEFT(N3052,SEARCH("/",N3052,1)-1)</f>
        <v>theater</v>
      </c>
      <c r="R3052" s="2" t="str">
        <f>RIGHT(N3052,LEN(N3052)-SEARCH("/",N3052))</f>
        <v>plays</v>
      </c>
      <c r="S3052" s="21">
        <f>(((J3052/60)/60)/24)+DATE(1970,1,1)+(-5/24)</f>
        <v>41808.461238425924</v>
      </c>
      <c r="T3052" s="21">
        <f>(((I3052/60)/60)/24)+DATE(1970,1,1)+(-5/24)</f>
        <v>41838.461238425924</v>
      </c>
    </row>
    <row r="3053" spans="1:20" ht="90" hidden="1" x14ac:dyDescent="0.25">
      <c r="A3053" s="13">
        <v>2971</v>
      </c>
      <c r="B3053" s="3" t="s">
        <v>2971</v>
      </c>
      <c r="C3053" s="3" t="s">
        <v>7081</v>
      </c>
      <c r="D3053" s="2">
        <v>3200</v>
      </c>
      <c r="E3053" s="11">
        <v>3205</v>
      </c>
      <c r="F3053" s="2" t="s">
        <v>8218</v>
      </c>
      <c r="G3053" s="2" t="s">
        <v>8223</v>
      </c>
      <c r="H3053" s="2" t="s">
        <v>8245</v>
      </c>
      <c r="I3053" s="2">
        <v>1409500078</v>
      </c>
      <c r="J3053" s="2">
        <v>1406908078</v>
      </c>
      <c r="K3053" s="2" t="b">
        <v>0</v>
      </c>
      <c r="L3053" s="2">
        <v>43</v>
      </c>
      <c r="M3053" s="2" t="b">
        <v>1</v>
      </c>
      <c r="N3053" s="2" t="s">
        <v>8270</v>
      </c>
      <c r="O3053" s="9">
        <f>E3053/D3053</f>
        <v>1.0015624999999999</v>
      </c>
      <c r="P3053" s="10">
        <f>IF(E3053=0,0,E3053/L3053)</f>
        <v>74.534883720930239</v>
      </c>
      <c r="Q3053" s="2" t="str">
        <f>LEFT(N3053,SEARCH("/",N3053,1)-1)</f>
        <v>theater</v>
      </c>
      <c r="R3053" s="2" t="str">
        <f>RIGHT(N3053,LEN(N3053)-SEARCH("/",N3053))</f>
        <v>plays</v>
      </c>
      <c r="S3053" s="21">
        <f>(((J3053/60)/60)/24)+DATE(1970,1,1)+(-5/24)</f>
        <v>41852.449976851851</v>
      </c>
      <c r="T3053" s="21">
        <f>(((I3053/60)/60)/24)+DATE(1970,1,1)+(-5/24)</f>
        <v>41882.449976851851</v>
      </c>
    </row>
    <row r="3054" spans="1:20" ht="60" hidden="1" x14ac:dyDescent="0.25">
      <c r="A3054" s="13">
        <v>2972</v>
      </c>
      <c r="B3054" s="3" t="s">
        <v>2972</v>
      </c>
      <c r="C3054" s="3" t="s">
        <v>7082</v>
      </c>
      <c r="D3054" s="2">
        <v>2000</v>
      </c>
      <c r="E3054" s="11">
        <v>2107</v>
      </c>
      <c r="F3054" s="2" t="s">
        <v>8218</v>
      </c>
      <c r="G3054" s="2" t="s">
        <v>8223</v>
      </c>
      <c r="H3054" s="2" t="s">
        <v>8245</v>
      </c>
      <c r="I3054" s="2">
        <v>1480899600</v>
      </c>
      <c r="J3054" s="2">
        <v>1479609520</v>
      </c>
      <c r="K3054" s="2" t="b">
        <v>0</v>
      </c>
      <c r="L3054" s="2">
        <v>17</v>
      </c>
      <c r="M3054" s="2" t="b">
        <v>1</v>
      </c>
      <c r="N3054" s="2" t="s">
        <v>8270</v>
      </c>
      <c r="O3054" s="9">
        <f>E3054/D3054</f>
        <v>1.0535000000000001</v>
      </c>
      <c r="P3054" s="10">
        <f>IF(E3054=0,0,E3054/L3054)</f>
        <v>123.94117647058823</v>
      </c>
      <c r="Q3054" s="2" t="str">
        <f>LEFT(N3054,SEARCH("/",N3054,1)-1)</f>
        <v>theater</v>
      </c>
      <c r="R3054" s="2" t="str">
        <f>RIGHT(N3054,LEN(N3054)-SEARCH("/",N3054))</f>
        <v>plays</v>
      </c>
      <c r="S3054" s="21">
        <f>(((J3054/60)/60)/24)+DATE(1970,1,1)+(-5/24)</f>
        <v>42693.90185185185</v>
      </c>
      <c r="T3054" s="21">
        <f>(((I3054/60)/60)/24)+DATE(1970,1,1)+(-5/24)</f>
        <v>42708.833333333336</v>
      </c>
    </row>
    <row r="3055" spans="1:20" ht="90" hidden="1" x14ac:dyDescent="0.25">
      <c r="A3055" s="13">
        <v>2973</v>
      </c>
      <c r="B3055" s="3" t="s">
        <v>2973</v>
      </c>
      <c r="C3055" s="3" t="s">
        <v>7083</v>
      </c>
      <c r="D3055" s="2">
        <v>5000</v>
      </c>
      <c r="E3055" s="11">
        <v>8740</v>
      </c>
      <c r="F3055" s="2" t="s">
        <v>8218</v>
      </c>
      <c r="G3055" s="2" t="s">
        <v>8223</v>
      </c>
      <c r="H3055" s="2" t="s">
        <v>8245</v>
      </c>
      <c r="I3055" s="2">
        <v>1451620800</v>
      </c>
      <c r="J3055" s="2">
        <v>1449171508</v>
      </c>
      <c r="K3055" s="2" t="b">
        <v>0</v>
      </c>
      <c r="L3055" s="2">
        <v>33</v>
      </c>
      <c r="M3055" s="2" t="b">
        <v>1</v>
      </c>
      <c r="N3055" s="2" t="s">
        <v>8270</v>
      </c>
      <c r="O3055" s="9">
        <f>E3055/D3055</f>
        <v>1.748</v>
      </c>
      <c r="P3055" s="10">
        <f>IF(E3055=0,0,E3055/L3055)</f>
        <v>264.84848484848487</v>
      </c>
      <c r="Q3055" s="2" t="str">
        <f>LEFT(N3055,SEARCH("/",N3055,1)-1)</f>
        <v>theater</v>
      </c>
      <c r="R3055" s="2" t="str">
        <f>RIGHT(N3055,LEN(N3055)-SEARCH("/",N3055))</f>
        <v>plays</v>
      </c>
      <c r="S3055" s="21">
        <f>(((J3055/60)/60)/24)+DATE(1970,1,1)+(-5/24)</f>
        <v>42341.610046296293</v>
      </c>
      <c r="T3055" s="21">
        <f>(((I3055/60)/60)/24)+DATE(1970,1,1)+(-5/24)</f>
        <v>42369.958333333336</v>
      </c>
    </row>
    <row r="3056" spans="1:20" ht="105" hidden="1" x14ac:dyDescent="0.25">
      <c r="A3056" s="13">
        <v>2974</v>
      </c>
      <c r="B3056" s="3" t="s">
        <v>2974</v>
      </c>
      <c r="C3056" s="3" t="s">
        <v>7084</v>
      </c>
      <c r="D3056" s="2">
        <v>5000</v>
      </c>
      <c r="E3056" s="11">
        <v>5100</v>
      </c>
      <c r="F3056" s="2" t="s">
        <v>8218</v>
      </c>
      <c r="G3056" s="2" t="s">
        <v>8223</v>
      </c>
      <c r="H3056" s="2" t="s">
        <v>8245</v>
      </c>
      <c r="I3056" s="2">
        <v>1411695300</v>
      </c>
      <c r="J3056" s="2">
        <v>1409275671</v>
      </c>
      <c r="K3056" s="2" t="b">
        <v>0</v>
      </c>
      <c r="L3056" s="2">
        <v>87</v>
      </c>
      <c r="M3056" s="2" t="b">
        <v>1</v>
      </c>
      <c r="N3056" s="2" t="s">
        <v>8270</v>
      </c>
      <c r="O3056" s="9">
        <f>E3056/D3056</f>
        <v>1.02</v>
      </c>
      <c r="P3056" s="10">
        <f>IF(E3056=0,0,E3056/L3056)</f>
        <v>58.620689655172413</v>
      </c>
      <c r="Q3056" s="2" t="str">
        <f>LEFT(N3056,SEARCH("/",N3056,1)-1)</f>
        <v>theater</v>
      </c>
      <c r="R3056" s="2" t="str">
        <f>RIGHT(N3056,LEN(N3056)-SEARCH("/",N3056))</f>
        <v>plays</v>
      </c>
      <c r="S3056" s="21">
        <f>(((J3056/60)/60)/24)+DATE(1970,1,1)+(-5/24)</f>
        <v>41879.852673611109</v>
      </c>
      <c r="T3056" s="21">
        <f>(((I3056/60)/60)/24)+DATE(1970,1,1)+(-5/24)</f>
        <v>41907.857638888883</v>
      </c>
    </row>
    <row r="3057" spans="1:20" ht="90" hidden="1" x14ac:dyDescent="0.25">
      <c r="A3057" s="13">
        <v>2975</v>
      </c>
      <c r="B3057" s="3" t="s">
        <v>2975</v>
      </c>
      <c r="C3057" s="3" t="s">
        <v>7085</v>
      </c>
      <c r="D3057" s="2">
        <v>8000</v>
      </c>
      <c r="E3057" s="11">
        <v>8010</v>
      </c>
      <c r="F3057" s="2" t="s">
        <v>8218</v>
      </c>
      <c r="G3057" s="2" t="s">
        <v>8223</v>
      </c>
      <c r="H3057" s="2" t="s">
        <v>8245</v>
      </c>
      <c r="I3057" s="2">
        <v>1417057200</v>
      </c>
      <c r="J3057" s="2">
        <v>1414599886</v>
      </c>
      <c r="K3057" s="2" t="b">
        <v>0</v>
      </c>
      <c r="L3057" s="2">
        <v>113</v>
      </c>
      <c r="M3057" s="2" t="b">
        <v>1</v>
      </c>
      <c r="N3057" s="2" t="s">
        <v>8270</v>
      </c>
      <c r="O3057" s="9">
        <f>E3057/D3057</f>
        <v>1.00125</v>
      </c>
      <c r="P3057" s="10">
        <f>IF(E3057=0,0,E3057/L3057)</f>
        <v>70.884955752212392</v>
      </c>
      <c r="Q3057" s="2" t="str">
        <f>LEFT(N3057,SEARCH("/",N3057,1)-1)</f>
        <v>theater</v>
      </c>
      <c r="R3057" s="2" t="str">
        <f>RIGHT(N3057,LEN(N3057)-SEARCH("/",N3057))</f>
        <v>plays</v>
      </c>
      <c r="S3057" s="21">
        <f>(((J3057/60)/60)/24)+DATE(1970,1,1)+(-5/24)</f>
        <v>41941.475532407407</v>
      </c>
      <c r="T3057" s="21">
        <f>(((I3057/60)/60)/24)+DATE(1970,1,1)+(-5/24)</f>
        <v>41969.916666666664</v>
      </c>
    </row>
    <row r="3058" spans="1:20" ht="75" hidden="1" x14ac:dyDescent="0.25">
      <c r="A3058" s="13">
        <v>2976</v>
      </c>
      <c r="B3058" s="3" t="s">
        <v>2976</v>
      </c>
      <c r="C3058" s="3" t="s">
        <v>7086</v>
      </c>
      <c r="D3058" s="2">
        <v>70</v>
      </c>
      <c r="E3058" s="11">
        <v>120</v>
      </c>
      <c r="F3058" s="2" t="s">
        <v>8218</v>
      </c>
      <c r="G3058" s="2" t="s">
        <v>8224</v>
      </c>
      <c r="H3058" s="2" t="s">
        <v>8246</v>
      </c>
      <c r="I3058" s="2">
        <v>1457870400</v>
      </c>
      <c r="J3058" s="2">
        <v>1456421530</v>
      </c>
      <c r="K3058" s="2" t="b">
        <v>0</v>
      </c>
      <c r="L3058" s="2">
        <v>14</v>
      </c>
      <c r="M3058" s="2" t="b">
        <v>1</v>
      </c>
      <c r="N3058" s="2" t="s">
        <v>8270</v>
      </c>
      <c r="O3058" s="9">
        <f>E3058/D3058</f>
        <v>1.7142857142857142</v>
      </c>
      <c r="P3058" s="10">
        <f>IF(E3058=0,0,E3058/L3058)</f>
        <v>8.5714285714285712</v>
      </c>
      <c r="Q3058" s="2" t="str">
        <f>LEFT(N3058,SEARCH("/",N3058,1)-1)</f>
        <v>theater</v>
      </c>
      <c r="R3058" s="2" t="str">
        <f>RIGHT(N3058,LEN(N3058)-SEARCH("/",N3058))</f>
        <v>plays</v>
      </c>
      <c r="S3058" s="21">
        <f>(((J3058/60)/60)/24)+DATE(1970,1,1)+(-5/24)</f>
        <v>42425.522337962961</v>
      </c>
      <c r="T3058" s="21">
        <f>(((I3058/60)/60)/24)+DATE(1970,1,1)+(-5/24)</f>
        <v>42442.291666666664</v>
      </c>
    </row>
    <row r="3059" spans="1:20" ht="120" hidden="1" x14ac:dyDescent="0.25">
      <c r="A3059" s="13">
        <v>2977</v>
      </c>
      <c r="B3059" s="3" t="s">
        <v>2977</v>
      </c>
      <c r="C3059" s="3" t="s">
        <v>7087</v>
      </c>
      <c r="D3059" s="2">
        <v>3000</v>
      </c>
      <c r="E3059" s="11">
        <v>3407</v>
      </c>
      <c r="F3059" s="2" t="s">
        <v>8218</v>
      </c>
      <c r="G3059" s="2" t="s">
        <v>8223</v>
      </c>
      <c r="H3059" s="2" t="s">
        <v>8245</v>
      </c>
      <c r="I3059" s="2">
        <v>1427076840</v>
      </c>
      <c r="J3059" s="2">
        <v>1421960934</v>
      </c>
      <c r="K3059" s="2" t="b">
        <v>0</v>
      </c>
      <c r="L3059" s="2">
        <v>30</v>
      </c>
      <c r="M3059" s="2" t="b">
        <v>1</v>
      </c>
      <c r="N3059" s="2" t="s">
        <v>8270</v>
      </c>
      <c r="O3059" s="9">
        <f>E3059/D3059</f>
        <v>1.1356666666666666</v>
      </c>
      <c r="P3059" s="10">
        <f>IF(E3059=0,0,E3059/L3059)</f>
        <v>113.56666666666666</v>
      </c>
      <c r="Q3059" s="2" t="str">
        <f>LEFT(N3059,SEARCH("/",N3059,1)-1)</f>
        <v>theater</v>
      </c>
      <c r="R3059" s="2" t="str">
        <f>RIGHT(N3059,LEN(N3059)-SEARCH("/",N3059))</f>
        <v>plays</v>
      </c>
      <c r="S3059" s="21">
        <f>(((J3059/60)/60)/24)+DATE(1970,1,1)+(-5/24)</f>
        <v>42026.672847222224</v>
      </c>
      <c r="T3059" s="21">
        <f>(((I3059/60)/60)/24)+DATE(1970,1,1)+(-5/24)</f>
        <v>42085.884722222218</v>
      </c>
    </row>
    <row r="3060" spans="1:20" ht="90" hidden="1" x14ac:dyDescent="0.25">
      <c r="A3060" s="13">
        <v>2978</v>
      </c>
      <c r="B3060" s="3" t="s">
        <v>2978</v>
      </c>
      <c r="C3060" s="3" t="s">
        <v>7088</v>
      </c>
      <c r="D3060" s="2">
        <v>750</v>
      </c>
      <c r="E3060" s="11">
        <v>971</v>
      </c>
      <c r="F3060" s="2" t="s">
        <v>8218</v>
      </c>
      <c r="G3060" s="2" t="s">
        <v>8223</v>
      </c>
      <c r="H3060" s="2" t="s">
        <v>8245</v>
      </c>
      <c r="I3060" s="2">
        <v>1413784740</v>
      </c>
      <c r="J3060" s="2">
        <v>1412954547</v>
      </c>
      <c r="K3060" s="2" t="b">
        <v>0</v>
      </c>
      <c r="L3060" s="2">
        <v>16</v>
      </c>
      <c r="M3060" s="2" t="b">
        <v>1</v>
      </c>
      <c r="N3060" s="2" t="s">
        <v>8270</v>
      </c>
      <c r="O3060" s="9">
        <f>E3060/D3060</f>
        <v>1.2946666666666666</v>
      </c>
      <c r="P3060" s="10">
        <f>IF(E3060=0,0,E3060/L3060)</f>
        <v>60.6875</v>
      </c>
      <c r="Q3060" s="2" t="str">
        <f>LEFT(N3060,SEARCH("/",N3060,1)-1)</f>
        <v>theater</v>
      </c>
      <c r="R3060" s="2" t="str">
        <f>RIGHT(N3060,LEN(N3060)-SEARCH("/",N3060))</f>
        <v>plays</v>
      </c>
      <c r="S3060" s="21">
        <f>(((J3060/60)/60)/24)+DATE(1970,1,1)+(-5/24)</f>
        <v>41922.432256944441</v>
      </c>
      <c r="T3060" s="21">
        <f>(((I3060/60)/60)/24)+DATE(1970,1,1)+(-5/24)</f>
        <v>41932.040972222218</v>
      </c>
    </row>
    <row r="3061" spans="1:20" ht="90" hidden="1" x14ac:dyDescent="0.25">
      <c r="A3061" s="13">
        <v>2979</v>
      </c>
      <c r="B3061" s="3" t="s">
        <v>2979</v>
      </c>
      <c r="C3061" s="3" t="s">
        <v>7089</v>
      </c>
      <c r="D3061" s="2">
        <v>5000</v>
      </c>
      <c r="E3061" s="11">
        <v>5070</v>
      </c>
      <c r="F3061" s="2" t="s">
        <v>8218</v>
      </c>
      <c r="G3061" s="2" t="s">
        <v>8223</v>
      </c>
      <c r="H3061" s="2" t="s">
        <v>8245</v>
      </c>
      <c r="I3061" s="2">
        <v>1420524000</v>
      </c>
      <c r="J3061" s="2">
        <v>1419104823</v>
      </c>
      <c r="K3061" s="2" t="b">
        <v>0</v>
      </c>
      <c r="L3061" s="2">
        <v>46</v>
      </c>
      <c r="M3061" s="2" t="b">
        <v>1</v>
      </c>
      <c r="N3061" s="2" t="s">
        <v>8270</v>
      </c>
      <c r="O3061" s="9">
        <f>E3061/D3061</f>
        <v>1.014</v>
      </c>
      <c r="P3061" s="10">
        <f>IF(E3061=0,0,E3061/L3061)</f>
        <v>110.21739130434783</v>
      </c>
      <c r="Q3061" s="2" t="str">
        <f>LEFT(N3061,SEARCH("/",N3061,1)-1)</f>
        <v>theater</v>
      </c>
      <c r="R3061" s="2" t="str">
        <f>RIGHT(N3061,LEN(N3061)-SEARCH("/",N3061))</f>
        <v>plays</v>
      </c>
      <c r="S3061" s="21">
        <f>(((J3061/60)/60)/24)+DATE(1970,1,1)+(-5/24)</f>
        <v>41993.616006944438</v>
      </c>
      <c r="T3061" s="21">
        <f>(((I3061/60)/60)/24)+DATE(1970,1,1)+(-5/24)</f>
        <v>42010.041666666664</v>
      </c>
    </row>
    <row r="3062" spans="1:20" ht="75" hidden="1" x14ac:dyDescent="0.25">
      <c r="A3062" s="13">
        <v>2980</v>
      </c>
      <c r="B3062" s="3" t="s">
        <v>2980</v>
      </c>
      <c r="C3062" s="3" t="s">
        <v>7090</v>
      </c>
      <c r="D3062" s="2">
        <v>3000</v>
      </c>
      <c r="E3062" s="11">
        <v>3275</v>
      </c>
      <c r="F3062" s="2" t="s">
        <v>8218</v>
      </c>
      <c r="G3062" s="2" t="s">
        <v>8223</v>
      </c>
      <c r="H3062" s="2" t="s">
        <v>8245</v>
      </c>
      <c r="I3062" s="2">
        <v>1440381600</v>
      </c>
      <c r="J3062" s="2">
        <v>1438639130</v>
      </c>
      <c r="K3062" s="2" t="b">
        <v>0</v>
      </c>
      <c r="L3062" s="2">
        <v>24</v>
      </c>
      <c r="M3062" s="2" t="b">
        <v>1</v>
      </c>
      <c r="N3062" s="2" t="s">
        <v>8270</v>
      </c>
      <c r="O3062" s="9">
        <f>E3062/D3062</f>
        <v>1.0916666666666666</v>
      </c>
      <c r="P3062" s="10">
        <f>IF(E3062=0,0,E3062/L3062)</f>
        <v>136.45833333333334</v>
      </c>
      <c r="Q3062" s="2" t="str">
        <f>LEFT(N3062,SEARCH("/",N3062,1)-1)</f>
        <v>theater</v>
      </c>
      <c r="R3062" s="2" t="str">
        <f>RIGHT(N3062,LEN(N3062)-SEARCH("/",N3062))</f>
        <v>plays</v>
      </c>
      <c r="S3062" s="21">
        <f>(((J3062/60)/60)/24)+DATE(1970,1,1)+(-5/24)</f>
        <v>42219.70752314815</v>
      </c>
      <c r="T3062" s="21">
        <f>(((I3062/60)/60)/24)+DATE(1970,1,1)+(-5/24)</f>
        <v>42239.874999999993</v>
      </c>
    </row>
    <row r="3063" spans="1:20" ht="90" hidden="1" x14ac:dyDescent="0.25">
      <c r="A3063" s="13">
        <v>3128</v>
      </c>
      <c r="B3063" s="3" t="s">
        <v>3128</v>
      </c>
      <c r="C3063" s="3" t="s">
        <v>7238</v>
      </c>
      <c r="D3063" s="2">
        <v>15000</v>
      </c>
      <c r="E3063" s="11">
        <v>16291</v>
      </c>
      <c r="F3063" s="2" t="s">
        <v>8221</v>
      </c>
      <c r="G3063" s="2" t="s">
        <v>8223</v>
      </c>
      <c r="H3063" s="2" t="s">
        <v>8245</v>
      </c>
      <c r="I3063" s="2">
        <v>1489690141</v>
      </c>
      <c r="J3063" s="2">
        <v>1487101741</v>
      </c>
      <c r="K3063" s="2" t="b">
        <v>0</v>
      </c>
      <c r="L3063" s="2">
        <v>117</v>
      </c>
      <c r="M3063" s="2" t="b">
        <v>0</v>
      </c>
      <c r="N3063" s="2" t="s">
        <v>8270</v>
      </c>
      <c r="O3063" s="9">
        <f>E3063/D3063</f>
        <v>1.0860666666666667</v>
      </c>
      <c r="P3063" s="10">
        <f>IF(E3063=0,0,E3063/L3063)</f>
        <v>139.23931623931625</v>
      </c>
      <c r="Q3063" s="2" t="str">
        <f>LEFT(N3063,SEARCH("/",N3063,1)-1)</f>
        <v>theater</v>
      </c>
      <c r="R3063" s="2" t="str">
        <f>RIGHT(N3063,LEN(N3063)-SEARCH("/",N3063))</f>
        <v>plays</v>
      </c>
      <c r="S3063" s="21">
        <f>(((J3063/60)/60)/24)+DATE(1970,1,1)+(-5/24)</f>
        <v>42780.617372685178</v>
      </c>
      <c r="T3063" s="21">
        <f>(((I3063/60)/60)/24)+DATE(1970,1,1)+(-5/24)</f>
        <v>42810.575706018521</v>
      </c>
    </row>
    <row r="3064" spans="1:20" ht="90" hidden="1" x14ac:dyDescent="0.25">
      <c r="A3064" s="13">
        <v>3129</v>
      </c>
      <c r="B3064" s="3" t="s">
        <v>3129</v>
      </c>
      <c r="C3064" s="3" t="s">
        <v>7239</v>
      </c>
      <c r="D3064" s="2">
        <v>1250</v>
      </c>
      <c r="E3064" s="11">
        <v>10</v>
      </c>
      <c r="F3064" s="2" t="s">
        <v>8221</v>
      </c>
      <c r="G3064" s="2" t="s">
        <v>8223</v>
      </c>
      <c r="H3064" s="2" t="s">
        <v>8245</v>
      </c>
      <c r="I3064" s="2">
        <v>1492542819</v>
      </c>
      <c r="J3064" s="2">
        <v>1489090419</v>
      </c>
      <c r="K3064" s="2" t="b">
        <v>0</v>
      </c>
      <c r="L3064" s="2">
        <v>1</v>
      </c>
      <c r="M3064" s="2" t="b">
        <v>0</v>
      </c>
      <c r="N3064" s="2" t="s">
        <v>8270</v>
      </c>
      <c r="O3064" s="9">
        <f>E3064/D3064</f>
        <v>8.0000000000000002E-3</v>
      </c>
      <c r="P3064" s="10">
        <f>IF(E3064=0,0,E3064/L3064)</f>
        <v>10</v>
      </c>
      <c r="Q3064" s="2" t="str">
        <f>LEFT(N3064,SEARCH("/",N3064,1)-1)</f>
        <v>theater</v>
      </c>
      <c r="R3064" s="2" t="str">
        <f>RIGHT(N3064,LEN(N3064)-SEARCH("/",N3064))</f>
        <v>plays</v>
      </c>
      <c r="S3064" s="21">
        <f>(((J3064/60)/60)/24)+DATE(1970,1,1)+(-5/24)</f>
        <v>42803.634479166663</v>
      </c>
      <c r="T3064" s="21">
        <f>(((I3064/60)/60)/24)+DATE(1970,1,1)+(-5/24)</f>
        <v>42843.592812499999</v>
      </c>
    </row>
    <row r="3065" spans="1:20" ht="75" hidden="1" x14ac:dyDescent="0.25">
      <c r="A3065" s="13">
        <v>3130</v>
      </c>
      <c r="B3065" s="3" t="s">
        <v>3130</v>
      </c>
      <c r="C3065" s="3" t="s">
        <v>7240</v>
      </c>
      <c r="D3065" s="2">
        <v>10000</v>
      </c>
      <c r="E3065" s="11">
        <v>375</v>
      </c>
      <c r="F3065" s="2" t="s">
        <v>8221</v>
      </c>
      <c r="G3065" s="2" t="s">
        <v>8223</v>
      </c>
      <c r="H3065" s="2" t="s">
        <v>8245</v>
      </c>
      <c r="I3065" s="2">
        <v>1492145940</v>
      </c>
      <c r="J3065" s="2">
        <v>1489504916</v>
      </c>
      <c r="K3065" s="2" t="b">
        <v>0</v>
      </c>
      <c r="L3065" s="2">
        <v>4</v>
      </c>
      <c r="M3065" s="2" t="b">
        <v>0</v>
      </c>
      <c r="N3065" s="2" t="s">
        <v>8270</v>
      </c>
      <c r="O3065" s="9">
        <f>E3065/D3065</f>
        <v>3.7499999999999999E-2</v>
      </c>
      <c r="P3065" s="10">
        <f>IF(E3065=0,0,E3065/L3065)</f>
        <v>93.75</v>
      </c>
      <c r="Q3065" s="2" t="str">
        <f>LEFT(N3065,SEARCH("/",N3065,1)-1)</f>
        <v>theater</v>
      </c>
      <c r="R3065" s="2" t="str">
        <f>RIGHT(N3065,LEN(N3065)-SEARCH("/",N3065))</f>
        <v>plays</v>
      </c>
      <c r="S3065" s="21">
        <f>(((J3065/60)/60)/24)+DATE(1970,1,1)+(-5/24)</f>
        <v>42808.431898148141</v>
      </c>
      <c r="T3065" s="21">
        <f>(((I3065/60)/60)/24)+DATE(1970,1,1)+(-5/24)</f>
        <v>42838.999305555553</v>
      </c>
    </row>
    <row r="3066" spans="1:20" ht="45" hidden="1" x14ac:dyDescent="0.25">
      <c r="A3066" s="13">
        <v>3131</v>
      </c>
      <c r="B3066" s="3" t="s">
        <v>3131</v>
      </c>
      <c r="C3066" s="3" t="s">
        <v>7241</v>
      </c>
      <c r="D3066" s="2">
        <v>4100</v>
      </c>
      <c r="E3066" s="11">
        <v>645</v>
      </c>
      <c r="F3066" s="2" t="s">
        <v>8221</v>
      </c>
      <c r="G3066" s="2" t="s">
        <v>8223</v>
      </c>
      <c r="H3066" s="2" t="s">
        <v>8245</v>
      </c>
      <c r="I3066" s="2">
        <v>1491656045</v>
      </c>
      <c r="J3066" s="2">
        <v>1489067645</v>
      </c>
      <c r="K3066" s="2" t="b">
        <v>0</v>
      </c>
      <c r="L3066" s="2">
        <v>12</v>
      </c>
      <c r="M3066" s="2" t="b">
        <v>0</v>
      </c>
      <c r="N3066" s="2" t="s">
        <v>8270</v>
      </c>
      <c r="O3066" s="9">
        <f>E3066/D3066</f>
        <v>0.15731707317073171</v>
      </c>
      <c r="P3066" s="10">
        <f>IF(E3066=0,0,E3066/L3066)</f>
        <v>53.75</v>
      </c>
      <c r="Q3066" s="2" t="str">
        <f>LEFT(N3066,SEARCH("/",N3066,1)-1)</f>
        <v>theater</v>
      </c>
      <c r="R3066" s="2" t="str">
        <f>RIGHT(N3066,LEN(N3066)-SEARCH("/",N3066))</f>
        <v>plays</v>
      </c>
      <c r="S3066" s="21">
        <f>(((J3066/60)/60)/24)+DATE(1970,1,1)+(-5/24)</f>
        <v>42803.370891203704</v>
      </c>
      <c r="T3066" s="21">
        <f>(((I3066/60)/60)/24)+DATE(1970,1,1)+(-5/24)</f>
        <v>42833.329224537032</v>
      </c>
    </row>
    <row r="3067" spans="1:20" ht="45" hidden="1" x14ac:dyDescent="0.25">
      <c r="A3067" s="13">
        <v>3132</v>
      </c>
      <c r="B3067" s="3" t="s">
        <v>3132</v>
      </c>
      <c r="C3067" s="3" t="s">
        <v>7242</v>
      </c>
      <c r="D3067" s="2">
        <v>30000</v>
      </c>
      <c r="E3067" s="11">
        <v>10</v>
      </c>
      <c r="F3067" s="2" t="s">
        <v>8221</v>
      </c>
      <c r="G3067" s="2" t="s">
        <v>8223</v>
      </c>
      <c r="H3067" s="2" t="s">
        <v>8245</v>
      </c>
      <c r="I3067" s="2">
        <v>1492759460</v>
      </c>
      <c r="J3067" s="2">
        <v>1487579060</v>
      </c>
      <c r="K3067" s="2" t="b">
        <v>0</v>
      </c>
      <c r="L3067" s="2">
        <v>1</v>
      </c>
      <c r="M3067" s="2" t="b">
        <v>0</v>
      </c>
      <c r="N3067" s="2" t="s">
        <v>8270</v>
      </c>
      <c r="O3067" s="9">
        <f>E3067/D3067</f>
        <v>3.3333333333333332E-4</v>
      </c>
      <c r="P3067" s="10">
        <f>IF(E3067=0,0,E3067/L3067)</f>
        <v>10</v>
      </c>
      <c r="Q3067" s="2" t="str">
        <f>LEFT(N3067,SEARCH("/",N3067,1)-1)</f>
        <v>theater</v>
      </c>
      <c r="R3067" s="2" t="str">
        <f>RIGHT(N3067,LEN(N3067)-SEARCH("/",N3067))</f>
        <v>plays</v>
      </c>
      <c r="S3067" s="21">
        <f>(((J3067/60)/60)/24)+DATE(1970,1,1)+(-5/24)</f>
        <v>42786.141898148147</v>
      </c>
      <c r="T3067" s="21">
        <f>(((I3067/60)/60)/24)+DATE(1970,1,1)+(-5/24)</f>
        <v>42846.100231481476</v>
      </c>
    </row>
    <row r="3068" spans="1:20" ht="75" hidden="1" x14ac:dyDescent="0.25">
      <c r="A3068" s="13">
        <v>3133</v>
      </c>
      <c r="B3068" s="3" t="s">
        <v>3133</v>
      </c>
      <c r="C3068" s="3" t="s">
        <v>7243</v>
      </c>
      <c r="D3068" s="2">
        <v>500</v>
      </c>
      <c r="E3068" s="11">
        <v>540</v>
      </c>
      <c r="F3068" s="2" t="s">
        <v>8221</v>
      </c>
      <c r="G3068" s="2" t="s">
        <v>8224</v>
      </c>
      <c r="H3068" s="2" t="s">
        <v>8246</v>
      </c>
      <c r="I3068" s="2">
        <v>1490358834</v>
      </c>
      <c r="J3068" s="2">
        <v>1487770434</v>
      </c>
      <c r="K3068" s="2" t="b">
        <v>0</v>
      </c>
      <c r="L3068" s="2">
        <v>16</v>
      </c>
      <c r="M3068" s="2" t="b">
        <v>0</v>
      </c>
      <c r="N3068" s="2" t="s">
        <v>8270</v>
      </c>
      <c r="O3068" s="9">
        <f>E3068/D3068</f>
        <v>1.08</v>
      </c>
      <c r="P3068" s="10">
        <f>IF(E3068=0,0,E3068/L3068)</f>
        <v>33.75</v>
      </c>
      <c r="Q3068" s="2" t="str">
        <f>LEFT(N3068,SEARCH("/",N3068,1)-1)</f>
        <v>theater</v>
      </c>
      <c r="R3068" s="2" t="str">
        <f>RIGHT(N3068,LEN(N3068)-SEARCH("/",N3068))</f>
        <v>plays</v>
      </c>
      <c r="S3068" s="21">
        <f>(((J3068/60)/60)/24)+DATE(1970,1,1)+(-5/24)</f>
        <v>42788.356874999998</v>
      </c>
      <c r="T3068" s="21">
        <f>(((I3068/60)/60)/24)+DATE(1970,1,1)+(-5/24)</f>
        <v>42818.315208333333</v>
      </c>
    </row>
    <row r="3069" spans="1:20" ht="90" hidden="1" x14ac:dyDescent="0.25">
      <c r="A3069" s="13">
        <v>3134</v>
      </c>
      <c r="B3069" s="3" t="s">
        <v>3134</v>
      </c>
      <c r="C3069" s="3" t="s">
        <v>7244</v>
      </c>
      <c r="D3069" s="2">
        <v>1000</v>
      </c>
      <c r="E3069" s="11">
        <v>225</v>
      </c>
      <c r="F3069" s="2" t="s">
        <v>8221</v>
      </c>
      <c r="G3069" s="2" t="s">
        <v>8224</v>
      </c>
      <c r="H3069" s="2" t="s">
        <v>8246</v>
      </c>
      <c r="I3069" s="2">
        <v>1490631419</v>
      </c>
      <c r="J3069" s="2">
        <v>1488820619</v>
      </c>
      <c r="K3069" s="2" t="b">
        <v>0</v>
      </c>
      <c r="L3069" s="2">
        <v>12</v>
      </c>
      <c r="M3069" s="2" t="b">
        <v>0</v>
      </c>
      <c r="N3069" s="2" t="s">
        <v>8270</v>
      </c>
      <c r="O3069" s="9">
        <f>E3069/D3069</f>
        <v>0.22500000000000001</v>
      </c>
      <c r="P3069" s="10">
        <f>IF(E3069=0,0,E3069/L3069)</f>
        <v>18.75</v>
      </c>
      <c r="Q3069" s="2" t="str">
        <f>LEFT(N3069,SEARCH("/",N3069,1)-1)</f>
        <v>theater</v>
      </c>
      <c r="R3069" s="2" t="str">
        <f>RIGHT(N3069,LEN(N3069)-SEARCH("/",N3069))</f>
        <v>plays</v>
      </c>
      <c r="S3069" s="21">
        <f>(((J3069/60)/60)/24)+DATE(1970,1,1)+(-5/24)</f>
        <v>42800.511793981481</v>
      </c>
      <c r="T3069" s="21">
        <f>(((I3069/60)/60)/24)+DATE(1970,1,1)+(-5/24)</f>
        <v>42821.470127314817</v>
      </c>
    </row>
    <row r="3070" spans="1:20" ht="90" hidden="1" x14ac:dyDescent="0.25">
      <c r="A3070" s="13">
        <v>3135</v>
      </c>
      <c r="B3070" s="3" t="s">
        <v>3135</v>
      </c>
      <c r="C3070" s="3" t="s">
        <v>7245</v>
      </c>
      <c r="D3070" s="2">
        <v>777</v>
      </c>
      <c r="E3070" s="11">
        <v>162</v>
      </c>
      <c r="F3070" s="2" t="s">
        <v>8221</v>
      </c>
      <c r="G3070" s="2" t="s">
        <v>8223</v>
      </c>
      <c r="H3070" s="2" t="s">
        <v>8245</v>
      </c>
      <c r="I3070" s="2">
        <v>1491277121</v>
      </c>
      <c r="J3070" s="2">
        <v>1489376321</v>
      </c>
      <c r="K3070" s="2" t="b">
        <v>0</v>
      </c>
      <c r="L3070" s="2">
        <v>7</v>
      </c>
      <c r="M3070" s="2" t="b">
        <v>0</v>
      </c>
      <c r="N3070" s="2" t="s">
        <v>8270</v>
      </c>
      <c r="O3070" s="9">
        <f>E3070/D3070</f>
        <v>0.20849420849420849</v>
      </c>
      <c r="P3070" s="10">
        <f>IF(E3070=0,0,E3070/L3070)</f>
        <v>23.142857142857142</v>
      </c>
      <c r="Q3070" s="2" t="str">
        <f>LEFT(N3070,SEARCH("/",N3070,1)-1)</f>
        <v>theater</v>
      </c>
      <c r="R3070" s="2" t="str">
        <f>RIGHT(N3070,LEN(N3070)-SEARCH("/",N3070))</f>
        <v>plays</v>
      </c>
      <c r="S3070" s="21">
        <f>(((J3070/60)/60)/24)+DATE(1970,1,1)+(-5/24)</f>
        <v>42806.943530092591</v>
      </c>
      <c r="T3070" s="21">
        <f>(((I3070/60)/60)/24)+DATE(1970,1,1)+(-5/24)</f>
        <v>42828.943530092591</v>
      </c>
    </row>
    <row r="3071" spans="1:20" ht="90" hidden="1" x14ac:dyDescent="0.25">
      <c r="A3071" s="13">
        <v>3136</v>
      </c>
      <c r="B3071" s="3" t="s">
        <v>3136</v>
      </c>
      <c r="C3071" s="3" t="s">
        <v>7246</v>
      </c>
      <c r="D3071" s="2">
        <v>500</v>
      </c>
      <c r="E3071" s="11">
        <v>639</v>
      </c>
      <c r="F3071" s="2" t="s">
        <v>8221</v>
      </c>
      <c r="G3071" s="2" t="s">
        <v>8224</v>
      </c>
      <c r="H3071" s="2" t="s">
        <v>8246</v>
      </c>
      <c r="I3071" s="2">
        <v>1491001140</v>
      </c>
      <c r="J3071" s="2">
        <v>1487847954</v>
      </c>
      <c r="K3071" s="2" t="b">
        <v>0</v>
      </c>
      <c r="L3071" s="2">
        <v>22</v>
      </c>
      <c r="M3071" s="2" t="b">
        <v>0</v>
      </c>
      <c r="N3071" s="2" t="s">
        <v>8270</v>
      </c>
      <c r="O3071" s="9">
        <f>E3071/D3071</f>
        <v>1.278</v>
      </c>
      <c r="P3071" s="10">
        <f>IF(E3071=0,0,E3071/L3071)</f>
        <v>29.045454545454547</v>
      </c>
      <c r="Q3071" s="2" t="str">
        <f>LEFT(N3071,SEARCH("/",N3071,1)-1)</f>
        <v>theater</v>
      </c>
      <c r="R3071" s="2" t="str">
        <f>RIGHT(N3071,LEN(N3071)-SEARCH("/",N3071))</f>
        <v>plays</v>
      </c>
      <c r="S3071" s="21">
        <f>(((J3071/60)/60)/24)+DATE(1970,1,1)+(-5/24)</f>
        <v>42789.25409722222</v>
      </c>
      <c r="T3071" s="21">
        <f>(((I3071/60)/60)/24)+DATE(1970,1,1)+(-5/24)</f>
        <v>42825.749305555553</v>
      </c>
    </row>
    <row r="3072" spans="1:20" ht="60" hidden="1" x14ac:dyDescent="0.25">
      <c r="A3072" s="13">
        <v>3137</v>
      </c>
      <c r="B3072" s="3" t="s">
        <v>3137</v>
      </c>
      <c r="C3072" s="3" t="s">
        <v>7247</v>
      </c>
      <c r="D3072" s="2">
        <v>1500</v>
      </c>
      <c r="E3072" s="11">
        <v>50</v>
      </c>
      <c r="F3072" s="2" t="s">
        <v>8221</v>
      </c>
      <c r="G3072" s="2" t="s">
        <v>8223</v>
      </c>
      <c r="H3072" s="2" t="s">
        <v>8245</v>
      </c>
      <c r="I3072" s="2">
        <v>1493838720</v>
      </c>
      <c r="J3072" s="2">
        <v>1489439669</v>
      </c>
      <c r="K3072" s="2" t="b">
        <v>0</v>
      </c>
      <c r="L3072" s="2">
        <v>1</v>
      </c>
      <c r="M3072" s="2" t="b">
        <v>0</v>
      </c>
      <c r="N3072" s="2" t="s">
        <v>8270</v>
      </c>
      <c r="O3072" s="9">
        <f>E3072/D3072</f>
        <v>3.3333333333333333E-2</v>
      </c>
      <c r="P3072" s="10">
        <f>IF(E3072=0,0,E3072/L3072)</f>
        <v>50</v>
      </c>
      <c r="Q3072" s="2" t="str">
        <f>LEFT(N3072,SEARCH("/",N3072,1)-1)</f>
        <v>theater</v>
      </c>
      <c r="R3072" s="2" t="str">
        <f>RIGHT(N3072,LEN(N3072)-SEARCH("/",N3072))</f>
        <v>plays</v>
      </c>
      <c r="S3072" s="21">
        <f>(((J3072/60)/60)/24)+DATE(1970,1,1)+(-5/24)</f>
        <v>42807.676724537036</v>
      </c>
      <c r="T3072" s="21">
        <f>(((I3072/60)/60)/24)+DATE(1970,1,1)+(-5/24)</f>
        <v>42858.591666666667</v>
      </c>
    </row>
    <row r="3073" spans="1:20" ht="105" hidden="1" x14ac:dyDescent="0.25">
      <c r="A3073" s="13">
        <v>3138</v>
      </c>
      <c r="B3073" s="3" t="s">
        <v>3138</v>
      </c>
      <c r="C3073" s="3" t="s">
        <v>7248</v>
      </c>
      <c r="D3073" s="2">
        <v>200</v>
      </c>
      <c r="E3073" s="11">
        <v>0</v>
      </c>
      <c r="F3073" s="2" t="s">
        <v>8221</v>
      </c>
      <c r="G3073" s="2" t="s">
        <v>8224</v>
      </c>
      <c r="H3073" s="2" t="s">
        <v>8246</v>
      </c>
      <c r="I3073" s="2">
        <v>1491233407</v>
      </c>
      <c r="J3073" s="2">
        <v>1489591807</v>
      </c>
      <c r="K3073" s="2" t="b">
        <v>0</v>
      </c>
      <c r="L3073" s="2">
        <v>0</v>
      </c>
      <c r="M3073" s="2" t="b">
        <v>0</v>
      </c>
      <c r="N3073" s="2" t="s">
        <v>8270</v>
      </c>
      <c r="O3073" s="9">
        <f>E3073/D3073</f>
        <v>0</v>
      </c>
      <c r="P3073" s="10">
        <f>IF(E3073=0,0,E3073/L3073)</f>
        <v>0</v>
      </c>
      <c r="Q3073" s="2" t="str">
        <f>LEFT(N3073,SEARCH("/",N3073,1)-1)</f>
        <v>theater</v>
      </c>
      <c r="R3073" s="2" t="str">
        <f>RIGHT(N3073,LEN(N3073)-SEARCH("/",N3073))</f>
        <v>plays</v>
      </c>
      <c r="S3073" s="21">
        <f>(((J3073/60)/60)/24)+DATE(1970,1,1)+(-5/24)</f>
        <v>42809.437581018516</v>
      </c>
      <c r="T3073" s="21">
        <f>(((I3073/60)/60)/24)+DATE(1970,1,1)+(-5/24)</f>
        <v>42828.437581018516</v>
      </c>
    </row>
    <row r="3074" spans="1:20" ht="90" hidden="1" x14ac:dyDescent="0.25">
      <c r="A3074" s="13">
        <v>3139</v>
      </c>
      <c r="B3074" s="3" t="s">
        <v>3139</v>
      </c>
      <c r="C3074" s="3" t="s">
        <v>7249</v>
      </c>
      <c r="D3074" s="2">
        <v>50000</v>
      </c>
      <c r="E3074" s="11">
        <v>2700</v>
      </c>
      <c r="F3074" s="2" t="s">
        <v>8221</v>
      </c>
      <c r="G3074" s="2" t="s">
        <v>8237</v>
      </c>
      <c r="H3074" s="2" t="s">
        <v>8255</v>
      </c>
      <c r="I3074" s="2">
        <v>1490416380</v>
      </c>
      <c r="J3074" s="2">
        <v>1487485760</v>
      </c>
      <c r="K3074" s="2" t="b">
        <v>0</v>
      </c>
      <c r="L3074" s="2">
        <v>6</v>
      </c>
      <c r="M3074" s="2" t="b">
        <v>0</v>
      </c>
      <c r="N3074" s="2" t="s">
        <v>8270</v>
      </c>
      <c r="O3074" s="9">
        <f>E3074/D3074</f>
        <v>5.3999999999999999E-2</v>
      </c>
      <c r="P3074" s="10">
        <f>IF(E3074=0,0,E3074/L3074)</f>
        <v>450</v>
      </c>
      <c r="Q3074" s="2" t="str">
        <f>LEFT(N3074,SEARCH("/",N3074,1)-1)</f>
        <v>theater</v>
      </c>
      <c r="R3074" s="2" t="str">
        <f>RIGHT(N3074,LEN(N3074)-SEARCH("/",N3074))</f>
        <v>plays</v>
      </c>
      <c r="S3074" s="21">
        <f>(((J3074/60)/60)/24)+DATE(1970,1,1)+(-5/24)</f>
        <v>42785.062037037038</v>
      </c>
      <c r="T3074" s="21">
        <f>(((I3074/60)/60)/24)+DATE(1970,1,1)+(-5/24)</f>
        <v>42818.981249999997</v>
      </c>
    </row>
    <row r="3075" spans="1:20" ht="90" hidden="1" x14ac:dyDescent="0.25">
      <c r="A3075" s="13">
        <v>3140</v>
      </c>
      <c r="B3075" s="3" t="s">
        <v>3140</v>
      </c>
      <c r="C3075" s="3" t="s">
        <v>7250</v>
      </c>
      <c r="D3075" s="2">
        <v>10000</v>
      </c>
      <c r="E3075" s="11">
        <v>96</v>
      </c>
      <c r="F3075" s="2" t="s">
        <v>8221</v>
      </c>
      <c r="G3075" s="2" t="s">
        <v>8229</v>
      </c>
      <c r="H3075" s="2" t="s">
        <v>8248</v>
      </c>
      <c r="I3075" s="2">
        <v>1491581703</v>
      </c>
      <c r="J3075" s="2">
        <v>1488993303</v>
      </c>
      <c r="K3075" s="2" t="b">
        <v>0</v>
      </c>
      <c r="L3075" s="2">
        <v>4</v>
      </c>
      <c r="M3075" s="2" t="b">
        <v>0</v>
      </c>
      <c r="N3075" s="2" t="s">
        <v>8270</v>
      </c>
      <c r="O3075" s="9">
        <f>E3075/D3075</f>
        <v>9.5999999999999992E-3</v>
      </c>
      <c r="P3075" s="10">
        <f>IF(E3075=0,0,E3075/L3075)</f>
        <v>24</v>
      </c>
      <c r="Q3075" s="2" t="str">
        <f>LEFT(N3075,SEARCH("/",N3075,1)-1)</f>
        <v>theater</v>
      </c>
      <c r="R3075" s="2" t="str">
        <f>RIGHT(N3075,LEN(N3075)-SEARCH("/",N3075))</f>
        <v>plays</v>
      </c>
      <c r="S3075" s="21">
        <f>(((J3075/60)/60)/24)+DATE(1970,1,1)+(-5/24)</f>
        <v>42802.510451388887</v>
      </c>
      <c r="T3075" s="21">
        <f>(((I3075/60)/60)/24)+DATE(1970,1,1)+(-5/24)</f>
        <v>42832.468784722216</v>
      </c>
    </row>
    <row r="3076" spans="1:20" ht="105" hidden="1" x14ac:dyDescent="0.25">
      <c r="A3076" s="13">
        <v>3141</v>
      </c>
      <c r="B3076" s="3" t="s">
        <v>3141</v>
      </c>
      <c r="C3076" s="3" t="s">
        <v>7251</v>
      </c>
      <c r="D3076" s="2">
        <v>500</v>
      </c>
      <c r="E3076" s="11">
        <v>258</v>
      </c>
      <c r="F3076" s="2" t="s">
        <v>8221</v>
      </c>
      <c r="G3076" s="2" t="s">
        <v>8232</v>
      </c>
      <c r="H3076" s="2" t="s">
        <v>8248</v>
      </c>
      <c r="I3076" s="2">
        <v>1492372800</v>
      </c>
      <c r="J3076" s="2">
        <v>1488823488</v>
      </c>
      <c r="K3076" s="2" t="b">
        <v>0</v>
      </c>
      <c r="L3076" s="2">
        <v>8</v>
      </c>
      <c r="M3076" s="2" t="b">
        <v>0</v>
      </c>
      <c r="N3076" s="2" t="s">
        <v>8270</v>
      </c>
      <c r="O3076" s="9">
        <f>E3076/D3076</f>
        <v>0.51600000000000001</v>
      </c>
      <c r="P3076" s="10">
        <f>IF(E3076=0,0,E3076/L3076)</f>
        <v>32.25</v>
      </c>
      <c r="Q3076" s="2" t="str">
        <f>LEFT(N3076,SEARCH("/",N3076,1)-1)</f>
        <v>theater</v>
      </c>
      <c r="R3076" s="2" t="str">
        <f>RIGHT(N3076,LEN(N3076)-SEARCH("/",N3076))</f>
        <v>plays</v>
      </c>
      <c r="S3076" s="21">
        <f>(((J3076/60)/60)/24)+DATE(1970,1,1)+(-5/24)</f>
        <v>42800.544999999998</v>
      </c>
      <c r="T3076" s="21">
        <f>(((I3076/60)/60)/24)+DATE(1970,1,1)+(-5/24)</f>
        <v>42841.624999999993</v>
      </c>
    </row>
    <row r="3077" spans="1:20" ht="75" hidden="1" x14ac:dyDescent="0.25">
      <c r="A3077" s="13">
        <v>3142</v>
      </c>
      <c r="B3077" s="3" t="s">
        <v>3142</v>
      </c>
      <c r="C3077" s="3" t="s">
        <v>7252</v>
      </c>
      <c r="D3077" s="2">
        <v>2750</v>
      </c>
      <c r="E3077" s="11">
        <v>45</v>
      </c>
      <c r="F3077" s="2" t="s">
        <v>8221</v>
      </c>
      <c r="G3077" s="2" t="s">
        <v>8224</v>
      </c>
      <c r="H3077" s="2" t="s">
        <v>8246</v>
      </c>
      <c r="I3077" s="2">
        <v>1489922339</v>
      </c>
      <c r="J3077" s="2">
        <v>1487333939</v>
      </c>
      <c r="K3077" s="2" t="b">
        <v>0</v>
      </c>
      <c r="L3077" s="2">
        <v>3</v>
      </c>
      <c r="M3077" s="2" t="b">
        <v>0</v>
      </c>
      <c r="N3077" s="2" t="s">
        <v>8270</v>
      </c>
      <c r="O3077" s="9">
        <f>E3077/D3077</f>
        <v>1.6363636363636365E-2</v>
      </c>
      <c r="P3077" s="10">
        <f>IF(E3077=0,0,E3077/L3077)</f>
        <v>15</v>
      </c>
      <c r="Q3077" s="2" t="str">
        <f>LEFT(N3077,SEARCH("/",N3077,1)-1)</f>
        <v>theater</v>
      </c>
      <c r="R3077" s="2" t="str">
        <f>RIGHT(N3077,LEN(N3077)-SEARCH("/",N3077))</f>
        <v>plays</v>
      </c>
      <c r="S3077" s="21">
        <f>(((J3077/60)/60)/24)+DATE(1970,1,1)+(-5/24)</f>
        <v>42783.304849537039</v>
      </c>
      <c r="T3077" s="21">
        <f>(((I3077/60)/60)/24)+DATE(1970,1,1)+(-5/24)</f>
        <v>42813.263182870367</v>
      </c>
    </row>
    <row r="3078" spans="1:20" ht="105" hidden="1" x14ac:dyDescent="0.25">
      <c r="A3078" s="13">
        <v>3143</v>
      </c>
      <c r="B3078" s="3" t="s">
        <v>3143</v>
      </c>
      <c r="C3078" s="3" t="s">
        <v>7253</v>
      </c>
      <c r="D3078" s="2">
        <v>700</v>
      </c>
      <c r="E3078" s="11">
        <v>0</v>
      </c>
      <c r="F3078" s="2" t="s">
        <v>8221</v>
      </c>
      <c r="G3078" s="2" t="s">
        <v>8224</v>
      </c>
      <c r="H3078" s="2" t="s">
        <v>8246</v>
      </c>
      <c r="I3078" s="2">
        <v>1491726956</v>
      </c>
      <c r="J3078" s="2">
        <v>1489480556</v>
      </c>
      <c r="K3078" s="2" t="b">
        <v>0</v>
      </c>
      <c r="L3078" s="2">
        <v>0</v>
      </c>
      <c r="M3078" s="2" t="b">
        <v>0</v>
      </c>
      <c r="N3078" s="2" t="s">
        <v>8270</v>
      </c>
      <c r="O3078" s="9">
        <f>E3078/D3078</f>
        <v>0</v>
      </c>
      <c r="P3078" s="10">
        <f>IF(E3078=0,0,E3078/L3078)</f>
        <v>0</v>
      </c>
      <c r="Q3078" s="2" t="str">
        <f>LEFT(N3078,SEARCH("/",N3078,1)-1)</f>
        <v>theater</v>
      </c>
      <c r="R3078" s="2" t="str">
        <f>RIGHT(N3078,LEN(N3078)-SEARCH("/",N3078))</f>
        <v>plays</v>
      </c>
      <c r="S3078" s="21">
        <f>(((J3078/60)/60)/24)+DATE(1970,1,1)+(-5/24)</f>
        <v>42808.149953703702</v>
      </c>
      <c r="T3078" s="21">
        <f>(((I3078/60)/60)/24)+DATE(1970,1,1)+(-5/24)</f>
        <v>42834.149953703702</v>
      </c>
    </row>
    <row r="3079" spans="1:20" ht="105" hidden="1" x14ac:dyDescent="0.25">
      <c r="A3079" s="13">
        <v>3144</v>
      </c>
      <c r="B3079" s="3" t="s">
        <v>3144</v>
      </c>
      <c r="C3079" s="3" t="s">
        <v>7254</v>
      </c>
      <c r="D3079" s="2">
        <v>10000</v>
      </c>
      <c r="E3079" s="11">
        <v>7540</v>
      </c>
      <c r="F3079" s="2" t="s">
        <v>8221</v>
      </c>
      <c r="G3079" s="2" t="s">
        <v>8223</v>
      </c>
      <c r="H3079" s="2" t="s">
        <v>8245</v>
      </c>
      <c r="I3079" s="2">
        <v>1489903200</v>
      </c>
      <c r="J3079" s="2">
        <v>1488459307</v>
      </c>
      <c r="K3079" s="2" t="b">
        <v>0</v>
      </c>
      <c r="L3079" s="2">
        <v>30</v>
      </c>
      <c r="M3079" s="2" t="b">
        <v>0</v>
      </c>
      <c r="N3079" s="2" t="s">
        <v>8270</v>
      </c>
      <c r="O3079" s="9">
        <f>E3079/D3079</f>
        <v>0.754</v>
      </c>
      <c r="P3079" s="10">
        <f>IF(E3079=0,0,E3079/L3079)</f>
        <v>251.33333333333334</v>
      </c>
      <c r="Q3079" s="2" t="str">
        <f>LEFT(N3079,SEARCH("/",N3079,1)-1)</f>
        <v>theater</v>
      </c>
      <c r="R3079" s="2" t="str">
        <f>RIGHT(N3079,LEN(N3079)-SEARCH("/",N3079))</f>
        <v>plays</v>
      </c>
      <c r="S3079" s="21">
        <f>(((J3079/60)/60)/24)+DATE(1970,1,1)+(-5/24)</f>
        <v>42796.329942129632</v>
      </c>
      <c r="T3079" s="21">
        <f>(((I3079/60)/60)/24)+DATE(1970,1,1)+(-5/24)</f>
        <v>42813.041666666664</v>
      </c>
    </row>
    <row r="3080" spans="1:20" ht="90" hidden="1" x14ac:dyDescent="0.25">
      <c r="A3080" s="13">
        <v>3145</v>
      </c>
      <c r="B3080" s="3" t="s">
        <v>3145</v>
      </c>
      <c r="C3080" s="3" t="s">
        <v>7255</v>
      </c>
      <c r="D3080" s="2">
        <v>25000</v>
      </c>
      <c r="E3080" s="11">
        <v>0</v>
      </c>
      <c r="F3080" s="2" t="s">
        <v>8221</v>
      </c>
      <c r="G3080" s="2" t="s">
        <v>8223</v>
      </c>
      <c r="H3080" s="2" t="s">
        <v>8245</v>
      </c>
      <c r="I3080" s="2">
        <v>1490659134</v>
      </c>
      <c r="J3080" s="2">
        <v>1485478734</v>
      </c>
      <c r="K3080" s="2" t="b">
        <v>0</v>
      </c>
      <c r="L3080" s="2">
        <v>0</v>
      </c>
      <c r="M3080" s="2" t="b">
        <v>0</v>
      </c>
      <c r="N3080" s="2" t="s">
        <v>8270</v>
      </c>
      <c r="O3080" s="9">
        <f>E3080/D3080</f>
        <v>0</v>
      </c>
      <c r="P3080" s="10">
        <f>IF(E3080=0,0,E3080/L3080)</f>
        <v>0</v>
      </c>
      <c r="Q3080" s="2" t="str">
        <f>LEFT(N3080,SEARCH("/",N3080,1)-1)</f>
        <v>theater</v>
      </c>
      <c r="R3080" s="2" t="str">
        <f>RIGHT(N3080,LEN(N3080)-SEARCH("/",N3080))</f>
        <v>plays</v>
      </c>
      <c r="S3080" s="21">
        <f>(((J3080/60)/60)/24)+DATE(1970,1,1)+(-5/24)</f>
        <v>42761.832569444443</v>
      </c>
      <c r="T3080" s="21">
        <f>(((I3080/60)/60)/24)+DATE(1970,1,1)+(-5/24)</f>
        <v>42821.790902777771</v>
      </c>
    </row>
    <row r="3081" spans="1:20" ht="75" hidden="1" x14ac:dyDescent="0.25">
      <c r="A3081" s="13">
        <v>3146</v>
      </c>
      <c r="B3081" s="3" t="s">
        <v>3146</v>
      </c>
      <c r="C3081" s="3" t="s">
        <v>7256</v>
      </c>
      <c r="D3081" s="2">
        <v>50000</v>
      </c>
      <c r="E3081" s="11">
        <v>5250</v>
      </c>
      <c r="F3081" s="2" t="s">
        <v>8221</v>
      </c>
      <c r="G3081" s="2" t="s">
        <v>8237</v>
      </c>
      <c r="H3081" s="2" t="s">
        <v>8255</v>
      </c>
      <c r="I3081" s="2">
        <v>1492356166</v>
      </c>
      <c r="J3081" s="2">
        <v>1488471766</v>
      </c>
      <c r="K3081" s="2" t="b">
        <v>0</v>
      </c>
      <c r="L3081" s="2">
        <v>12</v>
      </c>
      <c r="M3081" s="2" t="b">
        <v>0</v>
      </c>
      <c r="N3081" s="2" t="s">
        <v>8270</v>
      </c>
      <c r="O3081" s="9">
        <f>E3081/D3081</f>
        <v>0.105</v>
      </c>
      <c r="P3081" s="10">
        <f>IF(E3081=0,0,E3081/L3081)</f>
        <v>437.5</v>
      </c>
      <c r="Q3081" s="2" t="str">
        <f>LEFT(N3081,SEARCH("/",N3081,1)-1)</f>
        <v>theater</v>
      </c>
      <c r="R3081" s="2" t="str">
        <f>RIGHT(N3081,LEN(N3081)-SEARCH("/",N3081))</f>
        <v>plays</v>
      </c>
      <c r="S3081" s="21">
        <f>(((J3081/60)/60)/24)+DATE(1970,1,1)+(-5/24)</f>
        <v>42796.474143518521</v>
      </c>
      <c r="T3081" s="21">
        <f>(((I3081/60)/60)/24)+DATE(1970,1,1)+(-5/24)</f>
        <v>42841.432476851849</v>
      </c>
    </row>
    <row r="3082" spans="1:20" ht="90" hidden="1" x14ac:dyDescent="0.25">
      <c r="A3082" s="13">
        <v>3147</v>
      </c>
      <c r="B3082" s="3" t="s">
        <v>3147</v>
      </c>
      <c r="C3082" s="3" t="s">
        <v>7257</v>
      </c>
      <c r="D3082" s="2">
        <v>20000</v>
      </c>
      <c r="E3082" s="11">
        <v>23505</v>
      </c>
      <c r="F3082" s="2" t="s">
        <v>8218</v>
      </c>
      <c r="G3082" s="2" t="s">
        <v>8223</v>
      </c>
      <c r="H3082" s="2" t="s">
        <v>8245</v>
      </c>
      <c r="I3082" s="2">
        <v>1415319355</v>
      </c>
      <c r="J3082" s="2">
        <v>1411859755</v>
      </c>
      <c r="K3082" s="2" t="b">
        <v>1</v>
      </c>
      <c r="L3082" s="2">
        <v>213</v>
      </c>
      <c r="M3082" s="2" t="b">
        <v>1</v>
      </c>
      <c r="N3082" s="2" t="s">
        <v>8270</v>
      </c>
      <c r="O3082" s="9">
        <f>E3082/D3082</f>
        <v>1.1752499999999999</v>
      </c>
      <c r="P3082" s="10">
        <f>IF(E3082=0,0,E3082/L3082)</f>
        <v>110.35211267605634</v>
      </c>
      <c r="Q3082" s="2" t="str">
        <f>LEFT(N3082,SEARCH("/",N3082,1)-1)</f>
        <v>theater</v>
      </c>
      <c r="R3082" s="2" t="str">
        <f>RIGHT(N3082,LEN(N3082)-SEARCH("/",N3082))</f>
        <v>plays</v>
      </c>
      <c r="S3082" s="21">
        <f>(((J3082/60)/60)/24)+DATE(1970,1,1)+(-5/24)</f>
        <v>41909.761053240742</v>
      </c>
      <c r="T3082" s="21">
        <f>(((I3082/60)/60)/24)+DATE(1970,1,1)+(-5/24)</f>
        <v>41949.802719907406</v>
      </c>
    </row>
    <row r="3083" spans="1:20" ht="45" hidden="1" x14ac:dyDescent="0.25">
      <c r="A3083" s="13">
        <v>3148</v>
      </c>
      <c r="B3083" s="3" t="s">
        <v>3148</v>
      </c>
      <c r="C3083" s="3" t="s">
        <v>7258</v>
      </c>
      <c r="D3083" s="2">
        <v>1800</v>
      </c>
      <c r="E3083" s="11">
        <v>2361</v>
      </c>
      <c r="F3083" s="2" t="s">
        <v>8218</v>
      </c>
      <c r="G3083" s="2" t="s">
        <v>8223</v>
      </c>
      <c r="H3083" s="2" t="s">
        <v>8245</v>
      </c>
      <c r="I3083" s="2">
        <v>1412136000</v>
      </c>
      <c r="J3083" s="2">
        <v>1410278284</v>
      </c>
      <c r="K3083" s="2" t="b">
        <v>1</v>
      </c>
      <c r="L3083" s="2">
        <v>57</v>
      </c>
      <c r="M3083" s="2" t="b">
        <v>1</v>
      </c>
      <c r="N3083" s="2" t="s">
        <v>8270</v>
      </c>
      <c r="O3083" s="9">
        <f>E3083/D3083</f>
        <v>1.3116666666666668</v>
      </c>
      <c r="P3083" s="10">
        <f>IF(E3083=0,0,E3083/L3083)</f>
        <v>41.421052631578945</v>
      </c>
      <c r="Q3083" s="2" t="str">
        <f>LEFT(N3083,SEARCH("/",N3083,1)-1)</f>
        <v>theater</v>
      </c>
      <c r="R3083" s="2" t="str">
        <f>RIGHT(N3083,LEN(N3083)-SEARCH("/",N3083))</f>
        <v>plays</v>
      </c>
      <c r="S3083" s="21">
        <f>(((J3083/60)/60)/24)+DATE(1970,1,1)+(-5/24)</f>
        <v>41891.456990740735</v>
      </c>
      <c r="T3083" s="21">
        <f>(((I3083/60)/60)/24)+DATE(1970,1,1)+(-5/24)</f>
        <v>41912.958333333328</v>
      </c>
    </row>
    <row r="3084" spans="1:20" ht="90" hidden="1" x14ac:dyDescent="0.25">
      <c r="A3084" s="13">
        <v>3149</v>
      </c>
      <c r="B3084" s="3" t="s">
        <v>3149</v>
      </c>
      <c r="C3084" s="3" t="s">
        <v>7259</v>
      </c>
      <c r="D3084" s="2">
        <v>1250</v>
      </c>
      <c r="E3084" s="11">
        <v>1300</v>
      </c>
      <c r="F3084" s="2" t="s">
        <v>8218</v>
      </c>
      <c r="G3084" s="2" t="s">
        <v>8223</v>
      </c>
      <c r="H3084" s="2" t="s">
        <v>8245</v>
      </c>
      <c r="I3084" s="2">
        <v>1354845600</v>
      </c>
      <c r="J3084" s="2">
        <v>1352766300</v>
      </c>
      <c r="K3084" s="2" t="b">
        <v>1</v>
      </c>
      <c r="L3084" s="2">
        <v>25</v>
      </c>
      <c r="M3084" s="2" t="b">
        <v>1</v>
      </c>
      <c r="N3084" s="2" t="s">
        <v>8270</v>
      </c>
      <c r="O3084" s="9">
        <f>E3084/D3084</f>
        <v>1.04</v>
      </c>
      <c r="P3084" s="10">
        <f>IF(E3084=0,0,E3084/L3084)</f>
        <v>52</v>
      </c>
      <c r="Q3084" s="2" t="str">
        <f>LEFT(N3084,SEARCH("/",N3084,1)-1)</f>
        <v>theater</v>
      </c>
      <c r="R3084" s="2" t="str">
        <f>RIGHT(N3084,LEN(N3084)-SEARCH("/",N3084))</f>
        <v>plays</v>
      </c>
      <c r="S3084" s="21">
        <f>(((J3084/60)/60)/24)+DATE(1970,1,1)+(-5/24)</f>
        <v>41225.809027777774</v>
      </c>
      <c r="T3084" s="21">
        <f>(((I3084/60)/60)/24)+DATE(1970,1,1)+(-5/24)</f>
        <v>41249.875</v>
      </c>
    </row>
    <row r="3085" spans="1:20" ht="105" hidden="1" x14ac:dyDescent="0.25">
      <c r="A3085" s="13">
        <v>3150</v>
      </c>
      <c r="B3085" s="3" t="s">
        <v>3150</v>
      </c>
      <c r="C3085" s="3" t="s">
        <v>7260</v>
      </c>
      <c r="D3085" s="2">
        <v>3500</v>
      </c>
      <c r="E3085" s="11">
        <v>3535</v>
      </c>
      <c r="F3085" s="2" t="s">
        <v>8218</v>
      </c>
      <c r="G3085" s="2" t="s">
        <v>8223</v>
      </c>
      <c r="H3085" s="2" t="s">
        <v>8245</v>
      </c>
      <c r="I3085" s="2">
        <v>1295928000</v>
      </c>
      <c r="J3085" s="2">
        <v>1288160403</v>
      </c>
      <c r="K3085" s="2" t="b">
        <v>1</v>
      </c>
      <c r="L3085" s="2">
        <v>104</v>
      </c>
      <c r="M3085" s="2" t="b">
        <v>1</v>
      </c>
      <c r="N3085" s="2" t="s">
        <v>8270</v>
      </c>
      <c r="O3085" s="9">
        <f>E3085/D3085</f>
        <v>1.01</v>
      </c>
      <c r="P3085" s="10">
        <f>IF(E3085=0,0,E3085/L3085)</f>
        <v>33.990384615384613</v>
      </c>
      <c r="Q3085" s="2" t="str">
        <f>LEFT(N3085,SEARCH("/",N3085,1)-1)</f>
        <v>theater</v>
      </c>
      <c r="R3085" s="2" t="str">
        <f>RIGHT(N3085,LEN(N3085)-SEARCH("/",N3085))</f>
        <v>plays</v>
      </c>
      <c r="S3085" s="21">
        <f>(((J3085/60)/60)/24)+DATE(1970,1,1)+(-5/24)</f>
        <v>40478.055590277778</v>
      </c>
      <c r="T3085" s="21">
        <f>(((I3085/60)/60)/24)+DATE(1970,1,1)+(-5/24)</f>
        <v>40567.958333333328</v>
      </c>
    </row>
    <row r="3086" spans="1:20" ht="75" hidden="1" x14ac:dyDescent="0.25">
      <c r="A3086" s="13">
        <v>3151</v>
      </c>
      <c r="B3086" s="3" t="s">
        <v>3151</v>
      </c>
      <c r="C3086" s="3" t="s">
        <v>7261</v>
      </c>
      <c r="D3086" s="2">
        <v>3500</v>
      </c>
      <c r="E3086" s="11">
        <v>3514</v>
      </c>
      <c r="F3086" s="2" t="s">
        <v>8218</v>
      </c>
      <c r="G3086" s="2" t="s">
        <v>8223</v>
      </c>
      <c r="H3086" s="2" t="s">
        <v>8245</v>
      </c>
      <c r="I3086" s="2">
        <v>1410379774</v>
      </c>
      <c r="J3086" s="2">
        <v>1407787774</v>
      </c>
      <c r="K3086" s="2" t="b">
        <v>1</v>
      </c>
      <c r="L3086" s="2">
        <v>34</v>
      </c>
      <c r="M3086" s="2" t="b">
        <v>1</v>
      </c>
      <c r="N3086" s="2" t="s">
        <v>8270</v>
      </c>
      <c r="O3086" s="9">
        <f>E3086/D3086</f>
        <v>1.004</v>
      </c>
      <c r="P3086" s="10">
        <f>IF(E3086=0,0,E3086/L3086)</f>
        <v>103.35294117647059</v>
      </c>
      <c r="Q3086" s="2" t="str">
        <f>LEFT(N3086,SEARCH("/",N3086,1)-1)</f>
        <v>theater</v>
      </c>
      <c r="R3086" s="2" t="str">
        <f>RIGHT(N3086,LEN(N3086)-SEARCH("/",N3086))</f>
        <v>plays</v>
      </c>
      <c r="S3086" s="21">
        <f>(((J3086/60)/60)/24)+DATE(1970,1,1)+(-5/24)</f>
        <v>41862.631643518514</v>
      </c>
      <c r="T3086" s="21">
        <f>(((I3086/60)/60)/24)+DATE(1970,1,1)+(-5/24)</f>
        <v>41892.631643518514</v>
      </c>
    </row>
    <row r="3087" spans="1:20" ht="75" hidden="1" x14ac:dyDescent="0.25">
      <c r="A3087" s="13">
        <v>3152</v>
      </c>
      <c r="B3087" s="3" t="s">
        <v>3152</v>
      </c>
      <c r="C3087" s="3" t="s">
        <v>7262</v>
      </c>
      <c r="D3087" s="2">
        <v>2200</v>
      </c>
      <c r="E3087" s="11">
        <v>2331</v>
      </c>
      <c r="F3087" s="2" t="s">
        <v>8218</v>
      </c>
      <c r="G3087" s="2" t="s">
        <v>8224</v>
      </c>
      <c r="H3087" s="2" t="s">
        <v>8246</v>
      </c>
      <c r="I3087" s="2">
        <v>1383425367</v>
      </c>
      <c r="J3087" s="2">
        <v>1380833367</v>
      </c>
      <c r="K3087" s="2" t="b">
        <v>1</v>
      </c>
      <c r="L3087" s="2">
        <v>67</v>
      </c>
      <c r="M3087" s="2" t="b">
        <v>1</v>
      </c>
      <c r="N3087" s="2" t="s">
        <v>8270</v>
      </c>
      <c r="O3087" s="9">
        <f>E3087/D3087</f>
        <v>1.0595454545454546</v>
      </c>
      <c r="P3087" s="10">
        <f>IF(E3087=0,0,E3087/L3087)</f>
        <v>34.791044776119406</v>
      </c>
      <c r="Q3087" s="2" t="str">
        <f>LEFT(N3087,SEARCH("/",N3087,1)-1)</f>
        <v>theater</v>
      </c>
      <c r="R3087" s="2" t="str">
        <f>RIGHT(N3087,LEN(N3087)-SEARCH("/",N3087))</f>
        <v>plays</v>
      </c>
      <c r="S3087" s="21">
        <f>(((J3087/60)/60)/24)+DATE(1970,1,1)+(-5/24)</f>
        <v>41550.659340277773</v>
      </c>
      <c r="T3087" s="21">
        <f>(((I3087/60)/60)/24)+DATE(1970,1,1)+(-5/24)</f>
        <v>41580.659340277773</v>
      </c>
    </row>
    <row r="3088" spans="1:20" ht="75" hidden="1" x14ac:dyDescent="0.25">
      <c r="A3088" s="13">
        <v>3153</v>
      </c>
      <c r="B3088" s="3" t="s">
        <v>3153</v>
      </c>
      <c r="C3088" s="3" t="s">
        <v>7263</v>
      </c>
      <c r="D3088" s="2">
        <v>3000</v>
      </c>
      <c r="E3088" s="11">
        <v>10067.5</v>
      </c>
      <c r="F3088" s="2" t="s">
        <v>8218</v>
      </c>
      <c r="G3088" s="2" t="s">
        <v>8223</v>
      </c>
      <c r="H3088" s="2" t="s">
        <v>8245</v>
      </c>
      <c r="I3088" s="2">
        <v>1304225940</v>
      </c>
      <c r="J3088" s="2">
        <v>1301542937</v>
      </c>
      <c r="K3088" s="2" t="b">
        <v>1</v>
      </c>
      <c r="L3088" s="2">
        <v>241</v>
      </c>
      <c r="M3088" s="2" t="b">
        <v>1</v>
      </c>
      <c r="N3088" s="2" t="s">
        <v>8270</v>
      </c>
      <c r="O3088" s="9">
        <f>E3088/D3088</f>
        <v>3.3558333333333334</v>
      </c>
      <c r="P3088" s="10">
        <f>IF(E3088=0,0,E3088/L3088)</f>
        <v>41.773858921161825</v>
      </c>
      <c r="Q3088" s="2" t="str">
        <f>LEFT(N3088,SEARCH("/",N3088,1)-1)</f>
        <v>theater</v>
      </c>
      <c r="R3088" s="2" t="str">
        <f>RIGHT(N3088,LEN(N3088)-SEARCH("/",N3088))</f>
        <v>plays</v>
      </c>
      <c r="S3088" s="21">
        <f>(((J3088/60)/60)/24)+DATE(1970,1,1)+(-5/24)</f>
        <v>40632.946030092593</v>
      </c>
      <c r="T3088" s="21">
        <f>(((I3088/60)/60)/24)+DATE(1970,1,1)+(-5/24)</f>
        <v>40663.999305555553</v>
      </c>
    </row>
    <row r="3089" spans="1:20" ht="90" hidden="1" x14ac:dyDescent="0.25">
      <c r="A3089" s="13">
        <v>3154</v>
      </c>
      <c r="B3089" s="3" t="s">
        <v>3154</v>
      </c>
      <c r="C3089" s="3" t="s">
        <v>7264</v>
      </c>
      <c r="D3089" s="2">
        <v>7000</v>
      </c>
      <c r="E3089" s="11">
        <v>7905</v>
      </c>
      <c r="F3089" s="2" t="s">
        <v>8218</v>
      </c>
      <c r="G3089" s="2" t="s">
        <v>8223</v>
      </c>
      <c r="H3089" s="2" t="s">
        <v>8245</v>
      </c>
      <c r="I3089" s="2">
        <v>1333310458</v>
      </c>
      <c r="J3089" s="2">
        <v>1330722058</v>
      </c>
      <c r="K3089" s="2" t="b">
        <v>1</v>
      </c>
      <c r="L3089" s="2">
        <v>123</v>
      </c>
      <c r="M3089" s="2" t="b">
        <v>1</v>
      </c>
      <c r="N3089" s="2" t="s">
        <v>8270</v>
      </c>
      <c r="O3089" s="9">
        <f>E3089/D3089</f>
        <v>1.1292857142857142</v>
      </c>
      <c r="P3089" s="10">
        <f>IF(E3089=0,0,E3089/L3089)</f>
        <v>64.268292682926827</v>
      </c>
      <c r="Q3089" s="2" t="str">
        <f>LEFT(N3089,SEARCH("/",N3089,1)-1)</f>
        <v>theater</v>
      </c>
      <c r="R3089" s="2" t="str">
        <f>RIGHT(N3089,LEN(N3089)-SEARCH("/",N3089))</f>
        <v>plays</v>
      </c>
      <c r="S3089" s="21">
        <f>(((J3089/60)/60)/24)+DATE(1970,1,1)+(-5/24)</f>
        <v>40970.667337962957</v>
      </c>
      <c r="T3089" s="21">
        <f>(((I3089/60)/60)/24)+DATE(1970,1,1)+(-5/24)</f>
        <v>41000.625671296293</v>
      </c>
    </row>
    <row r="3090" spans="1:20" ht="75" hidden="1" x14ac:dyDescent="0.25">
      <c r="A3090" s="13">
        <v>3155</v>
      </c>
      <c r="B3090" s="3" t="s">
        <v>3155</v>
      </c>
      <c r="C3090" s="3" t="s">
        <v>7265</v>
      </c>
      <c r="D3090" s="2">
        <v>5000</v>
      </c>
      <c r="E3090" s="11">
        <v>9425.23</v>
      </c>
      <c r="F3090" s="2" t="s">
        <v>8218</v>
      </c>
      <c r="G3090" s="2" t="s">
        <v>8224</v>
      </c>
      <c r="H3090" s="2" t="s">
        <v>8246</v>
      </c>
      <c r="I3090" s="2">
        <v>1356004725</v>
      </c>
      <c r="J3090" s="2">
        <v>1353412725</v>
      </c>
      <c r="K3090" s="2" t="b">
        <v>1</v>
      </c>
      <c r="L3090" s="2">
        <v>302</v>
      </c>
      <c r="M3090" s="2" t="b">
        <v>1</v>
      </c>
      <c r="N3090" s="2" t="s">
        <v>8270</v>
      </c>
      <c r="O3090" s="9">
        <f>E3090/D3090</f>
        <v>1.885046</v>
      </c>
      <c r="P3090" s="10">
        <f>IF(E3090=0,0,E3090/L3090)</f>
        <v>31.209370860927152</v>
      </c>
      <c r="Q3090" s="2" t="str">
        <f>LEFT(N3090,SEARCH("/",N3090,1)-1)</f>
        <v>theater</v>
      </c>
      <c r="R3090" s="2" t="str">
        <f>RIGHT(N3090,LEN(N3090)-SEARCH("/",N3090))</f>
        <v>plays</v>
      </c>
      <c r="S3090" s="21">
        <f>(((J3090/60)/60)/24)+DATE(1970,1,1)+(-5/24)</f>
        <v>41233.290798611109</v>
      </c>
      <c r="T3090" s="21">
        <f>(((I3090/60)/60)/24)+DATE(1970,1,1)+(-5/24)</f>
        <v>41263.290798611109</v>
      </c>
    </row>
    <row r="3091" spans="1:20" ht="90" hidden="1" x14ac:dyDescent="0.25">
      <c r="A3091" s="13">
        <v>3156</v>
      </c>
      <c r="B3091" s="3" t="s">
        <v>3156</v>
      </c>
      <c r="C3091" s="3" t="s">
        <v>7266</v>
      </c>
      <c r="D3091" s="2">
        <v>5500</v>
      </c>
      <c r="E3091" s="11">
        <v>5600</v>
      </c>
      <c r="F3091" s="2" t="s">
        <v>8218</v>
      </c>
      <c r="G3091" s="2" t="s">
        <v>8223</v>
      </c>
      <c r="H3091" s="2" t="s">
        <v>8245</v>
      </c>
      <c r="I3091" s="2">
        <v>1338591144</v>
      </c>
      <c r="J3091" s="2">
        <v>1335567144</v>
      </c>
      <c r="K3091" s="2" t="b">
        <v>1</v>
      </c>
      <c r="L3091" s="2">
        <v>89</v>
      </c>
      <c r="M3091" s="2" t="b">
        <v>1</v>
      </c>
      <c r="N3091" s="2" t="s">
        <v>8270</v>
      </c>
      <c r="O3091" s="9">
        <f>E3091/D3091</f>
        <v>1.0181818181818181</v>
      </c>
      <c r="P3091" s="10">
        <f>IF(E3091=0,0,E3091/L3091)</f>
        <v>62.921348314606739</v>
      </c>
      <c r="Q3091" s="2" t="str">
        <f>LEFT(N3091,SEARCH("/",N3091,1)-1)</f>
        <v>theater</v>
      </c>
      <c r="R3091" s="2" t="str">
        <f>RIGHT(N3091,LEN(N3091)-SEARCH("/",N3091))</f>
        <v>plays</v>
      </c>
      <c r="S3091" s="21">
        <f>(((J3091/60)/60)/24)+DATE(1970,1,1)+(-5/24)</f>
        <v>41026.744722222218</v>
      </c>
      <c r="T3091" s="21">
        <f>(((I3091/60)/60)/24)+DATE(1970,1,1)+(-5/24)</f>
        <v>41061.744722222218</v>
      </c>
    </row>
    <row r="3092" spans="1:20" ht="45" hidden="1" x14ac:dyDescent="0.25">
      <c r="A3092" s="13">
        <v>3157</v>
      </c>
      <c r="B3092" s="3" t="s">
        <v>3157</v>
      </c>
      <c r="C3092" s="3" t="s">
        <v>7267</v>
      </c>
      <c r="D3092" s="2">
        <v>4000</v>
      </c>
      <c r="E3092" s="11">
        <v>4040</v>
      </c>
      <c r="F3092" s="2" t="s">
        <v>8218</v>
      </c>
      <c r="G3092" s="2" t="s">
        <v>8223</v>
      </c>
      <c r="H3092" s="2" t="s">
        <v>8245</v>
      </c>
      <c r="I3092" s="2">
        <v>1405746000</v>
      </c>
      <c r="J3092" s="2">
        <v>1404932105</v>
      </c>
      <c r="K3092" s="2" t="b">
        <v>1</v>
      </c>
      <c r="L3092" s="2">
        <v>41</v>
      </c>
      <c r="M3092" s="2" t="b">
        <v>1</v>
      </c>
      <c r="N3092" s="2" t="s">
        <v>8270</v>
      </c>
      <c r="O3092" s="9">
        <f>E3092/D3092</f>
        <v>1.01</v>
      </c>
      <c r="P3092" s="10">
        <f>IF(E3092=0,0,E3092/L3092)</f>
        <v>98.536585365853654</v>
      </c>
      <c r="Q3092" s="2" t="str">
        <f>LEFT(N3092,SEARCH("/",N3092,1)-1)</f>
        <v>theater</v>
      </c>
      <c r="R3092" s="2" t="str">
        <f>RIGHT(N3092,LEN(N3092)-SEARCH("/",N3092))</f>
        <v>plays</v>
      </c>
      <c r="S3092" s="21">
        <f>(((J3092/60)/60)/24)+DATE(1970,1,1)+(-5/24)</f>
        <v>41829.579918981479</v>
      </c>
      <c r="T3092" s="21">
        <f>(((I3092/60)/60)/24)+DATE(1970,1,1)+(-5/24)</f>
        <v>41839</v>
      </c>
    </row>
    <row r="3093" spans="1:20" ht="45" hidden="1" x14ac:dyDescent="0.25">
      <c r="A3093" s="13">
        <v>3158</v>
      </c>
      <c r="B3093" s="3" t="s">
        <v>3158</v>
      </c>
      <c r="C3093" s="3" t="s">
        <v>7268</v>
      </c>
      <c r="D3093" s="2">
        <v>5000</v>
      </c>
      <c r="E3093" s="11">
        <v>5700</v>
      </c>
      <c r="F3093" s="2" t="s">
        <v>8218</v>
      </c>
      <c r="G3093" s="2" t="s">
        <v>8223</v>
      </c>
      <c r="H3093" s="2" t="s">
        <v>8245</v>
      </c>
      <c r="I3093" s="2">
        <v>1374523752</v>
      </c>
      <c r="J3093" s="2">
        <v>1371931752</v>
      </c>
      <c r="K3093" s="2" t="b">
        <v>1</v>
      </c>
      <c r="L3093" s="2">
        <v>69</v>
      </c>
      <c r="M3093" s="2" t="b">
        <v>1</v>
      </c>
      <c r="N3093" s="2" t="s">
        <v>8270</v>
      </c>
      <c r="O3093" s="9">
        <f>E3093/D3093</f>
        <v>1.1399999999999999</v>
      </c>
      <c r="P3093" s="10">
        <f>IF(E3093=0,0,E3093/L3093)</f>
        <v>82.608695652173907</v>
      </c>
      <c r="Q3093" s="2" t="str">
        <f>LEFT(N3093,SEARCH("/",N3093,1)-1)</f>
        <v>theater</v>
      </c>
      <c r="R3093" s="2" t="str">
        <f>RIGHT(N3093,LEN(N3093)-SEARCH("/",N3093))</f>
        <v>plays</v>
      </c>
      <c r="S3093" s="21">
        <f>(((J3093/60)/60)/24)+DATE(1970,1,1)+(-5/24)</f>
        <v>41447.631388888884</v>
      </c>
      <c r="T3093" s="21">
        <f>(((I3093/60)/60)/24)+DATE(1970,1,1)+(-5/24)</f>
        <v>41477.631388888884</v>
      </c>
    </row>
    <row r="3094" spans="1:20" ht="75" hidden="1" x14ac:dyDescent="0.25">
      <c r="A3094" s="13">
        <v>3159</v>
      </c>
      <c r="B3094" s="3" t="s">
        <v>3159</v>
      </c>
      <c r="C3094" s="3" t="s">
        <v>7269</v>
      </c>
      <c r="D3094" s="2">
        <v>1500</v>
      </c>
      <c r="E3094" s="11">
        <v>2002.22</v>
      </c>
      <c r="F3094" s="2" t="s">
        <v>8218</v>
      </c>
      <c r="G3094" s="2" t="s">
        <v>8223</v>
      </c>
      <c r="H3094" s="2" t="s">
        <v>8245</v>
      </c>
      <c r="I3094" s="2">
        <v>1326927600</v>
      </c>
      <c r="J3094" s="2">
        <v>1323221761</v>
      </c>
      <c r="K3094" s="2" t="b">
        <v>1</v>
      </c>
      <c r="L3094" s="2">
        <v>52</v>
      </c>
      <c r="M3094" s="2" t="b">
        <v>1</v>
      </c>
      <c r="N3094" s="2" t="s">
        <v>8270</v>
      </c>
      <c r="O3094" s="9">
        <f>E3094/D3094</f>
        <v>1.3348133333333334</v>
      </c>
      <c r="P3094" s="10">
        <f>IF(E3094=0,0,E3094/L3094)</f>
        <v>38.504230769230773</v>
      </c>
      <c r="Q3094" s="2" t="str">
        <f>LEFT(N3094,SEARCH("/",N3094,1)-1)</f>
        <v>theater</v>
      </c>
      <c r="R3094" s="2" t="str">
        <f>RIGHT(N3094,LEN(N3094)-SEARCH("/",N3094))</f>
        <v>plays</v>
      </c>
      <c r="S3094" s="21">
        <f>(((J3094/60)/60)/24)+DATE(1970,1,1)+(-5/24)</f>
        <v>40883.858344907407</v>
      </c>
      <c r="T3094" s="21">
        <f>(((I3094/60)/60)/24)+DATE(1970,1,1)+(-5/24)</f>
        <v>40926.75</v>
      </c>
    </row>
    <row r="3095" spans="1:20" ht="90" hidden="1" x14ac:dyDescent="0.25">
      <c r="A3095" s="13">
        <v>3160</v>
      </c>
      <c r="B3095" s="3" t="s">
        <v>3160</v>
      </c>
      <c r="C3095" s="3" t="s">
        <v>7270</v>
      </c>
      <c r="D3095" s="2">
        <v>4500</v>
      </c>
      <c r="E3095" s="11">
        <v>4569</v>
      </c>
      <c r="F3095" s="2" t="s">
        <v>8218</v>
      </c>
      <c r="G3095" s="2" t="s">
        <v>8223</v>
      </c>
      <c r="H3095" s="2" t="s">
        <v>8245</v>
      </c>
      <c r="I3095" s="2">
        <v>1407905940</v>
      </c>
      <c r="J3095" s="2">
        <v>1405923687</v>
      </c>
      <c r="K3095" s="2" t="b">
        <v>1</v>
      </c>
      <c r="L3095" s="2">
        <v>57</v>
      </c>
      <c r="M3095" s="2" t="b">
        <v>1</v>
      </c>
      <c r="N3095" s="2" t="s">
        <v>8270</v>
      </c>
      <c r="O3095" s="9">
        <f>E3095/D3095</f>
        <v>1.0153333333333334</v>
      </c>
      <c r="P3095" s="10">
        <f>IF(E3095=0,0,E3095/L3095)</f>
        <v>80.15789473684211</v>
      </c>
      <c r="Q3095" s="2" t="str">
        <f>LEFT(N3095,SEARCH("/",N3095,1)-1)</f>
        <v>theater</v>
      </c>
      <c r="R3095" s="2" t="str">
        <f>RIGHT(N3095,LEN(N3095)-SEARCH("/",N3095))</f>
        <v>plays</v>
      </c>
      <c r="S3095" s="21">
        <f>(((J3095/60)/60)/24)+DATE(1970,1,1)+(-5/24)</f>
        <v>41841.056562499994</v>
      </c>
      <c r="T3095" s="21">
        <f>(((I3095/60)/60)/24)+DATE(1970,1,1)+(-5/24)</f>
        <v>41863.999305555553</v>
      </c>
    </row>
    <row r="3096" spans="1:20" ht="105" hidden="1" x14ac:dyDescent="0.25">
      <c r="A3096" s="13">
        <v>3161</v>
      </c>
      <c r="B3096" s="3" t="s">
        <v>3161</v>
      </c>
      <c r="C3096" s="3" t="s">
        <v>7271</v>
      </c>
      <c r="D3096" s="2">
        <v>2000</v>
      </c>
      <c r="E3096" s="11">
        <v>2102</v>
      </c>
      <c r="F3096" s="2" t="s">
        <v>8218</v>
      </c>
      <c r="G3096" s="2" t="s">
        <v>8224</v>
      </c>
      <c r="H3096" s="2" t="s">
        <v>8246</v>
      </c>
      <c r="I3096" s="2">
        <v>1413377522</v>
      </c>
      <c r="J3096" s="2">
        <v>1410785522</v>
      </c>
      <c r="K3096" s="2" t="b">
        <v>1</v>
      </c>
      <c r="L3096" s="2">
        <v>74</v>
      </c>
      <c r="M3096" s="2" t="b">
        <v>1</v>
      </c>
      <c r="N3096" s="2" t="s">
        <v>8270</v>
      </c>
      <c r="O3096" s="9">
        <f>E3096/D3096</f>
        <v>1.0509999999999999</v>
      </c>
      <c r="P3096" s="10">
        <f>IF(E3096=0,0,E3096/L3096)</f>
        <v>28.405405405405407</v>
      </c>
      <c r="Q3096" s="2" t="str">
        <f>LEFT(N3096,SEARCH("/",N3096,1)-1)</f>
        <v>theater</v>
      </c>
      <c r="R3096" s="2" t="str">
        <f>RIGHT(N3096,LEN(N3096)-SEARCH("/",N3096))</f>
        <v>plays</v>
      </c>
      <c r="S3096" s="21">
        <f>(((J3096/60)/60)/24)+DATE(1970,1,1)+(-5/24)</f>
        <v>41897.327800925923</v>
      </c>
      <c r="T3096" s="21">
        <f>(((I3096/60)/60)/24)+DATE(1970,1,1)+(-5/24)</f>
        <v>41927.327800925923</v>
      </c>
    </row>
    <row r="3097" spans="1:20" ht="105" hidden="1" x14ac:dyDescent="0.25">
      <c r="A3097" s="13">
        <v>3162</v>
      </c>
      <c r="B3097" s="3" t="s">
        <v>3162</v>
      </c>
      <c r="C3097" s="3" t="s">
        <v>7272</v>
      </c>
      <c r="D3097" s="2">
        <v>4000</v>
      </c>
      <c r="E3097" s="11">
        <v>5086</v>
      </c>
      <c r="F3097" s="2" t="s">
        <v>8218</v>
      </c>
      <c r="G3097" s="2" t="s">
        <v>8223</v>
      </c>
      <c r="H3097" s="2" t="s">
        <v>8245</v>
      </c>
      <c r="I3097" s="2">
        <v>1404698400</v>
      </c>
      <c r="J3097" s="2">
        <v>1402331262</v>
      </c>
      <c r="K3097" s="2" t="b">
        <v>1</v>
      </c>
      <c r="L3097" s="2">
        <v>63</v>
      </c>
      <c r="M3097" s="2" t="b">
        <v>1</v>
      </c>
      <c r="N3097" s="2" t="s">
        <v>8270</v>
      </c>
      <c r="O3097" s="9">
        <f>E3097/D3097</f>
        <v>1.2715000000000001</v>
      </c>
      <c r="P3097" s="10">
        <f>IF(E3097=0,0,E3097/L3097)</f>
        <v>80.730158730158735</v>
      </c>
      <c r="Q3097" s="2" t="str">
        <f>LEFT(N3097,SEARCH("/",N3097,1)-1)</f>
        <v>theater</v>
      </c>
      <c r="R3097" s="2" t="str">
        <f>RIGHT(N3097,LEN(N3097)-SEARCH("/",N3097))</f>
        <v>plays</v>
      </c>
      <c r="S3097" s="21">
        <f>(((J3097/60)/60)/24)+DATE(1970,1,1)+(-5/24)</f>
        <v>41799.47756944444</v>
      </c>
      <c r="T3097" s="21">
        <f>(((I3097/60)/60)/24)+DATE(1970,1,1)+(-5/24)</f>
        <v>41826.875</v>
      </c>
    </row>
    <row r="3098" spans="1:20" ht="90" hidden="1" x14ac:dyDescent="0.25">
      <c r="A3098" s="13">
        <v>3163</v>
      </c>
      <c r="B3098" s="3" t="s">
        <v>3163</v>
      </c>
      <c r="C3098" s="3" t="s">
        <v>7273</v>
      </c>
      <c r="D3098" s="2">
        <v>13000</v>
      </c>
      <c r="E3098" s="11">
        <v>14450</v>
      </c>
      <c r="F3098" s="2" t="s">
        <v>8218</v>
      </c>
      <c r="G3098" s="2" t="s">
        <v>8223</v>
      </c>
      <c r="H3098" s="2" t="s">
        <v>8245</v>
      </c>
      <c r="I3098" s="2">
        <v>1402855525</v>
      </c>
      <c r="J3098" s="2">
        <v>1400263525</v>
      </c>
      <c r="K3098" s="2" t="b">
        <v>1</v>
      </c>
      <c r="L3098" s="2">
        <v>72</v>
      </c>
      <c r="M3098" s="2" t="b">
        <v>1</v>
      </c>
      <c r="N3098" s="2" t="s">
        <v>8270</v>
      </c>
      <c r="O3098" s="9">
        <f>E3098/D3098</f>
        <v>1.1115384615384616</v>
      </c>
      <c r="P3098" s="10">
        <f>IF(E3098=0,0,E3098/L3098)</f>
        <v>200.69444444444446</v>
      </c>
      <c r="Q3098" s="2" t="str">
        <f>LEFT(N3098,SEARCH("/",N3098,1)-1)</f>
        <v>theater</v>
      </c>
      <c r="R3098" s="2" t="str">
        <f>RIGHT(N3098,LEN(N3098)-SEARCH("/",N3098))</f>
        <v>plays</v>
      </c>
      <c r="S3098" s="21">
        <f>(((J3098/60)/60)/24)+DATE(1970,1,1)+(-5/24)</f>
        <v>41775.545428240737</v>
      </c>
      <c r="T3098" s="21">
        <f>(((I3098/60)/60)/24)+DATE(1970,1,1)+(-5/24)</f>
        <v>41805.545428240737</v>
      </c>
    </row>
    <row r="3099" spans="1:20" ht="90" hidden="1" x14ac:dyDescent="0.25">
      <c r="A3099" s="13">
        <v>3164</v>
      </c>
      <c r="B3099" s="3" t="s">
        <v>3164</v>
      </c>
      <c r="C3099" s="3" t="s">
        <v>7274</v>
      </c>
      <c r="D3099" s="2">
        <v>2500</v>
      </c>
      <c r="E3099" s="11">
        <v>2669</v>
      </c>
      <c r="F3099" s="2" t="s">
        <v>8218</v>
      </c>
      <c r="G3099" s="2" t="s">
        <v>8223</v>
      </c>
      <c r="H3099" s="2" t="s">
        <v>8245</v>
      </c>
      <c r="I3099" s="2">
        <v>1402341615</v>
      </c>
      <c r="J3099" s="2">
        <v>1399490415</v>
      </c>
      <c r="K3099" s="2" t="b">
        <v>1</v>
      </c>
      <c r="L3099" s="2">
        <v>71</v>
      </c>
      <c r="M3099" s="2" t="b">
        <v>1</v>
      </c>
      <c r="N3099" s="2" t="s">
        <v>8270</v>
      </c>
      <c r="O3099" s="9">
        <f>E3099/D3099</f>
        <v>1.0676000000000001</v>
      </c>
      <c r="P3099" s="10">
        <f>IF(E3099=0,0,E3099/L3099)</f>
        <v>37.591549295774648</v>
      </c>
      <c r="Q3099" s="2" t="str">
        <f>LEFT(N3099,SEARCH("/",N3099,1)-1)</f>
        <v>theater</v>
      </c>
      <c r="R3099" s="2" t="str">
        <f>RIGHT(N3099,LEN(N3099)-SEARCH("/",N3099))</f>
        <v>plays</v>
      </c>
      <c r="S3099" s="21">
        <f>(((J3099/60)/60)/24)+DATE(1970,1,1)+(-5/24)</f>
        <v>41766.597395833334</v>
      </c>
      <c r="T3099" s="21">
        <f>(((I3099/60)/60)/24)+DATE(1970,1,1)+(-5/24)</f>
        <v>41799.597395833334</v>
      </c>
    </row>
    <row r="3100" spans="1:20" ht="90" hidden="1" x14ac:dyDescent="0.25">
      <c r="A3100" s="13">
        <v>3165</v>
      </c>
      <c r="B3100" s="3" t="s">
        <v>3165</v>
      </c>
      <c r="C3100" s="3" t="s">
        <v>7275</v>
      </c>
      <c r="D3100" s="2">
        <v>750</v>
      </c>
      <c r="E3100" s="11">
        <v>1220</v>
      </c>
      <c r="F3100" s="2" t="s">
        <v>8218</v>
      </c>
      <c r="G3100" s="2" t="s">
        <v>8223</v>
      </c>
      <c r="H3100" s="2" t="s">
        <v>8245</v>
      </c>
      <c r="I3100" s="2">
        <v>1304395140</v>
      </c>
      <c r="J3100" s="2">
        <v>1302493760</v>
      </c>
      <c r="K3100" s="2" t="b">
        <v>1</v>
      </c>
      <c r="L3100" s="2">
        <v>21</v>
      </c>
      <c r="M3100" s="2" t="b">
        <v>1</v>
      </c>
      <c r="N3100" s="2" t="s">
        <v>8270</v>
      </c>
      <c r="O3100" s="9">
        <f>E3100/D3100</f>
        <v>1.6266666666666667</v>
      </c>
      <c r="P3100" s="10">
        <f>IF(E3100=0,0,E3100/L3100)</f>
        <v>58.095238095238095</v>
      </c>
      <c r="Q3100" s="2" t="str">
        <f>LEFT(N3100,SEARCH("/",N3100,1)-1)</f>
        <v>theater</v>
      </c>
      <c r="R3100" s="2" t="str">
        <f>RIGHT(N3100,LEN(N3100)-SEARCH("/",N3100))</f>
        <v>plays</v>
      </c>
      <c r="S3100" s="21">
        <f>(((J3100/60)/60)/24)+DATE(1970,1,1)+(-5/24)</f>
        <v>40643.950925925921</v>
      </c>
      <c r="T3100" s="21">
        <f>(((I3100/60)/60)/24)+DATE(1970,1,1)+(-5/24)</f>
        <v>40665.957638888889</v>
      </c>
    </row>
    <row r="3101" spans="1:20" ht="90" hidden="1" x14ac:dyDescent="0.25">
      <c r="A3101" s="13">
        <v>3166</v>
      </c>
      <c r="B3101" s="3" t="s">
        <v>3166</v>
      </c>
      <c r="C3101" s="3" t="s">
        <v>7276</v>
      </c>
      <c r="D3101" s="2">
        <v>35000</v>
      </c>
      <c r="E3101" s="11">
        <v>56079.83</v>
      </c>
      <c r="F3101" s="2" t="s">
        <v>8218</v>
      </c>
      <c r="G3101" s="2" t="s">
        <v>8223</v>
      </c>
      <c r="H3101" s="2" t="s">
        <v>8245</v>
      </c>
      <c r="I3101" s="2">
        <v>1416988740</v>
      </c>
      <c r="J3101" s="2">
        <v>1414514153</v>
      </c>
      <c r="K3101" s="2" t="b">
        <v>1</v>
      </c>
      <c r="L3101" s="2">
        <v>930</v>
      </c>
      <c r="M3101" s="2" t="b">
        <v>1</v>
      </c>
      <c r="N3101" s="2" t="s">
        <v>8270</v>
      </c>
      <c r="O3101" s="9">
        <f>E3101/D3101</f>
        <v>1.6022808571428573</v>
      </c>
      <c r="P3101" s="10">
        <f>IF(E3101=0,0,E3101/L3101)</f>
        <v>60.300892473118282</v>
      </c>
      <c r="Q3101" s="2" t="str">
        <f>LEFT(N3101,SEARCH("/",N3101,1)-1)</f>
        <v>theater</v>
      </c>
      <c r="R3101" s="2" t="str">
        <f>RIGHT(N3101,LEN(N3101)-SEARCH("/",N3101))</f>
        <v>plays</v>
      </c>
      <c r="S3101" s="21">
        <f>(((J3101/60)/60)/24)+DATE(1970,1,1)+(-5/24)</f>
        <v>41940.483252314814</v>
      </c>
      <c r="T3101" s="21">
        <f>(((I3101/60)/60)/24)+DATE(1970,1,1)+(-5/24)</f>
        <v>41969.124305555553</v>
      </c>
    </row>
    <row r="3102" spans="1:20" ht="45" hidden="1" x14ac:dyDescent="0.25">
      <c r="A3102" s="13">
        <v>3167</v>
      </c>
      <c r="B3102" s="3" t="s">
        <v>3167</v>
      </c>
      <c r="C3102" s="3" t="s">
        <v>7277</v>
      </c>
      <c r="D3102" s="2">
        <v>3000</v>
      </c>
      <c r="E3102" s="11">
        <v>3485</v>
      </c>
      <c r="F3102" s="2" t="s">
        <v>8218</v>
      </c>
      <c r="G3102" s="2" t="s">
        <v>8223</v>
      </c>
      <c r="H3102" s="2" t="s">
        <v>8245</v>
      </c>
      <c r="I3102" s="2">
        <v>1406952781</v>
      </c>
      <c r="J3102" s="2">
        <v>1405743181</v>
      </c>
      <c r="K3102" s="2" t="b">
        <v>1</v>
      </c>
      <c r="L3102" s="2">
        <v>55</v>
      </c>
      <c r="M3102" s="2" t="b">
        <v>1</v>
      </c>
      <c r="N3102" s="2" t="s">
        <v>8270</v>
      </c>
      <c r="O3102" s="9">
        <f>E3102/D3102</f>
        <v>1.1616666666666666</v>
      </c>
      <c r="P3102" s="10">
        <f>IF(E3102=0,0,E3102/L3102)</f>
        <v>63.363636363636367</v>
      </c>
      <c r="Q3102" s="2" t="str">
        <f>LEFT(N3102,SEARCH("/",N3102,1)-1)</f>
        <v>theater</v>
      </c>
      <c r="R3102" s="2" t="str">
        <f>RIGHT(N3102,LEN(N3102)-SEARCH("/",N3102))</f>
        <v>plays</v>
      </c>
      <c r="S3102" s="21">
        <f>(((J3102/60)/60)/24)+DATE(1970,1,1)+(-5/24)</f>
        <v>41838.967372685183</v>
      </c>
      <c r="T3102" s="21">
        <f>(((I3102/60)/60)/24)+DATE(1970,1,1)+(-5/24)</f>
        <v>41852.967372685183</v>
      </c>
    </row>
    <row r="3103" spans="1:20" ht="90" hidden="1" x14ac:dyDescent="0.25">
      <c r="A3103" s="13">
        <v>3168</v>
      </c>
      <c r="B3103" s="3" t="s">
        <v>3168</v>
      </c>
      <c r="C3103" s="3" t="s">
        <v>7278</v>
      </c>
      <c r="D3103" s="2">
        <v>2500</v>
      </c>
      <c r="E3103" s="11">
        <v>3105</v>
      </c>
      <c r="F3103" s="2" t="s">
        <v>8218</v>
      </c>
      <c r="G3103" s="2" t="s">
        <v>8223</v>
      </c>
      <c r="H3103" s="2" t="s">
        <v>8245</v>
      </c>
      <c r="I3103" s="2">
        <v>1402696800</v>
      </c>
      <c r="J3103" s="2">
        <v>1399948353</v>
      </c>
      <c r="K3103" s="2" t="b">
        <v>1</v>
      </c>
      <c r="L3103" s="2">
        <v>61</v>
      </c>
      <c r="M3103" s="2" t="b">
        <v>1</v>
      </c>
      <c r="N3103" s="2" t="s">
        <v>8270</v>
      </c>
      <c r="O3103" s="9">
        <f>E3103/D3103</f>
        <v>1.242</v>
      </c>
      <c r="P3103" s="10">
        <f>IF(E3103=0,0,E3103/L3103)</f>
        <v>50.901639344262293</v>
      </c>
      <c r="Q3103" s="2" t="str">
        <f>LEFT(N3103,SEARCH("/",N3103,1)-1)</f>
        <v>theater</v>
      </c>
      <c r="R3103" s="2" t="str">
        <f>RIGHT(N3103,LEN(N3103)-SEARCH("/",N3103))</f>
        <v>plays</v>
      </c>
      <c r="S3103" s="21">
        <f>(((J3103/60)/60)/24)+DATE(1970,1,1)+(-5/24)</f>
        <v>41771.897604166668</v>
      </c>
      <c r="T3103" s="21">
        <f>(((I3103/60)/60)/24)+DATE(1970,1,1)+(-5/24)</f>
        <v>41803.708333333328</v>
      </c>
    </row>
    <row r="3104" spans="1:20" ht="60" hidden="1" x14ac:dyDescent="0.25">
      <c r="A3104" s="13">
        <v>3169</v>
      </c>
      <c r="B3104" s="3" t="s">
        <v>3169</v>
      </c>
      <c r="C3104" s="3" t="s">
        <v>7279</v>
      </c>
      <c r="D3104" s="2">
        <v>8000</v>
      </c>
      <c r="E3104" s="11">
        <v>8241</v>
      </c>
      <c r="F3104" s="2" t="s">
        <v>8218</v>
      </c>
      <c r="G3104" s="2" t="s">
        <v>8223</v>
      </c>
      <c r="H3104" s="2" t="s">
        <v>8245</v>
      </c>
      <c r="I3104" s="2">
        <v>1386910740</v>
      </c>
      <c r="J3104" s="2">
        <v>1384364561</v>
      </c>
      <c r="K3104" s="2" t="b">
        <v>1</v>
      </c>
      <c r="L3104" s="2">
        <v>82</v>
      </c>
      <c r="M3104" s="2" t="b">
        <v>1</v>
      </c>
      <c r="N3104" s="2" t="s">
        <v>8270</v>
      </c>
      <c r="O3104" s="9">
        <f>E3104/D3104</f>
        <v>1.030125</v>
      </c>
      <c r="P3104" s="10">
        <f>IF(E3104=0,0,E3104/L3104)</f>
        <v>100.5</v>
      </c>
      <c r="Q3104" s="2" t="str">
        <f>LEFT(N3104,SEARCH("/",N3104,1)-1)</f>
        <v>theater</v>
      </c>
      <c r="R3104" s="2" t="str">
        <f>RIGHT(N3104,LEN(N3104)-SEARCH("/",N3104))</f>
        <v>plays</v>
      </c>
      <c r="S3104" s="21">
        <f>(((J3104/60)/60)/24)+DATE(1970,1,1)+(-5/24)</f>
        <v>41591.529641203699</v>
      </c>
      <c r="T3104" s="21">
        <f>(((I3104/60)/60)/24)+DATE(1970,1,1)+(-5/24)</f>
        <v>41620.999305555553</v>
      </c>
    </row>
    <row r="3105" spans="1:20" ht="75" hidden="1" x14ac:dyDescent="0.25">
      <c r="A3105" s="13">
        <v>3170</v>
      </c>
      <c r="B3105" s="3" t="s">
        <v>3170</v>
      </c>
      <c r="C3105" s="3" t="s">
        <v>7280</v>
      </c>
      <c r="D3105" s="2">
        <v>2000</v>
      </c>
      <c r="E3105" s="11">
        <v>2245</v>
      </c>
      <c r="F3105" s="2" t="s">
        <v>8218</v>
      </c>
      <c r="G3105" s="2" t="s">
        <v>8223</v>
      </c>
      <c r="H3105" s="2" t="s">
        <v>8245</v>
      </c>
      <c r="I3105" s="2">
        <v>1404273600</v>
      </c>
      <c r="J3105" s="2">
        <v>1401414944</v>
      </c>
      <c r="K3105" s="2" t="b">
        <v>1</v>
      </c>
      <c r="L3105" s="2">
        <v>71</v>
      </c>
      <c r="M3105" s="2" t="b">
        <v>1</v>
      </c>
      <c r="N3105" s="2" t="s">
        <v>8270</v>
      </c>
      <c r="O3105" s="9">
        <f>E3105/D3105</f>
        <v>1.1225000000000001</v>
      </c>
      <c r="P3105" s="10">
        <f>IF(E3105=0,0,E3105/L3105)</f>
        <v>31.619718309859156</v>
      </c>
      <c r="Q3105" s="2" t="str">
        <f>LEFT(N3105,SEARCH("/",N3105,1)-1)</f>
        <v>theater</v>
      </c>
      <c r="R3105" s="2" t="str">
        <f>RIGHT(N3105,LEN(N3105)-SEARCH("/",N3105))</f>
        <v>plays</v>
      </c>
      <c r="S3105" s="21">
        <f>(((J3105/60)/60)/24)+DATE(1970,1,1)+(-5/24)</f>
        <v>41788.872037037036</v>
      </c>
      <c r="T3105" s="21">
        <f>(((I3105/60)/60)/24)+DATE(1970,1,1)+(-5/24)</f>
        <v>41821.958333333328</v>
      </c>
    </row>
    <row r="3106" spans="1:20" ht="90" hidden="1" x14ac:dyDescent="0.25">
      <c r="A3106" s="13">
        <v>3171</v>
      </c>
      <c r="B3106" s="3" t="s">
        <v>3171</v>
      </c>
      <c r="C3106" s="3" t="s">
        <v>7281</v>
      </c>
      <c r="D3106" s="2">
        <v>7000</v>
      </c>
      <c r="E3106" s="11">
        <v>7617</v>
      </c>
      <c r="F3106" s="2" t="s">
        <v>8218</v>
      </c>
      <c r="G3106" s="2" t="s">
        <v>8224</v>
      </c>
      <c r="H3106" s="2" t="s">
        <v>8246</v>
      </c>
      <c r="I3106" s="2">
        <v>1462545358</v>
      </c>
      <c r="J3106" s="2">
        <v>1459953358</v>
      </c>
      <c r="K3106" s="2" t="b">
        <v>1</v>
      </c>
      <c r="L3106" s="2">
        <v>117</v>
      </c>
      <c r="M3106" s="2" t="b">
        <v>1</v>
      </c>
      <c r="N3106" s="2" t="s">
        <v>8270</v>
      </c>
      <c r="O3106" s="9">
        <f>E3106/D3106</f>
        <v>1.0881428571428571</v>
      </c>
      <c r="P3106" s="10">
        <f>IF(E3106=0,0,E3106/L3106)</f>
        <v>65.102564102564102</v>
      </c>
      <c r="Q3106" s="2" t="str">
        <f>LEFT(N3106,SEARCH("/",N3106,1)-1)</f>
        <v>theater</v>
      </c>
      <c r="R3106" s="2" t="str">
        <f>RIGHT(N3106,LEN(N3106)-SEARCH("/",N3106))</f>
        <v>plays</v>
      </c>
      <c r="S3106" s="21">
        <f>(((J3106/60)/60)/24)+DATE(1970,1,1)+(-5/24)</f>
        <v>42466.399976851848</v>
      </c>
      <c r="T3106" s="21">
        <f>(((I3106/60)/60)/24)+DATE(1970,1,1)+(-5/24)</f>
        <v>42496.399976851848</v>
      </c>
    </row>
    <row r="3107" spans="1:20" ht="90" hidden="1" x14ac:dyDescent="0.25">
      <c r="A3107" s="13">
        <v>3172</v>
      </c>
      <c r="B3107" s="3" t="s">
        <v>3172</v>
      </c>
      <c r="C3107" s="3" t="s">
        <v>7282</v>
      </c>
      <c r="D3107" s="2">
        <v>2000</v>
      </c>
      <c r="E3107" s="11">
        <v>2300</v>
      </c>
      <c r="F3107" s="2" t="s">
        <v>8218</v>
      </c>
      <c r="G3107" s="2" t="s">
        <v>8223</v>
      </c>
      <c r="H3107" s="2" t="s">
        <v>8245</v>
      </c>
      <c r="I3107" s="2">
        <v>1329240668</v>
      </c>
      <c r="J3107" s="2">
        <v>1326648668</v>
      </c>
      <c r="K3107" s="2" t="b">
        <v>1</v>
      </c>
      <c r="L3107" s="2">
        <v>29</v>
      </c>
      <c r="M3107" s="2" t="b">
        <v>1</v>
      </c>
      <c r="N3107" s="2" t="s">
        <v>8270</v>
      </c>
      <c r="O3107" s="9">
        <f>E3107/D3107</f>
        <v>1.1499999999999999</v>
      </c>
      <c r="P3107" s="10">
        <f>IF(E3107=0,0,E3107/L3107)</f>
        <v>79.310344827586206</v>
      </c>
      <c r="Q3107" s="2" t="str">
        <f>LEFT(N3107,SEARCH("/",N3107,1)-1)</f>
        <v>theater</v>
      </c>
      <c r="R3107" s="2" t="str">
        <f>RIGHT(N3107,LEN(N3107)-SEARCH("/",N3107))</f>
        <v>plays</v>
      </c>
      <c r="S3107" s="21">
        <f>(((J3107/60)/60)/24)+DATE(1970,1,1)+(-5/24)</f>
        <v>40923.521620370368</v>
      </c>
      <c r="T3107" s="21">
        <f>(((I3107/60)/60)/24)+DATE(1970,1,1)+(-5/24)</f>
        <v>40953.521620370368</v>
      </c>
    </row>
    <row r="3108" spans="1:20" ht="90" hidden="1" x14ac:dyDescent="0.25">
      <c r="A3108" s="13">
        <v>3173</v>
      </c>
      <c r="B3108" s="3" t="s">
        <v>3173</v>
      </c>
      <c r="C3108" s="3" t="s">
        <v>7283</v>
      </c>
      <c r="D3108" s="2">
        <v>10000</v>
      </c>
      <c r="E3108" s="11">
        <v>10300</v>
      </c>
      <c r="F3108" s="2" t="s">
        <v>8218</v>
      </c>
      <c r="G3108" s="2" t="s">
        <v>8223</v>
      </c>
      <c r="H3108" s="2" t="s">
        <v>8245</v>
      </c>
      <c r="I3108" s="2">
        <v>1411765492</v>
      </c>
      <c r="J3108" s="2">
        <v>1409173492</v>
      </c>
      <c r="K3108" s="2" t="b">
        <v>1</v>
      </c>
      <c r="L3108" s="2">
        <v>74</v>
      </c>
      <c r="M3108" s="2" t="b">
        <v>1</v>
      </c>
      <c r="N3108" s="2" t="s">
        <v>8270</v>
      </c>
      <c r="O3108" s="9">
        <f>E3108/D3108</f>
        <v>1.03</v>
      </c>
      <c r="P3108" s="10">
        <f>IF(E3108=0,0,E3108/L3108)</f>
        <v>139.18918918918919</v>
      </c>
      <c r="Q3108" s="2" t="str">
        <f>LEFT(N3108,SEARCH("/",N3108,1)-1)</f>
        <v>theater</v>
      </c>
      <c r="R3108" s="2" t="str">
        <f>RIGHT(N3108,LEN(N3108)-SEARCH("/",N3108))</f>
        <v>plays</v>
      </c>
      <c r="S3108" s="21">
        <f>(((J3108/60)/60)/24)+DATE(1970,1,1)+(-5/24)</f>
        <v>41878.670046296291</v>
      </c>
      <c r="T3108" s="21">
        <f>(((I3108/60)/60)/24)+DATE(1970,1,1)+(-5/24)</f>
        <v>41908.670046296291</v>
      </c>
    </row>
    <row r="3109" spans="1:20" ht="105" hidden="1" x14ac:dyDescent="0.25">
      <c r="A3109" s="13">
        <v>3174</v>
      </c>
      <c r="B3109" s="3" t="s">
        <v>3174</v>
      </c>
      <c r="C3109" s="3" t="s">
        <v>7284</v>
      </c>
      <c r="D3109" s="2">
        <v>3000</v>
      </c>
      <c r="E3109" s="11">
        <v>3034</v>
      </c>
      <c r="F3109" s="2" t="s">
        <v>8218</v>
      </c>
      <c r="G3109" s="2" t="s">
        <v>8223</v>
      </c>
      <c r="H3109" s="2" t="s">
        <v>8245</v>
      </c>
      <c r="I3109" s="2">
        <v>1408999508</v>
      </c>
      <c r="J3109" s="2">
        <v>1407789908</v>
      </c>
      <c r="K3109" s="2" t="b">
        <v>1</v>
      </c>
      <c r="L3109" s="2">
        <v>23</v>
      </c>
      <c r="M3109" s="2" t="b">
        <v>1</v>
      </c>
      <c r="N3109" s="2" t="s">
        <v>8270</v>
      </c>
      <c r="O3109" s="9">
        <f>E3109/D3109</f>
        <v>1.0113333333333334</v>
      </c>
      <c r="P3109" s="10">
        <f>IF(E3109=0,0,E3109/L3109)</f>
        <v>131.91304347826087</v>
      </c>
      <c r="Q3109" s="2" t="str">
        <f>LEFT(N3109,SEARCH("/",N3109,1)-1)</f>
        <v>theater</v>
      </c>
      <c r="R3109" s="2" t="str">
        <f>RIGHT(N3109,LEN(N3109)-SEARCH("/",N3109))</f>
        <v>plays</v>
      </c>
      <c r="S3109" s="21">
        <f>(((J3109/60)/60)/24)+DATE(1970,1,1)+(-5/24)</f>
        <v>41862.656342592592</v>
      </c>
      <c r="T3109" s="21">
        <f>(((I3109/60)/60)/24)+DATE(1970,1,1)+(-5/24)</f>
        <v>41876.656342592592</v>
      </c>
    </row>
    <row r="3110" spans="1:20" ht="105" hidden="1" x14ac:dyDescent="0.25">
      <c r="A3110" s="13">
        <v>3175</v>
      </c>
      <c r="B3110" s="3" t="s">
        <v>3175</v>
      </c>
      <c r="C3110" s="3" t="s">
        <v>7285</v>
      </c>
      <c r="D3110" s="2">
        <v>5000</v>
      </c>
      <c r="E3110" s="11">
        <v>5478</v>
      </c>
      <c r="F3110" s="2" t="s">
        <v>8218</v>
      </c>
      <c r="G3110" s="2" t="s">
        <v>8223</v>
      </c>
      <c r="H3110" s="2" t="s">
        <v>8245</v>
      </c>
      <c r="I3110" s="2">
        <v>1297977427</v>
      </c>
      <c r="J3110" s="2">
        <v>1292793427</v>
      </c>
      <c r="K3110" s="2" t="b">
        <v>1</v>
      </c>
      <c r="L3110" s="2">
        <v>60</v>
      </c>
      <c r="M3110" s="2" t="b">
        <v>1</v>
      </c>
      <c r="N3110" s="2" t="s">
        <v>8270</v>
      </c>
      <c r="O3110" s="9">
        <f>E3110/D3110</f>
        <v>1.0955999999999999</v>
      </c>
      <c r="P3110" s="10">
        <f>IF(E3110=0,0,E3110/L3110)</f>
        <v>91.3</v>
      </c>
      <c r="Q3110" s="2" t="str">
        <f>LEFT(N3110,SEARCH("/",N3110,1)-1)</f>
        <v>theater</v>
      </c>
      <c r="R3110" s="2" t="str">
        <f>RIGHT(N3110,LEN(N3110)-SEARCH("/",N3110))</f>
        <v>plays</v>
      </c>
      <c r="S3110" s="21">
        <f>(((J3110/60)/60)/24)+DATE(1970,1,1)+(-5/24)</f>
        <v>40531.678553240738</v>
      </c>
      <c r="T3110" s="21">
        <f>(((I3110/60)/60)/24)+DATE(1970,1,1)+(-5/24)</f>
        <v>40591.678553240738</v>
      </c>
    </row>
    <row r="3111" spans="1:20" ht="105" hidden="1" x14ac:dyDescent="0.25">
      <c r="A3111" s="13">
        <v>3176</v>
      </c>
      <c r="B3111" s="3" t="s">
        <v>3176</v>
      </c>
      <c r="C3111" s="3" t="s">
        <v>7286</v>
      </c>
      <c r="D3111" s="2">
        <v>1900</v>
      </c>
      <c r="E3111" s="11">
        <v>2182</v>
      </c>
      <c r="F3111" s="2" t="s">
        <v>8218</v>
      </c>
      <c r="G3111" s="2" t="s">
        <v>8223</v>
      </c>
      <c r="H3111" s="2" t="s">
        <v>8245</v>
      </c>
      <c r="I3111" s="2">
        <v>1376838000</v>
      </c>
      <c r="J3111" s="2">
        <v>1374531631</v>
      </c>
      <c r="K3111" s="2" t="b">
        <v>1</v>
      </c>
      <c r="L3111" s="2">
        <v>55</v>
      </c>
      <c r="M3111" s="2" t="b">
        <v>1</v>
      </c>
      <c r="N3111" s="2" t="s">
        <v>8270</v>
      </c>
      <c r="O3111" s="9">
        <f>E3111/D3111</f>
        <v>1.148421052631579</v>
      </c>
      <c r="P3111" s="10">
        <f>IF(E3111=0,0,E3111/L3111)</f>
        <v>39.672727272727272</v>
      </c>
      <c r="Q3111" s="2" t="str">
        <f>LEFT(N3111,SEARCH("/",N3111,1)-1)</f>
        <v>theater</v>
      </c>
      <c r="R3111" s="2" t="str">
        <f>RIGHT(N3111,LEN(N3111)-SEARCH("/",N3111))</f>
        <v>plays</v>
      </c>
      <c r="S3111" s="21">
        <f>(((J3111/60)/60)/24)+DATE(1970,1,1)+(-5/24)</f>
        <v>41477.722581018512</v>
      </c>
      <c r="T3111" s="21">
        <f>(((I3111/60)/60)/24)+DATE(1970,1,1)+(-5/24)</f>
        <v>41504.416666666664</v>
      </c>
    </row>
    <row r="3112" spans="1:20" ht="90" hidden="1" x14ac:dyDescent="0.25">
      <c r="A3112" s="13">
        <v>3177</v>
      </c>
      <c r="B3112" s="3" t="s">
        <v>3177</v>
      </c>
      <c r="C3112" s="3" t="s">
        <v>7287</v>
      </c>
      <c r="D3112" s="2">
        <v>2500</v>
      </c>
      <c r="E3112" s="11">
        <v>2935</v>
      </c>
      <c r="F3112" s="2" t="s">
        <v>8218</v>
      </c>
      <c r="G3112" s="2" t="s">
        <v>8223</v>
      </c>
      <c r="H3112" s="2" t="s">
        <v>8245</v>
      </c>
      <c r="I3112" s="2">
        <v>1403366409</v>
      </c>
      <c r="J3112" s="2">
        <v>1400774409</v>
      </c>
      <c r="K3112" s="2" t="b">
        <v>1</v>
      </c>
      <c r="L3112" s="2">
        <v>51</v>
      </c>
      <c r="M3112" s="2" t="b">
        <v>1</v>
      </c>
      <c r="N3112" s="2" t="s">
        <v>8270</v>
      </c>
      <c r="O3112" s="9">
        <f>E3112/D3112</f>
        <v>1.1739999999999999</v>
      </c>
      <c r="P3112" s="10">
        <f>IF(E3112=0,0,E3112/L3112)</f>
        <v>57.549019607843135</v>
      </c>
      <c r="Q3112" s="2" t="str">
        <f>LEFT(N3112,SEARCH("/",N3112,1)-1)</f>
        <v>theater</v>
      </c>
      <c r="R3112" s="2" t="str">
        <f>RIGHT(N3112,LEN(N3112)-SEARCH("/",N3112))</f>
        <v>plays</v>
      </c>
      <c r="S3112" s="21">
        <f>(((J3112/60)/60)/24)+DATE(1970,1,1)+(-5/24)</f>
        <v>41781.458437499998</v>
      </c>
      <c r="T3112" s="21">
        <f>(((I3112/60)/60)/24)+DATE(1970,1,1)+(-5/24)</f>
        <v>41811.458437499998</v>
      </c>
    </row>
    <row r="3113" spans="1:20" ht="105" hidden="1" x14ac:dyDescent="0.25">
      <c r="A3113" s="13">
        <v>3178</v>
      </c>
      <c r="B3113" s="3" t="s">
        <v>3178</v>
      </c>
      <c r="C3113" s="3" t="s">
        <v>7288</v>
      </c>
      <c r="D3113" s="2">
        <v>1500</v>
      </c>
      <c r="E3113" s="11">
        <v>2576</v>
      </c>
      <c r="F3113" s="2" t="s">
        <v>8218</v>
      </c>
      <c r="G3113" s="2" t="s">
        <v>8224</v>
      </c>
      <c r="H3113" s="2" t="s">
        <v>8246</v>
      </c>
      <c r="I3113" s="2">
        <v>1405521075</v>
      </c>
      <c r="J3113" s="2">
        <v>1402929075</v>
      </c>
      <c r="K3113" s="2" t="b">
        <v>1</v>
      </c>
      <c r="L3113" s="2">
        <v>78</v>
      </c>
      <c r="M3113" s="2" t="b">
        <v>1</v>
      </c>
      <c r="N3113" s="2" t="s">
        <v>8270</v>
      </c>
      <c r="O3113" s="9">
        <f>E3113/D3113</f>
        <v>1.7173333333333334</v>
      </c>
      <c r="P3113" s="10">
        <f>IF(E3113=0,0,E3113/L3113)</f>
        <v>33.025641025641029</v>
      </c>
      <c r="Q3113" s="2" t="str">
        <f>LEFT(N3113,SEARCH("/",N3113,1)-1)</f>
        <v>theater</v>
      </c>
      <c r="R3113" s="2" t="str">
        <f>RIGHT(N3113,LEN(N3113)-SEARCH("/",N3113))</f>
        <v>plays</v>
      </c>
      <c r="S3113" s="21">
        <f>(((J3113/60)/60)/24)+DATE(1970,1,1)+(-5/24)</f>
        <v>41806.396701388883</v>
      </c>
      <c r="T3113" s="21">
        <f>(((I3113/60)/60)/24)+DATE(1970,1,1)+(-5/24)</f>
        <v>41836.396701388883</v>
      </c>
    </row>
    <row r="3114" spans="1:20" ht="75" hidden="1" x14ac:dyDescent="0.25">
      <c r="A3114" s="13">
        <v>3179</v>
      </c>
      <c r="B3114" s="3" t="s">
        <v>3179</v>
      </c>
      <c r="C3114" s="3" t="s">
        <v>7289</v>
      </c>
      <c r="D3114" s="2">
        <v>4200</v>
      </c>
      <c r="E3114" s="11">
        <v>4794.82</v>
      </c>
      <c r="F3114" s="2" t="s">
        <v>8218</v>
      </c>
      <c r="G3114" s="2" t="s">
        <v>8223</v>
      </c>
      <c r="H3114" s="2" t="s">
        <v>8245</v>
      </c>
      <c r="I3114" s="2">
        <v>1367859071</v>
      </c>
      <c r="J3114" s="2">
        <v>1365699071</v>
      </c>
      <c r="K3114" s="2" t="b">
        <v>1</v>
      </c>
      <c r="L3114" s="2">
        <v>62</v>
      </c>
      <c r="M3114" s="2" t="b">
        <v>1</v>
      </c>
      <c r="N3114" s="2" t="s">
        <v>8270</v>
      </c>
      <c r="O3114" s="9">
        <f>E3114/D3114</f>
        <v>1.1416238095238094</v>
      </c>
      <c r="P3114" s="10">
        <f>IF(E3114=0,0,E3114/L3114)</f>
        <v>77.335806451612896</v>
      </c>
      <c r="Q3114" s="2" t="str">
        <f>LEFT(N3114,SEARCH("/",N3114,1)-1)</f>
        <v>theater</v>
      </c>
      <c r="R3114" s="2" t="str">
        <f>RIGHT(N3114,LEN(N3114)-SEARCH("/",N3114))</f>
        <v>plays</v>
      </c>
      <c r="S3114" s="21">
        <f>(((J3114/60)/60)/24)+DATE(1970,1,1)+(-5/24)</f>
        <v>41375.49387731481</v>
      </c>
      <c r="T3114" s="21">
        <f>(((I3114/60)/60)/24)+DATE(1970,1,1)+(-5/24)</f>
        <v>41400.49387731481</v>
      </c>
    </row>
    <row r="3115" spans="1:20" ht="75" hidden="1" x14ac:dyDescent="0.25">
      <c r="A3115" s="13">
        <v>3180</v>
      </c>
      <c r="B3115" s="3" t="s">
        <v>3180</v>
      </c>
      <c r="C3115" s="3" t="s">
        <v>7290</v>
      </c>
      <c r="D3115" s="2">
        <v>1200</v>
      </c>
      <c r="E3115" s="11">
        <v>1437</v>
      </c>
      <c r="F3115" s="2" t="s">
        <v>8218</v>
      </c>
      <c r="G3115" s="2" t="s">
        <v>8224</v>
      </c>
      <c r="H3115" s="2" t="s">
        <v>8246</v>
      </c>
      <c r="I3115" s="2">
        <v>1403258049</v>
      </c>
      <c r="J3115" s="2">
        <v>1400666049</v>
      </c>
      <c r="K3115" s="2" t="b">
        <v>1</v>
      </c>
      <c r="L3115" s="2">
        <v>45</v>
      </c>
      <c r="M3115" s="2" t="b">
        <v>1</v>
      </c>
      <c r="N3115" s="2" t="s">
        <v>8270</v>
      </c>
      <c r="O3115" s="9">
        <f>E3115/D3115</f>
        <v>1.1975</v>
      </c>
      <c r="P3115" s="10">
        <f>IF(E3115=0,0,E3115/L3115)</f>
        <v>31.933333333333334</v>
      </c>
      <c r="Q3115" s="2" t="str">
        <f>LEFT(N3115,SEARCH("/",N3115,1)-1)</f>
        <v>theater</v>
      </c>
      <c r="R3115" s="2" t="str">
        <f>RIGHT(N3115,LEN(N3115)-SEARCH("/",N3115))</f>
        <v>plays</v>
      </c>
      <c r="S3115" s="21">
        <f>(((J3115/60)/60)/24)+DATE(1970,1,1)+(-5/24)</f>
        <v>41780.204270833332</v>
      </c>
      <c r="T3115" s="21">
        <f>(((I3115/60)/60)/24)+DATE(1970,1,1)+(-5/24)</f>
        <v>41810.204270833332</v>
      </c>
    </row>
    <row r="3116" spans="1:20" ht="90" hidden="1" x14ac:dyDescent="0.25">
      <c r="A3116" s="13">
        <v>3181</v>
      </c>
      <c r="B3116" s="3" t="s">
        <v>3181</v>
      </c>
      <c r="C3116" s="3" t="s">
        <v>7291</v>
      </c>
      <c r="D3116" s="2">
        <v>500</v>
      </c>
      <c r="E3116" s="11">
        <v>545</v>
      </c>
      <c r="F3116" s="2" t="s">
        <v>8218</v>
      </c>
      <c r="G3116" s="2" t="s">
        <v>8224</v>
      </c>
      <c r="H3116" s="2" t="s">
        <v>8246</v>
      </c>
      <c r="I3116" s="2">
        <v>1402848000</v>
      </c>
      <c r="J3116" s="2">
        <v>1400570787</v>
      </c>
      <c r="K3116" s="2" t="b">
        <v>1</v>
      </c>
      <c r="L3116" s="2">
        <v>15</v>
      </c>
      <c r="M3116" s="2" t="b">
        <v>1</v>
      </c>
      <c r="N3116" s="2" t="s">
        <v>8270</v>
      </c>
      <c r="O3116" s="9">
        <f>E3116/D3116</f>
        <v>1.0900000000000001</v>
      </c>
      <c r="P3116" s="10">
        <f>IF(E3116=0,0,E3116/L3116)</f>
        <v>36.333333333333336</v>
      </c>
      <c r="Q3116" s="2" t="str">
        <f>LEFT(N3116,SEARCH("/",N3116,1)-1)</f>
        <v>theater</v>
      </c>
      <c r="R3116" s="2" t="str">
        <f>RIGHT(N3116,LEN(N3116)-SEARCH("/",N3116))</f>
        <v>plays</v>
      </c>
      <c r="S3116" s="21">
        <f>(((J3116/60)/60)/24)+DATE(1970,1,1)+(-5/24)</f>
        <v>41779.101701388885</v>
      </c>
      <c r="T3116" s="21">
        <f>(((I3116/60)/60)/24)+DATE(1970,1,1)+(-5/24)</f>
        <v>41805.458333333328</v>
      </c>
    </row>
    <row r="3117" spans="1:20" ht="90" hidden="1" x14ac:dyDescent="0.25">
      <c r="A3117" s="13">
        <v>3182</v>
      </c>
      <c r="B3117" s="3" t="s">
        <v>3182</v>
      </c>
      <c r="C3117" s="3" t="s">
        <v>7292</v>
      </c>
      <c r="D3117" s="2">
        <v>7000</v>
      </c>
      <c r="E3117" s="11">
        <v>7062</v>
      </c>
      <c r="F3117" s="2" t="s">
        <v>8218</v>
      </c>
      <c r="G3117" s="2" t="s">
        <v>8223</v>
      </c>
      <c r="H3117" s="2" t="s">
        <v>8245</v>
      </c>
      <c r="I3117" s="2">
        <v>1328029200</v>
      </c>
      <c r="J3117" s="2">
        <v>1323211621</v>
      </c>
      <c r="K3117" s="2" t="b">
        <v>1</v>
      </c>
      <c r="L3117" s="2">
        <v>151</v>
      </c>
      <c r="M3117" s="2" t="b">
        <v>1</v>
      </c>
      <c r="N3117" s="2" t="s">
        <v>8270</v>
      </c>
      <c r="O3117" s="9">
        <f>E3117/D3117</f>
        <v>1.0088571428571429</v>
      </c>
      <c r="P3117" s="10">
        <f>IF(E3117=0,0,E3117/L3117)</f>
        <v>46.768211920529801</v>
      </c>
      <c r="Q3117" s="2" t="str">
        <f>LEFT(N3117,SEARCH("/",N3117,1)-1)</f>
        <v>theater</v>
      </c>
      <c r="R3117" s="2" t="str">
        <f>RIGHT(N3117,LEN(N3117)-SEARCH("/",N3117))</f>
        <v>plays</v>
      </c>
      <c r="S3117" s="21">
        <f>(((J3117/60)/60)/24)+DATE(1970,1,1)+(-5/24)</f>
        <v>40883.740983796291</v>
      </c>
      <c r="T3117" s="21">
        <f>(((I3117/60)/60)/24)+DATE(1970,1,1)+(-5/24)</f>
        <v>40939.5</v>
      </c>
    </row>
    <row r="3118" spans="1:20" ht="75" hidden="1" x14ac:dyDescent="0.25">
      <c r="A3118" s="13">
        <v>3183</v>
      </c>
      <c r="B3118" s="3" t="s">
        <v>3183</v>
      </c>
      <c r="C3118" s="3" t="s">
        <v>7293</v>
      </c>
      <c r="D3118" s="2">
        <v>2500</v>
      </c>
      <c r="E3118" s="11">
        <v>2725</v>
      </c>
      <c r="F3118" s="2" t="s">
        <v>8218</v>
      </c>
      <c r="G3118" s="2" t="s">
        <v>8223</v>
      </c>
      <c r="H3118" s="2" t="s">
        <v>8245</v>
      </c>
      <c r="I3118" s="2">
        <v>1377284669</v>
      </c>
      <c r="J3118" s="2">
        <v>1375729469</v>
      </c>
      <c r="K3118" s="2" t="b">
        <v>1</v>
      </c>
      <c r="L3118" s="2">
        <v>68</v>
      </c>
      <c r="M3118" s="2" t="b">
        <v>1</v>
      </c>
      <c r="N3118" s="2" t="s">
        <v>8270</v>
      </c>
      <c r="O3118" s="9">
        <f>E3118/D3118</f>
        <v>1.0900000000000001</v>
      </c>
      <c r="P3118" s="10">
        <f>IF(E3118=0,0,E3118/L3118)</f>
        <v>40.073529411764703</v>
      </c>
      <c r="Q3118" s="2" t="str">
        <f>LEFT(N3118,SEARCH("/",N3118,1)-1)</f>
        <v>theater</v>
      </c>
      <c r="R3118" s="2" t="str">
        <f>RIGHT(N3118,LEN(N3118)-SEARCH("/",N3118))</f>
        <v>plays</v>
      </c>
      <c r="S3118" s="21">
        <f>(((J3118/60)/60)/24)+DATE(1970,1,1)+(-5/24)</f>
        <v>41491.586446759255</v>
      </c>
      <c r="T3118" s="21">
        <f>(((I3118/60)/60)/24)+DATE(1970,1,1)+(-5/24)</f>
        <v>41509.586446759255</v>
      </c>
    </row>
    <row r="3119" spans="1:20" ht="75" hidden="1" x14ac:dyDescent="0.25">
      <c r="A3119" s="13">
        <v>3184</v>
      </c>
      <c r="B3119" s="3" t="s">
        <v>3184</v>
      </c>
      <c r="C3119" s="3" t="s">
        <v>7294</v>
      </c>
      <c r="D3119" s="2">
        <v>4300</v>
      </c>
      <c r="E3119" s="11">
        <v>4610</v>
      </c>
      <c r="F3119" s="2" t="s">
        <v>8218</v>
      </c>
      <c r="G3119" s="2" t="s">
        <v>8223</v>
      </c>
      <c r="H3119" s="2" t="s">
        <v>8245</v>
      </c>
      <c r="I3119" s="2">
        <v>1404258631</v>
      </c>
      <c r="J3119" s="2">
        <v>1401666631</v>
      </c>
      <c r="K3119" s="2" t="b">
        <v>1</v>
      </c>
      <c r="L3119" s="2">
        <v>46</v>
      </c>
      <c r="M3119" s="2" t="b">
        <v>1</v>
      </c>
      <c r="N3119" s="2" t="s">
        <v>8270</v>
      </c>
      <c r="O3119" s="9">
        <f>E3119/D3119</f>
        <v>1.0720930232558139</v>
      </c>
      <c r="P3119" s="10">
        <f>IF(E3119=0,0,E3119/L3119)</f>
        <v>100.21739130434783</v>
      </c>
      <c r="Q3119" s="2" t="str">
        <f>LEFT(N3119,SEARCH("/",N3119,1)-1)</f>
        <v>theater</v>
      </c>
      <c r="R3119" s="2" t="str">
        <f>RIGHT(N3119,LEN(N3119)-SEARCH("/",N3119))</f>
        <v>plays</v>
      </c>
      <c r="S3119" s="21">
        <f>(((J3119/60)/60)/24)+DATE(1970,1,1)+(-5/24)</f>
        <v>41791.785081018512</v>
      </c>
      <c r="T3119" s="21">
        <f>(((I3119/60)/60)/24)+DATE(1970,1,1)+(-5/24)</f>
        <v>41821.785081018512</v>
      </c>
    </row>
    <row r="3120" spans="1:20" ht="90" hidden="1" x14ac:dyDescent="0.25">
      <c r="A3120" s="13">
        <v>3185</v>
      </c>
      <c r="B3120" s="3" t="s">
        <v>3185</v>
      </c>
      <c r="C3120" s="3" t="s">
        <v>7295</v>
      </c>
      <c r="D3120" s="2">
        <v>1000</v>
      </c>
      <c r="E3120" s="11">
        <v>1000</v>
      </c>
      <c r="F3120" s="2" t="s">
        <v>8218</v>
      </c>
      <c r="G3120" s="2" t="s">
        <v>8224</v>
      </c>
      <c r="H3120" s="2" t="s">
        <v>8246</v>
      </c>
      <c r="I3120" s="2">
        <v>1405553241</v>
      </c>
      <c r="J3120" s="2">
        <v>1404948441</v>
      </c>
      <c r="K3120" s="2" t="b">
        <v>1</v>
      </c>
      <c r="L3120" s="2">
        <v>24</v>
      </c>
      <c r="M3120" s="2" t="b">
        <v>1</v>
      </c>
      <c r="N3120" s="2" t="s">
        <v>8270</v>
      </c>
      <c r="O3120" s="9">
        <f>E3120/D3120</f>
        <v>1</v>
      </c>
      <c r="P3120" s="10">
        <f>IF(E3120=0,0,E3120/L3120)</f>
        <v>41.666666666666664</v>
      </c>
      <c r="Q3120" s="2" t="str">
        <f>LEFT(N3120,SEARCH("/",N3120,1)-1)</f>
        <v>theater</v>
      </c>
      <c r="R3120" s="2" t="str">
        <f>RIGHT(N3120,LEN(N3120)-SEARCH("/",N3120))</f>
        <v>plays</v>
      </c>
      <c r="S3120" s="21">
        <f>(((J3120/60)/60)/24)+DATE(1970,1,1)+(-5/24)</f>
        <v>41829.768993055557</v>
      </c>
      <c r="T3120" s="21">
        <f>(((I3120/60)/60)/24)+DATE(1970,1,1)+(-5/24)</f>
        <v>41836.768993055557</v>
      </c>
    </row>
    <row r="3121" spans="1:20" ht="90" hidden="1" x14ac:dyDescent="0.25">
      <c r="A3121" s="13">
        <v>3186</v>
      </c>
      <c r="B3121" s="3" t="s">
        <v>3186</v>
      </c>
      <c r="C3121" s="3" t="s">
        <v>7296</v>
      </c>
      <c r="D3121" s="2">
        <v>3200</v>
      </c>
      <c r="E3121" s="11">
        <v>3270</v>
      </c>
      <c r="F3121" s="2" t="s">
        <v>8218</v>
      </c>
      <c r="G3121" s="2" t="s">
        <v>8224</v>
      </c>
      <c r="H3121" s="2" t="s">
        <v>8246</v>
      </c>
      <c r="I3121" s="2">
        <v>1410901200</v>
      </c>
      <c r="J3121" s="2">
        <v>1408313438</v>
      </c>
      <c r="K3121" s="2" t="b">
        <v>1</v>
      </c>
      <c r="L3121" s="2">
        <v>70</v>
      </c>
      <c r="M3121" s="2" t="b">
        <v>1</v>
      </c>
      <c r="N3121" s="2" t="s">
        <v>8270</v>
      </c>
      <c r="O3121" s="9">
        <f>E3121/D3121</f>
        <v>1.0218750000000001</v>
      </c>
      <c r="P3121" s="10">
        <f>IF(E3121=0,0,E3121/L3121)</f>
        <v>46.714285714285715</v>
      </c>
      <c r="Q3121" s="2" t="str">
        <f>LEFT(N3121,SEARCH("/",N3121,1)-1)</f>
        <v>theater</v>
      </c>
      <c r="R3121" s="2" t="str">
        <f>RIGHT(N3121,LEN(N3121)-SEARCH("/",N3121))</f>
        <v>plays</v>
      </c>
      <c r="S3121" s="21">
        <f>(((J3121/60)/60)/24)+DATE(1970,1,1)+(-5/24)</f>
        <v>41868.715717592589</v>
      </c>
      <c r="T3121" s="21">
        <f>(((I3121/60)/60)/24)+DATE(1970,1,1)+(-5/24)</f>
        <v>41898.666666666664</v>
      </c>
    </row>
    <row r="3122" spans="1:20" ht="105" hidden="1" x14ac:dyDescent="0.25">
      <c r="A3122" s="13">
        <v>3187</v>
      </c>
      <c r="B3122" s="3" t="s">
        <v>3187</v>
      </c>
      <c r="C3122" s="3" t="s">
        <v>7297</v>
      </c>
      <c r="D3122" s="2">
        <v>15000</v>
      </c>
      <c r="E3122" s="11">
        <v>17444</v>
      </c>
      <c r="F3122" s="2" t="s">
        <v>8218</v>
      </c>
      <c r="G3122" s="2" t="s">
        <v>8223</v>
      </c>
      <c r="H3122" s="2" t="s">
        <v>8245</v>
      </c>
      <c r="I3122" s="2">
        <v>1407167973</v>
      </c>
      <c r="J3122" s="2">
        <v>1405439973</v>
      </c>
      <c r="K3122" s="2" t="b">
        <v>1</v>
      </c>
      <c r="L3122" s="2">
        <v>244</v>
      </c>
      <c r="M3122" s="2" t="b">
        <v>1</v>
      </c>
      <c r="N3122" s="2" t="s">
        <v>8270</v>
      </c>
      <c r="O3122" s="9">
        <f>E3122/D3122</f>
        <v>1.1629333333333334</v>
      </c>
      <c r="P3122" s="10">
        <f>IF(E3122=0,0,E3122/L3122)</f>
        <v>71.491803278688522</v>
      </c>
      <c r="Q3122" s="2" t="str">
        <f>LEFT(N3122,SEARCH("/",N3122,1)-1)</f>
        <v>theater</v>
      </c>
      <c r="R3122" s="2" t="str">
        <f>RIGHT(N3122,LEN(N3122)-SEARCH("/",N3122))</f>
        <v>plays</v>
      </c>
      <c r="S3122" s="21">
        <f>(((J3122/60)/60)/24)+DATE(1970,1,1)+(-5/24)</f>
        <v>41835.458020833328</v>
      </c>
      <c r="T3122" s="21">
        <f>(((I3122/60)/60)/24)+DATE(1970,1,1)+(-5/24)</f>
        <v>41855.458020833328</v>
      </c>
    </row>
    <row r="3123" spans="1:20" ht="90" hidden="1" x14ac:dyDescent="0.25">
      <c r="A3123" s="13">
        <v>3208</v>
      </c>
      <c r="B3123" s="3" t="s">
        <v>3208</v>
      </c>
      <c r="C3123" s="3" t="s">
        <v>7318</v>
      </c>
      <c r="D3123" s="2">
        <v>5000</v>
      </c>
      <c r="E3123" s="11">
        <v>5175</v>
      </c>
      <c r="F3123" s="2" t="s">
        <v>8218</v>
      </c>
      <c r="G3123" s="2" t="s">
        <v>8223</v>
      </c>
      <c r="H3123" s="2" t="s">
        <v>8245</v>
      </c>
      <c r="I3123" s="2">
        <v>1406557877</v>
      </c>
      <c r="J3123" s="2">
        <v>1404743477</v>
      </c>
      <c r="K3123" s="2" t="b">
        <v>1</v>
      </c>
      <c r="L3123" s="2">
        <v>82</v>
      </c>
      <c r="M3123" s="2" t="b">
        <v>1</v>
      </c>
      <c r="N3123" s="2" t="s">
        <v>8270</v>
      </c>
      <c r="O3123" s="9">
        <f>E3123/D3123</f>
        <v>1.0349999999999999</v>
      </c>
      <c r="P3123" s="10">
        <f>IF(E3123=0,0,E3123/L3123)</f>
        <v>63.109756097560975</v>
      </c>
      <c r="Q3123" s="2" t="str">
        <f>LEFT(N3123,SEARCH("/",N3123,1)-1)</f>
        <v>theater</v>
      </c>
      <c r="R3123" s="2" t="str">
        <f>RIGHT(N3123,LEN(N3123)-SEARCH("/",N3123))</f>
        <v>plays</v>
      </c>
      <c r="S3123" s="21">
        <f>(((J3123/60)/60)/24)+DATE(1970,1,1)+(-5/24)</f>
        <v>41827.396724537037</v>
      </c>
      <c r="T3123" s="21">
        <f>(((I3123/60)/60)/24)+DATE(1970,1,1)+(-5/24)</f>
        <v>41848.396724537037</v>
      </c>
    </row>
    <row r="3124" spans="1:20" ht="90" hidden="1" x14ac:dyDescent="0.25">
      <c r="A3124" s="13">
        <v>3209</v>
      </c>
      <c r="B3124" s="3" t="s">
        <v>3209</v>
      </c>
      <c r="C3124" s="3" t="s">
        <v>7319</v>
      </c>
      <c r="D3124" s="2">
        <v>9500</v>
      </c>
      <c r="E3124" s="11">
        <v>11335.7</v>
      </c>
      <c r="F3124" s="2" t="s">
        <v>8218</v>
      </c>
      <c r="G3124" s="2" t="s">
        <v>8223</v>
      </c>
      <c r="H3124" s="2" t="s">
        <v>8245</v>
      </c>
      <c r="I3124" s="2">
        <v>1403305200</v>
      </c>
      <c r="J3124" s="2">
        <v>1400512658</v>
      </c>
      <c r="K3124" s="2" t="b">
        <v>1</v>
      </c>
      <c r="L3124" s="2">
        <v>226</v>
      </c>
      <c r="M3124" s="2" t="b">
        <v>1</v>
      </c>
      <c r="N3124" s="2" t="s">
        <v>8270</v>
      </c>
      <c r="O3124" s="9">
        <f>E3124/D3124</f>
        <v>1.1932315789473684</v>
      </c>
      <c r="P3124" s="10">
        <f>IF(E3124=0,0,E3124/L3124)</f>
        <v>50.157964601769912</v>
      </c>
      <c r="Q3124" s="2" t="str">
        <f>LEFT(N3124,SEARCH("/",N3124,1)-1)</f>
        <v>theater</v>
      </c>
      <c r="R3124" s="2" t="str">
        <f>RIGHT(N3124,LEN(N3124)-SEARCH("/",N3124))</f>
        <v>plays</v>
      </c>
      <c r="S3124" s="21">
        <f>(((J3124/60)/60)/24)+DATE(1970,1,1)+(-5/24)</f>
        <v>41778.428912037038</v>
      </c>
      <c r="T3124" s="21">
        <f>(((I3124/60)/60)/24)+DATE(1970,1,1)+(-5/24)</f>
        <v>41810.75</v>
      </c>
    </row>
    <row r="3125" spans="1:20" ht="90" hidden="1" x14ac:dyDescent="0.25">
      <c r="A3125" s="13">
        <v>3210</v>
      </c>
      <c r="B3125" s="3" t="s">
        <v>3210</v>
      </c>
      <c r="C3125" s="3" t="s">
        <v>7320</v>
      </c>
      <c r="D3125" s="2">
        <v>3000</v>
      </c>
      <c r="E3125" s="11">
        <v>3773</v>
      </c>
      <c r="F3125" s="2" t="s">
        <v>8218</v>
      </c>
      <c r="G3125" s="2" t="s">
        <v>8223</v>
      </c>
      <c r="H3125" s="2" t="s">
        <v>8245</v>
      </c>
      <c r="I3125" s="2">
        <v>1338523140</v>
      </c>
      <c r="J3125" s="2">
        <v>1334442519</v>
      </c>
      <c r="K3125" s="2" t="b">
        <v>1</v>
      </c>
      <c r="L3125" s="2">
        <v>60</v>
      </c>
      <c r="M3125" s="2" t="b">
        <v>1</v>
      </c>
      <c r="N3125" s="2" t="s">
        <v>8270</v>
      </c>
      <c r="O3125" s="9">
        <f>E3125/D3125</f>
        <v>1.2576666666666667</v>
      </c>
      <c r="P3125" s="10">
        <f>IF(E3125=0,0,E3125/L3125)</f>
        <v>62.883333333333333</v>
      </c>
      <c r="Q3125" s="2" t="str">
        <f>LEFT(N3125,SEARCH("/",N3125,1)-1)</f>
        <v>theater</v>
      </c>
      <c r="R3125" s="2" t="str">
        <f>RIGHT(N3125,LEN(N3125)-SEARCH("/",N3125))</f>
        <v>plays</v>
      </c>
      <c r="S3125" s="21">
        <f>(((J3125/60)/60)/24)+DATE(1970,1,1)+(-5/24)</f>
        <v>41013.728229166663</v>
      </c>
      <c r="T3125" s="21">
        <f>(((I3125/60)/60)/24)+DATE(1970,1,1)+(-5/24)</f>
        <v>41060.957638888889</v>
      </c>
    </row>
    <row r="3126" spans="1:20" ht="90" hidden="1" x14ac:dyDescent="0.25">
      <c r="A3126" s="13">
        <v>3211</v>
      </c>
      <c r="B3126" s="3" t="s">
        <v>3211</v>
      </c>
      <c r="C3126" s="3" t="s">
        <v>7321</v>
      </c>
      <c r="D3126" s="2">
        <v>23000</v>
      </c>
      <c r="E3126" s="11">
        <v>27541</v>
      </c>
      <c r="F3126" s="2" t="s">
        <v>8218</v>
      </c>
      <c r="G3126" s="2" t="s">
        <v>8223</v>
      </c>
      <c r="H3126" s="2" t="s">
        <v>8245</v>
      </c>
      <c r="I3126" s="2">
        <v>1408068000</v>
      </c>
      <c r="J3126" s="2">
        <v>1405346680</v>
      </c>
      <c r="K3126" s="2" t="b">
        <v>1</v>
      </c>
      <c r="L3126" s="2">
        <v>322</v>
      </c>
      <c r="M3126" s="2" t="b">
        <v>1</v>
      </c>
      <c r="N3126" s="2" t="s">
        <v>8270</v>
      </c>
      <c r="O3126" s="9">
        <f>E3126/D3126</f>
        <v>1.1974347826086957</v>
      </c>
      <c r="P3126" s="10">
        <f>IF(E3126=0,0,E3126/L3126)</f>
        <v>85.531055900621112</v>
      </c>
      <c r="Q3126" s="2" t="str">
        <f>LEFT(N3126,SEARCH("/",N3126,1)-1)</f>
        <v>theater</v>
      </c>
      <c r="R3126" s="2" t="str">
        <f>RIGHT(N3126,LEN(N3126)-SEARCH("/",N3126))</f>
        <v>plays</v>
      </c>
      <c r="S3126" s="21">
        <f>(((J3126/60)/60)/24)+DATE(1970,1,1)+(-5/24)</f>
        <v>41834.378240740742</v>
      </c>
      <c r="T3126" s="21">
        <f>(((I3126/60)/60)/24)+DATE(1970,1,1)+(-5/24)</f>
        <v>41865.875</v>
      </c>
    </row>
    <row r="3127" spans="1:20" ht="60" hidden="1" x14ac:dyDescent="0.25">
      <c r="A3127" s="13">
        <v>3212</v>
      </c>
      <c r="B3127" s="3" t="s">
        <v>3212</v>
      </c>
      <c r="C3127" s="3" t="s">
        <v>7322</v>
      </c>
      <c r="D3127" s="2">
        <v>4000</v>
      </c>
      <c r="E3127" s="11">
        <v>5050</v>
      </c>
      <c r="F3127" s="2" t="s">
        <v>8218</v>
      </c>
      <c r="G3127" s="2" t="s">
        <v>8223</v>
      </c>
      <c r="H3127" s="2" t="s">
        <v>8245</v>
      </c>
      <c r="I3127" s="2">
        <v>1407524751</v>
      </c>
      <c r="J3127" s="2">
        <v>1404932751</v>
      </c>
      <c r="K3127" s="2" t="b">
        <v>1</v>
      </c>
      <c r="L3127" s="2">
        <v>94</v>
      </c>
      <c r="M3127" s="2" t="b">
        <v>1</v>
      </c>
      <c r="N3127" s="2" t="s">
        <v>8270</v>
      </c>
      <c r="O3127" s="9">
        <f>E3127/D3127</f>
        <v>1.2625</v>
      </c>
      <c r="P3127" s="10">
        <f>IF(E3127=0,0,E3127/L3127)</f>
        <v>53.723404255319146</v>
      </c>
      <c r="Q3127" s="2" t="str">
        <f>LEFT(N3127,SEARCH("/",N3127,1)-1)</f>
        <v>theater</v>
      </c>
      <c r="R3127" s="2" t="str">
        <f>RIGHT(N3127,LEN(N3127)-SEARCH("/",N3127))</f>
        <v>plays</v>
      </c>
      <c r="S3127" s="21">
        <f>(((J3127/60)/60)/24)+DATE(1970,1,1)+(-5/24)</f>
        <v>41829.587395833332</v>
      </c>
      <c r="T3127" s="21">
        <f>(((I3127/60)/60)/24)+DATE(1970,1,1)+(-5/24)</f>
        <v>41859.587395833332</v>
      </c>
    </row>
    <row r="3128" spans="1:20" ht="90" hidden="1" x14ac:dyDescent="0.25">
      <c r="A3128" s="13">
        <v>3213</v>
      </c>
      <c r="B3128" s="3" t="s">
        <v>3213</v>
      </c>
      <c r="C3128" s="3" t="s">
        <v>7323</v>
      </c>
      <c r="D3128" s="2">
        <v>6000</v>
      </c>
      <c r="E3128" s="11">
        <v>6007</v>
      </c>
      <c r="F3128" s="2" t="s">
        <v>8218</v>
      </c>
      <c r="G3128" s="2" t="s">
        <v>8224</v>
      </c>
      <c r="H3128" s="2" t="s">
        <v>8246</v>
      </c>
      <c r="I3128" s="2">
        <v>1437934759</v>
      </c>
      <c r="J3128" s="2">
        <v>1434478759</v>
      </c>
      <c r="K3128" s="2" t="b">
        <v>1</v>
      </c>
      <c r="L3128" s="2">
        <v>47</v>
      </c>
      <c r="M3128" s="2" t="b">
        <v>1</v>
      </c>
      <c r="N3128" s="2" t="s">
        <v>8270</v>
      </c>
      <c r="O3128" s="9">
        <f>E3128/D3128</f>
        <v>1.0011666666666668</v>
      </c>
      <c r="P3128" s="10">
        <f>IF(E3128=0,0,E3128/L3128)</f>
        <v>127.80851063829788</v>
      </c>
      <c r="Q3128" s="2" t="str">
        <f>LEFT(N3128,SEARCH("/",N3128,1)-1)</f>
        <v>theater</v>
      </c>
      <c r="R3128" s="2" t="str">
        <f>RIGHT(N3128,LEN(N3128)-SEARCH("/",N3128))</f>
        <v>plays</v>
      </c>
      <c r="S3128" s="21">
        <f>(((J3128/60)/60)/24)+DATE(1970,1,1)+(-5/24)</f>
        <v>42171.555081018516</v>
      </c>
      <c r="T3128" s="21">
        <f>(((I3128/60)/60)/24)+DATE(1970,1,1)+(-5/24)</f>
        <v>42211.555081018516</v>
      </c>
    </row>
    <row r="3129" spans="1:20" ht="105" hidden="1" x14ac:dyDescent="0.25">
      <c r="A3129" s="13">
        <v>3214</v>
      </c>
      <c r="B3129" s="3" t="s">
        <v>3214</v>
      </c>
      <c r="C3129" s="3" t="s">
        <v>7324</v>
      </c>
      <c r="D3129" s="2">
        <v>12000</v>
      </c>
      <c r="E3129" s="11">
        <v>12256</v>
      </c>
      <c r="F3129" s="2" t="s">
        <v>8218</v>
      </c>
      <c r="G3129" s="2" t="s">
        <v>8224</v>
      </c>
      <c r="H3129" s="2" t="s">
        <v>8246</v>
      </c>
      <c r="I3129" s="2">
        <v>1452038100</v>
      </c>
      <c r="J3129" s="2">
        <v>1448823673</v>
      </c>
      <c r="K3129" s="2" t="b">
        <v>1</v>
      </c>
      <c r="L3129" s="2">
        <v>115</v>
      </c>
      <c r="M3129" s="2" t="b">
        <v>1</v>
      </c>
      <c r="N3129" s="2" t="s">
        <v>8270</v>
      </c>
      <c r="O3129" s="9">
        <f>E3129/D3129</f>
        <v>1.0213333333333334</v>
      </c>
      <c r="P3129" s="10">
        <f>IF(E3129=0,0,E3129/L3129)</f>
        <v>106.57391304347826</v>
      </c>
      <c r="Q3129" s="2" t="str">
        <f>LEFT(N3129,SEARCH("/",N3129,1)-1)</f>
        <v>theater</v>
      </c>
      <c r="R3129" s="2" t="str">
        <f>RIGHT(N3129,LEN(N3129)-SEARCH("/",N3129))</f>
        <v>plays</v>
      </c>
      <c r="S3129" s="21">
        <f>(((J3129/60)/60)/24)+DATE(1970,1,1)+(-5/24)</f>
        <v>42337.584178240737</v>
      </c>
      <c r="T3129" s="21">
        <f>(((I3129/60)/60)/24)+DATE(1970,1,1)+(-5/24)</f>
        <v>42374.788194444445</v>
      </c>
    </row>
    <row r="3130" spans="1:20" ht="105" hidden="1" x14ac:dyDescent="0.25">
      <c r="A3130" s="13">
        <v>3215</v>
      </c>
      <c r="B3130" s="3" t="s">
        <v>3215</v>
      </c>
      <c r="C3130" s="3" t="s">
        <v>7325</v>
      </c>
      <c r="D3130" s="2">
        <v>35000</v>
      </c>
      <c r="E3130" s="11">
        <v>35123</v>
      </c>
      <c r="F3130" s="2" t="s">
        <v>8218</v>
      </c>
      <c r="G3130" s="2" t="s">
        <v>8223</v>
      </c>
      <c r="H3130" s="2" t="s">
        <v>8245</v>
      </c>
      <c r="I3130" s="2">
        <v>1441857540</v>
      </c>
      <c r="J3130" s="2">
        <v>1438617471</v>
      </c>
      <c r="K3130" s="2" t="b">
        <v>1</v>
      </c>
      <c r="L3130" s="2">
        <v>134</v>
      </c>
      <c r="M3130" s="2" t="b">
        <v>1</v>
      </c>
      <c r="N3130" s="2" t="s">
        <v>8270</v>
      </c>
      <c r="O3130" s="9">
        <f>E3130/D3130</f>
        <v>1.0035142857142858</v>
      </c>
      <c r="P3130" s="10">
        <f>IF(E3130=0,0,E3130/L3130)</f>
        <v>262.11194029850748</v>
      </c>
      <c r="Q3130" s="2" t="str">
        <f>LEFT(N3130,SEARCH("/",N3130,1)-1)</f>
        <v>theater</v>
      </c>
      <c r="R3130" s="2" t="str">
        <f>RIGHT(N3130,LEN(N3130)-SEARCH("/",N3130))</f>
        <v>plays</v>
      </c>
      <c r="S3130" s="21">
        <f>(((J3130/60)/60)/24)+DATE(1970,1,1)+(-5/24)</f>
        <v>42219.456840277773</v>
      </c>
      <c r="T3130" s="21">
        <f>(((I3130/60)/60)/24)+DATE(1970,1,1)+(-5/24)</f>
        <v>42256.957638888889</v>
      </c>
    </row>
    <row r="3131" spans="1:20" ht="90" hidden="1" x14ac:dyDescent="0.25">
      <c r="A3131" s="13">
        <v>3216</v>
      </c>
      <c r="B3131" s="3" t="s">
        <v>3216</v>
      </c>
      <c r="C3131" s="3" t="s">
        <v>7326</v>
      </c>
      <c r="D3131" s="2">
        <v>2000</v>
      </c>
      <c r="E3131" s="11">
        <v>2001</v>
      </c>
      <c r="F3131" s="2" t="s">
        <v>8218</v>
      </c>
      <c r="G3131" s="2" t="s">
        <v>8224</v>
      </c>
      <c r="H3131" s="2" t="s">
        <v>8246</v>
      </c>
      <c r="I3131" s="2">
        <v>1436625000</v>
      </c>
      <c r="J3131" s="2">
        <v>1433934371</v>
      </c>
      <c r="K3131" s="2" t="b">
        <v>1</v>
      </c>
      <c r="L3131" s="2">
        <v>35</v>
      </c>
      <c r="M3131" s="2" t="b">
        <v>1</v>
      </c>
      <c r="N3131" s="2" t="s">
        <v>8270</v>
      </c>
      <c r="O3131" s="9">
        <f>E3131/D3131</f>
        <v>1.0004999999999999</v>
      </c>
      <c r="P3131" s="10">
        <f>IF(E3131=0,0,E3131/L3131)</f>
        <v>57.171428571428571</v>
      </c>
      <c r="Q3131" s="2" t="str">
        <f>LEFT(N3131,SEARCH("/",N3131,1)-1)</f>
        <v>theater</v>
      </c>
      <c r="R3131" s="2" t="str">
        <f>RIGHT(N3131,LEN(N3131)-SEARCH("/",N3131))</f>
        <v>plays</v>
      </c>
      <c r="S3131" s="21">
        <f>(((J3131/60)/60)/24)+DATE(1970,1,1)+(-5/24)</f>
        <v>42165.254293981481</v>
      </c>
      <c r="T3131" s="21">
        <f>(((I3131/60)/60)/24)+DATE(1970,1,1)+(-5/24)</f>
        <v>42196.395833333336</v>
      </c>
    </row>
    <row r="3132" spans="1:20" ht="75" hidden="1" x14ac:dyDescent="0.25">
      <c r="A3132" s="13">
        <v>3217</v>
      </c>
      <c r="B3132" s="3" t="s">
        <v>3217</v>
      </c>
      <c r="C3132" s="3" t="s">
        <v>7327</v>
      </c>
      <c r="D3132" s="2">
        <v>4500</v>
      </c>
      <c r="E3132" s="11">
        <v>5221</v>
      </c>
      <c r="F3132" s="2" t="s">
        <v>8218</v>
      </c>
      <c r="G3132" s="2" t="s">
        <v>8223</v>
      </c>
      <c r="H3132" s="2" t="s">
        <v>8245</v>
      </c>
      <c r="I3132" s="2">
        <v>1478264784</v>
      </c>
      <c r="J3132" s="2">
        <v>1475672784</v>
      </c>
      <c r="K3132" s="2" t="b">
        <v>1</v>
      </c>
      <c r="L3132" s="2">
        <v>104</v>
      </c>
      <c r="M3132" s="2" t="b">
        <v>1</v>
      </c>
      <c r="N3132" s="2" t="s">
        <v>8270</v>
      </c>
      <c r="O3132" s="9">
        <f>E3132/D3132</f>
        <v>1.1602222222222223</v>
      </c>
      <c r="P3132" s="10">
        <f>IF(E3132=0,0,E3132/L3132)</f>
        <v>50.20192307692308</v>
      </c>
      <c r="Q3132" s="2" t="str">
        <f>LEFT(N3132,SEARCH("/",N3132,1)-1)</f>
        <v>theater</v>
      </c>
      <c r="R3132" s="2" t="str">
        <f>RIGHT(N3132,LEN(N3132)-SEARCH("/",N3132))</f>
        <v>plays</v>
      </c>
      <c r="S3132" s="21">
        <f>(((J3132/60)/60)/24)+DATE(1970,1,1)+(-5/24)</f>
        <v>42648.337777777771</v>
      </c>
      <c r="T3132" s="21">
        <f>(((I3132/60)/60)/24)+DATE(1970,1,1)+(-5/24)</f>
        <v>42678.337777777771</v>
      </c>
    </row>
    <row r="3133" spans="1:20" ht="90" hidden="1" x14ac:dyDescent="0.25">
      <c r="A3133" s="13">
        <v>3218</v>
      </c>
      <c r="B3133" s="3" t="s">
        <v>3218</v>
      </c>
      <c r="C3133" s="3" t="s">
        <v>7328</v>
      </c>
      <c r="D3133" s="2">
        <v>12000</v>
      </c>
      <c r="E3133" s="11">
        <v>12252</v>
      </c>
      <c r="F3133" s="2" t="s">
        <v>8218</v>
      </c>
      <c r="G3133" s="2" t="s">
        <v>8224</v>
      </c>
      <c r="H3133" s="2" t="s">
        <v>8246</v>
      </c>
      <c r="I3133" s="2">
        <v>1419984000</v>
      </c>
      <c r="J3133" s="2">
        <v>1417132986</v>
      </c>
      <c r="K3133" s="2" t="b">
        <v>1</v>
      </c>
      <c r="L3133" s="2">
        <v>184</v>
      </c>
      <c r="M3133" s="2" t="b">
        <v>1</v>
      </c>
      <c r="N3133" s="2" t="s">
        <v>8270</v>
      </c>
      <c r="O3133" s="9">
        <f>E3133/D3133</f>
        <v>1.0209999999999999</v>
      </c>
      <c r="P3133" s="10">
        <f>IF(E3133=0,0,E3133/L3133)</f>
        <v>66.586956521739125</v>
      </c>
      <c r="Q3133" s="2" t="str">
        <f>LEFT(N3133,SEARCH("/",N3133,1)-1)</f>
        <v>theater</v>
      </c>
      <c r="R3133" s="2" t="str">
        <f>RIGHT(N3133,LEN(N3133)-SEARCH("/",N3133))</f>
        <v>plays</v>
      </c>
      <c r="S3133" s="21">
        <f>(((J3133/60)/60)/24)+DATE(1970,1,1)+(-5/24)</f>
        <v>41970.793819444443</v>
      </c>
      <c r="T3133" s="21">
        <f>(((I3133/60)/60)/24)+DATE(1970,1,1)+(-5/24)</f>
        <v>42003.791666666664</v>
      </c>
    </row>
    <row r="3134" spans="1:20" ht="75" hidden="1" x14ac:dyDescent="0.25">
      <c r="A3134" s="13">
        <v>3219</v>
      </c>
      <c r="B3134" s="3" t="s">
        <v>3219</v>
      </c>
      <c r="C3134" s="3" t="s">
        <v>7329</v>
      </c>
      <c r="D3134" s="2">
        <v>20000</v>
      </c>
      <c r="E3134" s="11">
        <v>20022</v>
      </c>
      <c r="F3134" s="2" t="s">
        <v>8218</v>
      </c>
      <c r="G3134" s="2" t="s">
        <v>8223</v>
      </c>
      <c r="H3134" s="2" t="s">
        <v>8245</v>
      </c>
      <c r="I3134" s="2">
        <v>1427063747</v>
      </c>
      <c r="J3134" s="2">
        <v>1424043347</v>
      </c>
      <c r="K3134" s="2" t="b">
        <v>1</v>
      </c>
      <c r="L3134" s="2">
        <v>119</v>
      </c>
      <c r="M3134" s="2" t="b">
        <v>1</v>
      </c>
      <c r="N3134" s="2" t="s">
        <v>8270</v>
      </c>
      <c r="O3134" s="9">
        <f>E3134/D3134</f>
        <v>1.0011000000000001</v>
      </c>
      <c r="P3134" s="10">
        <f>IF(E3134=0,0,E3134/L3134)</f>
        <v>168.25210084033614</v>
      </c>
      <c r="Q3134" s="2" t="str">
        <f>LEFT(N3134,SEARCH("/",N3134,1)-1)</f>
        <v>theater</v>
      </c>
      <c r="R3134" s="2" t="str">
        <f>RIGHT(N3134,LEN(N3134)-SEARCH("/",N3134))</f>
        <v>plays</v>
      </c>
      <c r="S3134" s="21">
        <f>(((J3134/60)/60)/24)+DATE(1970,1,1)+(-5/24)</f>
        <v>42050.77484953704</v>
      </c>
      <c r="T3134" s="21">
        <f>(((I3134/60)/60)/24)+DATE(1970,1,1)+(-5/24)</f>
        <v>42085.733182870368</v>
      </c>
    </row>
    <row r="3135" spans="1:20" ht="45" hidden="1" x14ac:dyDescent="0.25">
      <c r="A3135" s="13">
        <v>3220</v>
      </c>
      <c r="B3135" s="3" t="s">
        <v>3220</v>
      </c>
      <c r="C3135" s="3" t="s">
        <v>7330</v>
      </c>
      <c r="D3135" s="2">
        <v>15000</v>
      </c>
      <c r="E3135" s="11">
        <v>15126</v>
      </c>
      <c r="F3135" s="2" t="s">
        <v>8218</v>
      </c>
      <c r="G3135" s="2" t="s">
        <v>8223</v>
      </c>
      <c r="H3135" s="2" t="s">
        <v>8245</v>
      </c>
      <c r="I3135" s="2">
        <v>1489352400</v>
      </c>
      <c r="J3135" s="2">
        <v>1486411204</v>
      </c>
      <c r="K3135" s="2" t="b">
        <v>1</v>
      </c>
      <c r="L3135" s="2">
        <v>59</v>
      </c>
      <c r="M3135" s="2" t="b">
        <v>1</v>
      </c>
      <c r="N3135" s="2" t="s">
        <v>8270</v>
      </c>
      <c r="O3135" s="9">
        <f>E3135/D3135</f>
        <v>1.0084</v>
      </c>
      <c r="P3135" s="10">
        <f>IF(E3135=0,0,E3135/L3135)</f>
        <v>256.37288135593218</v>
      </c>
      <c r="Q3135" s="2" t="str">
        <f>LEFT(N3135,SEARCH("/",N3135,1)-1)</f>
        <v>theater</v>
      </c>
      <c r="R3135" s="2" t="str">
        <f>RIGHT(N3135,LEN(N3135)-SEARCH("/",N3135))</f>
        <v>plays</v>
      </c>
      <c r="S3135" s="21">
        <f>(((J3135/60)/60)/24)+DATE(1970,1,1)+(-5/24)</f>
        <v>42772.625046296293</v>
      </c>
      <c r="T3135" s="21">
        <f>(((I3135/60)/60)/24)+DATE(1970,1,1)+(-5/24)</f>
        <v>42806.666666666664</v>
      </c>
    </row>
    <row r="3136" spans="1:20" ht="105" hidden="1" x14ac:dyDescent="0.25">
      <c r="A3136" s="13">
        <v>3221</v>
      </c>
      <c r="B3136" s="3" t="s">
        <v>3221</v>
      </c>
      <c r="C3136" s="3" t="s">
        <v>7331</v>
      </c>
      <c r="D3136" s="2">
        <v>4000</v>
      </c>
      <c r="E3136" s="11">
        <v>4137</v>
      </c>
      <c r="F3136" s="2" t="s">
        <v>8218</v>
      </c>
      <c r="G3136" s="2" t="s">
        <v>8224</v>
      </c>
      <c r="H3136" s="2" t="s">
        <v>8246</v>
      </c>
      <c r="I3136" s="2">
        <v>1436114603</v>
      </c>
      <c r="J3136" s="2">
        <v>1433090603</v>
      </c>
      <c r="K3136" s="2" t="b">
        <v>1</v>
      </c>
      <c r="L3136" s="2">
        <v>113</v>
      </c>
      <c r="M3136" s="2" t="b">
        <v>1</v>
      </c>
      <c r="N3136" s="2" t="s">
        <v>8270</v>
      </c>
      <c r="O3136" s="9">
        <f>E3136/D3136</f>
        <v>1.0342499999999999</v>
      </c>
      <c r="P3136" s="10">
        <f>IF(E3136=0,0,E3136/L3136)</f>
        <v>36.610619469026545</v>
      </c>
      <c r="Q3136" s="2" t="str">
        <f>LEFT(N3136,SEARCH("/",N3136,1)-1)</f>
        <v>theater</v>
      </c>
      <c r="R3136" s="2" t="str">
        <f>RIGHT(N3136,LEN(N3136)-SEARCH("/",N3136))</f>
        <v>plays</v>
      </c>
      <c r="S3136" s="21">
        <f>(((J3136/60)/60)/24)+DATE(1970,1,1)+(-5/24)</f>
        <v>42155.488460648143</v>
      </c>
      <c r="T3136" s="21">
        <f>(((I3136/60)/60)/24)+DATE(1970,1,1)+(-5/24)</f>
        <v>42190.488460648143</v>
      </c>
    </row>
    <row r="3137" spans="1:20" ht="75" hidden="1" x14ac:dyDescent="0.25">
      <c r="A3137" s="13">
        <v>3222</v>
      </c>
      <c r="B3137" s="3" t="s">
        <v>3222</v>
      </c>
      <c r="C3137" s="3" t="s">
        <v>7332</v>
      </c>
      <c r="D3137" s="2">
        <v>2500</v>
      </c>
      <c r="E3137" s="11">
        <v>3120</v>
      </c>
      <c r="F3137" s="2" t="s">
        <v>8218</v>
      </c>
      <c r="G3137" s="2" t="s">
        <v>8223</v>
      </c>
      <c r="H3137" s="2" t="s">
        <v>8245</v>
      </c>
      <c r="I3137" s="2">
        <v>1445722140</v>
      </c>
      <c r="J3137" s="2">
        <v>1443016697</v>
      </c>
      <c r="K3137" s="2" t="b">
        <v>1</v>
      </c>
      <c r="L3137" s="2">
        <v>84</v>
      </c>
      <c r="M3137" s="2" t="b">
        <v>1</v>
      </c>
      <c r="N3137" s="2" t="s">
        <v>8270</v>
      </c>
      <c r="O3137" s="9">
        <f>E3137/D3137</f>
        <v>1.248</v>
      </c>
      <c r="P3137" s="10">
        <f>IF(E3137=0,0,E3137/L3137)</f>
        <v>37.142857142857146</v>
      </c>
      <c r="Q3137" s="2" t="str">
        <f>LEFT(N3137,SEARCH("/",N3137,1)-1)</f>
        <v>theater</v>
      </c>
      <c r="R3137" s="2" t="str">
        <f>RIGHT(N3137,LEN(N3137)-SEARCH("/",N3137))</f>
        <v>plays</v>
      </c>
      <c r="S3137" s="21">
        <f>(((J3137/60)/60)/24)+DATE(1970,1,1)+(-5/24)</f>
        <v>42270.373807870368</v>
      </c>
      <c r="T3137" s="21">
        <f>(((I3137/60)/60)/24)+DATE(1970,1,1)+(-5/24)</f>
        <v>42301.686805555553</v>
      </c>
    </row>
    <row r="3138" spans="1:20" ht="75" hidden="1" x14ac:dyDescent="0.25">
      <c r="A3138" s="13">
        <v>3223</v>
      </c>
      <c r="B3138" s="3" t="s">
        <v>3223</v>
      </c>
      <c r="C3138" s="3" t="s">
        <v>7333</v>
      </c>
      <c r="D3138" s="2">
        <v>3100</v>
      </c>
      <c r="E3138" s="11">
        <v>3395</v>
      </c>
      <c r="F3138" s="2" t="s">
        <v>8218</v>
      </c>
      <c r="G3138" s="2" t="s">
        <v>8223</v>
      </c>
      <c r="H3138" s="2" t="s">
        <v>8245</v>
      </c>
      <c r="I3138" s="2">
        <v>1440100976</v>
      </c>
      <c r="J3138" s="2">
        <v>1437508976</v>
      </c>
      <c r="K3138" s="2" t="b">
        <v>1</v>
      </c>
      <c r="L3138" s="2">
        <v>74</v>
      </c>
      <c r="M3138" s="2" t="b">
        <v>1</v>
      </c>
      <c r="N3138" s="2" t="s">
        <v>8270</v>
      </c>
      <c r="O3138" s="9">
        <f>E3138/D3138</f>
        <v>1.0951612903225807</v>
      </c>
      <c r="P3138" s="10">
        <f>IF(E3138=0,0,E3138/L3138)</f>
        <v>45.878378378378379</v>
      </c>
      <c r="Q3138" s="2" t="str">
        <f>LEFT(N3138,SEARCH("/",N3138,1)-1)</f>
        <v>theater</v>
      </c>
      <c r="R3138" s="2" t="str">
        <f>RIGHT(N3138,LEN(N3138)-SEARCH("/",N3138))</f>
        <v>plays</v>
      </c>
      <c r="S3138" s="21">
        <f>(((J3138/60)/60)/24)+DATE(1970,1,1)+(-5/24)</f>
        <v>42206.62703703704</v>
      </c>
      <c r="T3138" s="21">
        <f>(((I3138/60)/60)/24)+DATE(1970,1,1)+(-5/24)</f>
        <v>42236.62703703704</v>
      </c>
    </row>
    <row r="3139" spans="1:20" ht="90" hidden="1" x14ac:dyDescent="0.25">
      <c r="A3139" s="13">
        <v>3224</v>
      </c>
      <c r="B3139" s="3" t="s">
        <v>3224</v>
      </c>
      <c r="C3139" s="3" t="s">
        <v>7334</v>
      </c>
      <c r="D3139" s="2">
        <v>30000</v>
      </c>
      <c r="E3139" s="11">
        <v>30610</v>
      </c>
      <c r="F3139" s="2" t="s">
        <v>8218</v>
      </c>
      <c r="G3139" s="2" t="s">
        <v>8223</v>
      </c>
      <c r="H3139" s="2" t="s">
        <v>8245</v>
      </c>
      <c r="I3139" s="2">
        <v>1484024400</v>
      </c>
      <c r="J3139" s="2">
        <v>1479932713</v>
      </c>
      <c r="K3139" s="2" t="b">
        <v>1</v>
      </c>
      <c r="L3139" s="2">
        <v>216</v>
      </c>
      <c r="M3139" s="2" t="b">
        <v>1</v>
      </c>
      <c r="N3139" s="2" t="s">
        <v>8270</v>
      </c>
      <c r="O3139" s="9">
        <f>E3139/D3139</f>
        <v>1.0203333333333333</v>
      </c>
      <c r="P3139" s="10">
        <f>IF(E3139=0,0,E3139/L3139)</f>
        <v>141.71296296296296</v>
      </c>
      <c r="Q3139" s="2" t="str">
        <f>LEFT(N3139,SEARCH("/",N3139,1)-1)</f>
        <v>theater</v>
      </c>
      <c r="R3139" s="2" t="str">
        <f>RIGHT(N3139,LEN(N3139)-SEARCH("/",N3139))</f>
        <v>plays</v>
      </c>
      <c r="S3139" s="21">
        <f>(((J3139/60)/60)/24)+DATE(1970,1,1)+(-5/24)</f>
        <v>42697.642511574071</v>
      </c>
      <c r="T3139" s="21">
        <f>(((I3139/60)/60)/24)+DATE(1970,1,1)+(-5/24)</f>
        <v>42744.999999999993</v>
      </c>
    </row>
    <row r="3140" spans="1:20" ht="90" hidden="1" x14ac:dyDescent="0.25">
      <c r="A3140" s="13">
        <v>3225</v>
      </c>
      <c r="B3140" s="3" t="s">
        <v>3225</v>
      </c>
      <c r="C3140" s="3" t="s">
        <v>7335</v>
      </c>
      <c r="D3140" s="2">
        <v>2000</v>
      </c>
      <c r="E3140" s="11">
        <v>2047</v>
      </c>
      <c r="F3140" s="2" t="s">
        <v>8218</v>
      </c>
      <c r="G3140" s="2" t="s">
        <v>8223</v>
      </c>
      <c r="H3140" s="2" t="s">
        <v>8245</v>
      </c>
      <c r="I3140" s="2">
        <v>1464987600</v>
      </c>
      <c r="J3140" s="2">
        <v>1463145938</v>
      </c>
      <c r="K3140" s="2" t="b">
        <v>1</v>
      </c>
      <c r="L3140" s="2">
        <v>39</v>
      </c>
      <c r="M3140" s="2" t="b">
        <v>1</v>
      </c>
      <c r="N3140" s="2" t="s">
        <v>8270</v>
      </c>
      <c r="O3140" s="9">
        <f>E3140/D3140</f>
        <v>1.0235000000000001</v>
      </c>
      <c r="P3140" s="10">
        <f>IF(E3140=0,0,E3140/L3140)</f>
        <v>52.487179487179489</v>
      </c>
      <c r="Q3140" s="2" t="str">
        <f>LEFT(N3140,SEARCH("/",N3140,1)-1)</f>
        <v>theater</v>
      </c>
      <c r="R3140" s="2" t="str">
        <f>RIGHT(N3140,LEN(N3140)-SEARCH("/",N3140))</f>
        <v>plays</v>
      </c>
      <c r="S3140" s="21">
        <f>(((J3140/60)/60)/24)+DATE(1970,1,1)+(-5/24)</f>
        <v>42503.351134259261</v>
      </c>
      <c r="T3140" s="21">
        <f>(((I3140/60)/60)/24)+DATE(1970,1,1)+(-5/24)</f>
        <v>42524.666666666664</v>
      </c>
    </row>
    <row r="3141" spans="1:20" ht="90" hidden="1" x14ac:dyDescent="0.25">
      <c r="A3141" s="13">
        <v>3226</v>
      </c>
      <c r="B3141" s="3" t="s">
        <v>3226</v>
      </c>
      <c r="C3141" s="3" t="s">
        <v>7336</v>
      </c>
      <c r="D3141" s="2">
        <v>1200</v>
      </c>
      <c r="E3141" s="11">
        <v>1250</v>
      </c>
      <c r="F3141" s="2" t="s">
        <v>8218</v>
      </c>
      <c r="G3141" s="2" t="s">
        <v>8224</v>
      </c>
      <c r="H3141" s="2" t="s">
        <v>8246</v>
      </c>
      <c r="I3141" s="2">
        <v>1446213612</v>
      </c>
      <c r="J3141" s="2">
        <v>1443621612</v>
      </c>
      <c r="K3141" s="2" t="b">
        <v>1</v>
      </c>
      <c r="L3141" s="2">
        <v>21</v>
      </c>
      <c r="M3141" s="2" t="b">
        <v>1</v>
      </c>
      <c r="N3141" s="2" t="s">
        <v>8270</v>
      </c>
      <c r="O3141" s="9">
        <f>E3141/D3141</f>
        <v>1.0416666666666667</v>
      </c>
      <c r="P3141" s="10">
        <f>IF(E3141=0,0,E3141/L3141)</f>
        <v>59.523809523809526</v>
      </c>
      <c r="Q3141" s="2" t="str">
        <f>LEFT(N3141,SEARCH("/",N3141,1)-1)</f>
        <v>theater</v>
      </c>
      <c r="R3141" s="2" t="str">
        <f>RIGHT(N3141,LEN(N3141)-SEARCH("/",N3141))</f>
        <v>plays</v>
      </c>
      <c r="S3141" s="21">
        <f>(((J3141/60)/60)/24)+DATE(1970,1,1)+(-5/24)</f>
        <v>42277.375138888885</v>
      </c>
      <c r="T3141" s="21">
        <f>(((I3141/60)/60)/24)+DATE(1970,1,1)+(-5/24)</f>
        <v>42307.375138888885</v>
      </c>
    </row>
    <row r="3142" spans="1:20" ht="90" hidden="1" x14ac:dyDescent="0.25">
      <c r="A3142" s="13">
        <v>3227</v>
      </c>
      <c r="B3142" s="3" t="s">
        <v>3227</v>
      </c>
      <c r="C3142" s="3" t="s">
        <v>7337</v>
      </c>
      <c r="D3142" s="2">
        <v>1200</v>
      </c>
      <c r="E3142" s="11">
        <v>1500</v>
      </c>
      <c r="F3142" s="2" t="s">
        <v>8218</v>
      </c>
      <c r="G3142" s="2" t="s">
        <v>8224</v>
      </c>
      <c r="H3142" s="2" t="s">
        <v>8246</v>
      </c>
      <c r="I3142" s="2">
        <v>1484687436</v>
      </c>
      <c r="J3142" s="2">
        <v>1482095436</v>
      </c>
      <c r="K3142" s="2" t="b">
        <v>0</v>
      </c>
      <c r="L3142" s="2">
        <v>30</v>
      </c>
      <c r="M3142" s="2" t="b">
        <v>1</v>
      </c>
      <c r="N3142" s="2" t="s">
        <v>8270</v>
      </c>
      <c r="O3142" s="9">
        <f>E3142/D3142</f>
        <v>1.25</v>
      </c>
      <c r="P3142" s="10">
        <f>IF(E3142=0,0,E3142/L3142)</f>
        <v>50</v>
      </c>
      <c r="Q3142" s="2" t="str">
        <f>LEFT(N3142,SEARCH("/",N3142,1)-1)</f>
        <v>theater</v>
      </c>
      <c r="R3142" s="2" t="str">
        <f>RIGHT(N3142,LEN(N3142)-SEARCH("/",N3142))</f>
        <v>plays</v>
      </c>
      <c r="S3142" s="21">
        <f>(((J3142/60)/60)/24)+DATE(1970,1,1)+(-5/24)</f>
        <v>42722.674027777779</v>
      </c>
      <c r="T3142" s="21">
        <f>(((I3142/60)/60)/24)+DATE(1970,1,1)+(-5/24)</f>
        <v>42752.674027777779</v>
      </c>
    </row>
    <row r="3143" spans="1:20" ht="45" hidden="1" x14ac:dyDescent="0.25">
      <c r="A3143" s="13">
        <v>3228</v>
      </c>
      <c r="B3143" s="3" t="s">
        <v>3228</v>
      </c>
      <c r="C3143" s="3" t="s">
        <v>7338</v>
      </c>
      <c r="D3143" s="2">
        <v>7000</v>
      </c>
      <c r="E3143" s="11">
        <v>7164</v>
      </c>
      <c r="F3143" s="2" t="s">
        <v>8218</v>
      </c>
      <c r="G3143" s="2" t="s">
        <v>8223</v>
      </c>
      <c r="H3143" s="2" t="s">
        <v>8245</v>
      </c>
      <c r="I3143" s="2">
        <v>1450328340</v>
      </c>
      <c r="J3143" s="2">
        <v>1447606884</v>
      </c>
      <c r="K3143" s="2" t="b">
        <v>1</v>
      </c>
      <c r="L3143" s="2">
        <v>37</v>
      </c>
      <c r="M3143" s="2" t="b">
        <v>1</v>
      </c>
      <c r="N3143" s="2" t="s">
        <v>8270</v>
      </c>
      <c r="O3143" s="9">
        <f>E3143/D3143</f>
        <v>1.0234285714285714</v>
      </c>
      <c r="P3143" s="10">
        <f>IF(E3143=0,0,E3143/L3143)</f>
        <v>193.62162162162161</v>
      </c>
      <c r="Q3143" s="2" t="str">
        <f>LEFT(N3143,SEARCH("/",N3143,1)-1)</f>
        <v>theater</v>
      </c>
      <c r="R3143" s="2" t="str">
        <f>RIGHT(N3143,LEN(N3143)-SEARCH("/",N3143))</f>
        <v>plays</v>
      </c>
      <c r="S3143" s="21">
        <f>(((J3143/60)/60)/24)+DATE(1970,1,1)+(-5/24)</f>
        <v>42323.500972222224</v>
      </c>
      <c r="T3143" s="21">
        <f>(((I3143/60)/60)/24)+DATE(1970,1,1)+(-5/24)</f>
        <v>42354.999305555553</v>
      </c>
    </row>
    <row r="3144" spans="1:20" ht="75" hidden="1" x14ac:dyDescent="0.25">
      <c r="A3144" s="13">
        <v>3229</v>
      </c>
      <c r="B3144" s="3" t="s">
        <v>3229</v>
      </c>
      <c r="C3144" s="3" t="s">
        <v>7339</v>
      </c>
      <c r="D3144" s="2">
        <v>20000</v>
      </c>
      <c r="E3144" s="11">
        <v>21573</v>
      </c>
      <c r="F3144" s="2" t="s">
        <v>8218</v>
      </c>
      <c r="G3144" s="2" t="s">
        <v>8223</v>
      </c>
      <c r="H3144" s="2" t="s">
        <v>8245</v>
      </c>
      <c r="I3144" s="2">
        <v>1416470398</v>
      </c>
      <c r="J3144" s="2">
        <v>1413874798</v>
      </c>
      <c r="K3144" s="2" t="b">
        <v>1</v>
      </c>
      <c r="L3144" s="2">
        <v>202</v>
      </c>
      <c r="M3144" s="2" t="b">
        <v>1</v>
      </c>
      <c r="N3144" s="2" t="s">
        <v>8270</v>
      </c>
      <c r="O3144" s="9">
        <f>E3144/D3144</f>
        <v>1.0786500000000001</v>
      </c>
      <c r="P3144" s="10">
        <f>IF(E3144=0,0,E3144/L3144)</f>
        <v>106.79702970297029</v>
      </c>
      <c r="Q3144" s="2" t="str">
        <f>LEFT(N3144,SEARCH("/",N3144,1)-1)</f>
        <v>theater</v>
      </c>
      <c r="R3144" s="2" t="str">
        <f>RIGHT(N3144,LEN(N3144)-SEARCH("/",N3144))</f>
        <v>plays</v>
      </c>
      <c r="S3144" s="21">
        <f>(((J3144/60)/60)/24)+DATE(1970,1,1)+(-5/24)</f>
        <v>41933.083310185182</v>
      </c>
      <c r="T3144" s="21">
        <f>(((I3144/60)/60)/24)+DATE(1970,1,1)+(-5/24)</f>
        <v>41963.124976851854</v>
      </c>
    </row>
    <row r="3145" spans="1:20" ht="90" hidden="1" x14ac:dyDescent="0.25">
      <c r="A3145" s="13">
        <v>3230</v>
      </c>
      <c r="B3145" s="3" t="s">
        <v>3230</v>
      </c>
      <c r="C3145" s="3" t="s">
        <v>7340</v>
      </c>
      <c r="D3145" s="2">
        <v>2600</v>
      </c>
      <c r="E3145" s="11">
        <v>2857</v>
      </c>
      <c r="F3145" s="2" t="s">
        <v>8218</v>
      </c>
      <c r="G3145" s="2" t="s">
        <v>8223</v>
      </c>
      <c r="H3145" s="2" t="s">
        <v>8245</v>
      </c>
      <c r="I3145" s="2">
        <v>1412135940</v>
      </c>
      <c r="J3145" s="2">
        <v>1410840126</v>
      </c>
      <c r="K3145" s="2" t="b">
        <v>1</v>
      </c>
      <c r="L3145" s="2">
        <v>37</v>
      </c>
      <c r="M3145" s="2" t="b">
        <v>1</v>
      </c>
      <c r="N3145" s="2" t="s">
        <v>8270</v>
      </c>
      <c r="O3145" s="9">
        <f>E3145/D3145</f>
        <v>1.0988461538461538</v>
      </c>
      <c r="P3145" s="10">
        <f>IF(E3145=0,0,E3145/L3145)</f>
        <v>77.21621621621621</v>
      </c>
      <c r="Q3145" s="2" t="str">
        <f>LEFT(N3145,SEARCH("/",N3145,1)-1)</f>
        <v>theater</v>
      </c>
      <c r="R3145" s="2" t="str">
        <f>RIGHT(N3145,LEN(N3145)-SEARCH("/",N3145))</f>
        <v>plays</v>
      </c>
      <c r="S3145" s="21">
        <f>(((J3145/60)/60)/24)+DATE(1970,1,1)+(-5/24)</f>
        <v>41897.959791666668</v>
      </c>
      <c r="T3145" s="21">
        <f>(((I3145/60)/60)/24)+DATE(1970,1,1)+(-5/24)</f>
        <v>41912.957638888889</v>
      </c>
    </row>
    <row r="3146" spans="1:20" ht="90" hidden="1" x14ac:dyDescent="0.25">
      <c r="A3146" s="13">
        <v>3231</v>
      </c>
      <c r="B3146" s="3" t="s">
        <v>3231</v>
      </c>
      <c r="C3146" s="3" t="s">
        <v>7341</v>
      </c>
      <c r="D3146" s="2">
        <v>1000</v>
      </c>
      <c r="E3146" s="11">
        <v>1610</v>
      </c>
      <c r="F3146" s="2" t="s">
        <v>8218</v>
      </c>
      <c r="G3146" s="2" t="s">
        <v>8223</v>
      </c>
      <c r="H3146" s="2" t="s">
        <v>8245</v>
      </c>
      <c r="I3146" s="2">
        <v>1460846347</v>
      </c>
      <c r="J3146" s="2">
        <v>1458254347</v>
      </c>
      <c r="K3146" s="2" t="b">
        <v>0</v>
      </c>
      <c r="L3146" s="2">
        <v>28</v>
      </c>
      <c r="M3146" s="2" t="b">
        <v>1</v>
      </c>
      <c r="N3146" s="2" t="s">
        <v>8270</v>
      </c>
      <c r="O3146" s="9">
        <f>E3146/D3146</f>
        <v>1.61</v>
      </c>
      <c r="P3146" s="10">
        <f>IF(E3146=0,0,E3146/L3146)</f>
        <v>57.5</v>
      </c>
      <c r="Q3146" s="2" t="str">
        <f>LEFT(N3146,SEARCH("/",N3146,1)-1)</f>
        <v>theater</v>
      </c>
      <c r="R3146" s="2" t="str">
        <f>RIGHT(N3146,LEN(N3146)-SEARCH("/",N3146))</f>
        <v>plays</v>
      </c>
      <c r="S3146" s="21">
        <f>(((J3146/60)/60)/24)+DATE(1970,1,1)+(-5/24)</f>
        <v>42446.735497685186</v>
      </c>
      <c r="T3146" s="21">
        <f>(((I3146/60)/60)/24)+DATE(1970,1,1)+(-5/24)</f>
        <v>42476.735497685186</v>
      </c>
    </row>
    <row r="3147" spans="1:20" ht="75" hidden="1" x14ac:dyDescent="0.25">
      <c r="A3147" s="13">
        <v>3232</v>
      </c>
      <c r="B3147" s="3" t="s">
        <v>3232</v>
      </c>
      <c r="C3147" s="3" t="s">
        <v>7342</v>
      </c>
      <c r="D3147" s="2">
        <v>1000</v>
      </c>
      <c r="E3147" s="11">
        <v>1312</v>
      </c>
      <c r="F3147" s="2" t="s">
        <v>8218</v>
      </c>
      <c r="G3147" s="2" t="s">
        <v>8223</v>
      </c>
      <c r="H3147" s="2" t="s">
        <v>8245</v>
      </c>
      <c r="I3147" s="2">
        <v>1462334340</v>
      </c>
      <c r="J3147" s="2">
        <v>1459711917</v>
      </c>
      <c r="K3147" s="2" t="b">
        <v>1</v>
      </c>
      <c r="L3147" s="2">
        <v>26</v>
      </c>
      <c r="M3147" s="2" t="b">
        <v>1</v>
      </c>
      <c r="N3147" s="2" t="s">
        <v>8270</v>
      </c>
      <c r="O3147" s="9">
        <f>E3147/D3147</f>
        <v>1.3120000000000001</v>
      </c>
      <c r="P3147" s="10">
        <f>IF(E3147=0,0,E3147/L3147)</f>
        <v>50.46153846153846</v>
      </c>
      <c r="Q3147" s="2" t="str">
        <f>LEFT(N3147,SEARCH("/",N3147,1)-1)</f>
        <v>theater</v>
      </c>
      <c r="R3147" s="2" t="str">
        <f>RIGHT(N3147,LEN(N3147)-SEARCH("/",N3147))</f>
        <v>plays</v>
      </c>
      <c r="S3147" s="21">
        <f>(((J3147/60)/60)/24)+DATE(1970,1,1)+(-5/24)</f>
        <v>42463.605520833335</v>
      </c>
      <c r="T3147" s="21">
        <f>(((I3147/60)/60)/24)+DATE(1970,1,1)+(-5/24)</f>
        <v>42493.957638888889</v>
      </c>
    </row>
    <row r="3148" spans="1:20" ht="90" hidden="1" x14ac:dyDescent="0.25">
      <c r="A3148" s="13">
        <v>3233</v>
      </c>
      <c r="B3148" s="3" t="s">
        <v>3233</v>
      </c>
      <c r="C3148" s="3" t="s">
        <v>7343</v>
      </c>
      <c r="D3148" s="2">
        <v>5000</v>
      </c>
      <c r="E3148" s="11">
        <v>5940</v>
      </c>
      <c r="F3148" s="2" t="s">
        <v>8218</v>
      </c>
      <c r="G3148" s="2" t="s">
        <v>8223</v>
      </c>
      <c r="H3148" s="2" t="s">
        <v>8245</v>
      </c>
      <c r="I3148" s="2">
        <v>1488482355</v>
      </c>
      <c r="J3148" s="2">
        <v>1485890355</v>
      </c>
      <c r="K3148" s="2" t="b">
        <v>0</v>
      </c>
      <c r="L3148" s="2">
        <v>61</v>
      </c>
      <c r="M3148" s="2" t="b">
        <v>1</v>
      </c>
      <c r="N3148" s="2" t="s">
        <v>8270</v>
      </c>
      <c r="O3148" s="9">
        <f>E3148/D3148</f>
        <v>1.1879999999999999</v>
      </c>
      <c r="P3148" s="10">
        <f>IF(E3148=0,0,E3148/L3148)</f>
        <v>97.377049180327873</v>
      </c>
      <c r="Q3148" s="2" t="str">
        <f>LEFT(N3148,SEARCH("/",N3148,1)-1)</f>
        <v>theater</v>
      </c>
      <c r="R3148" s="2" t="str">
        <f>RIGHT(N3148,LEN(N3148)-SEARCH("/",N3148))</f>
        <v>plays</v>
      </c>
      <c r="S3148" s="21">
        <f>(((J3148/60)/60)/24)+DATE(1970,1,1)+(-5/24)</f>
        <v>42766.596701388888</v>
      </c>
      <c r="T3148" s="21">
        <f>(((I3148/60)/60)/24)+DATE(1970,1,1)+(-5/24)</f>
        <v>42796.596701388888</v>
      </c>
    </row>
    <row r="3149" spans="1:20" ht="90" hidden="1" x14ac:dyDescent="0.25">
      <c r="A3149" s="13">
        <v>3234</v>
      </c>
      <c r="B3149" s="3" t="s">
        <v>3234</v>
      </c>
      <c r="C3149" s="3" t="s">
        <v>7344</v>
      </c>
      <c r="D3149" s="2">
        <v>4000</v>
      </c>
      <c r="E3149" s="11">
        <v>4015.71</v>
      </c>
      <c r="F3149" s="2" t="s">
        <v>8218</v>
      </c>
      <c r="G3149" s="2" t="s">
        <v>8224</v>
      </c>
      <c r="H3149" s="2" t="s">
        <v>8246</v>
      </c>
      <c r="I3149" s="2">
        <v>1485991860</v>
      </c>
      <c r="J3149" s="2">
        <v>1483124208</v>
      </c>
      <c r="K3149" s="2" t="b">
        <v>0</v>
      </c>
      <c r="L3149" s="2">
        <v>115</v>
      </c>
      <c r="M3149" s="2" t="b">
        <v>1</v>
      </c>
      <c r="N3149" s="2" t="s">
        <v>8270</v>
      </c>
      <c r="O3149" s="9">
        <f>E3149/D3149</f>
        <v>1.0039275000000001</v>
      </c>
      <c r="P3149" s="10">
        <f>IF(E3149=0,0,E3149/L3149)</f>
        <v>34.91921739130435</v>
      </c>
      <c r="Q3149" s="2" t="str">
        <f>LEFT(N3149,SEARCH("/",N3149,1)-1)</f>
        <v>theater</v>
      </c>
      <c r="R3149" s="2" t="str">
        <f>RIGHT(N3149,LEN(N3149)-SEARCH("/",N3149))</f>
        <v>plays</v>
      </c>
      <c r="S3149" s="21">
        <f>(((J3149/60)/60)/24)+DATE(1970,1,1)+(-5/24)</f>
        <v>42734.581111111103</v>
      </c>
      <c r="T3149" s="21">
        <f>(((I3149/60)/60)/24)+DATE(1970,1,1)+(-5/24)</f>
        <v>42767.771527777775</v>
      </c>
    </row>
    <row r="3150" spans="1:20" ht="90" hidden="1" x14ac:dyDescent="0.25">
      <c r="A3150" s="13">
        <v>3235</v>
      </c>
      <c r="B3150" s="3" t="s">
        <v>3235</v>
      </c>
      <c r="C3150" s="3" t="s">
        <v>7345</v>
      </c>
      <c r="D3150" s="2">
        <v>15000</v>
      </c>
      <c r="E3150" s="11">
        <v>15481</v>
      </c>
      <c r="F3150" s="2" t="s">
        <v>8218</v>
      </c>
      <c r="G3150" s="2" t="s">
        <v>8223</v>
      </c>
      <c r="H3150" s="2" t="s">
        <v>8245</v>
      </c>
      <c r="I3150" s="2">
        <v>1467361251</v>
      </c>
      <c r="J3150" s="2">
        <v>1464769251</v>
      </c>
      <c r="K3150" s="2" t="b">
        <v>1</v>
      </c>
      <c r="L3150" s="2">
        <v>181</v>
      </c>
      <c r="M3150" s="2" t="b">
        <v>1</v>
      </c>
      <c r="N3150" s="2" t="s">
        <v>8270</v>
      </c>
      <c r="O3150" s="9">
        <f>E3150/D3150</f>
        <v>1.0320666666666667</v>
      </c>
      <c r="P3150" s="10">
        <f>IF(E3150=0,0,E3150/L3150)</f>
        <v>85.530386740331494</v>
      </c>
      <c r="Q3150" s="2" t="str">
        <f>LEFT(N3150,SEARCH("/",N3150,1)-1)</f>
        <v>theater</v>
      </c>
      <c r="R3150" s="2" t="str">
        <f>RIGHT(N3150,LEN(N3150)-SEARCH("/",N3150))</f>
        <v>plays</v>
      </c>
      <c r="S3150" s="21">
        <f>(((J3150/60)/60)/24)+DATE(1970,1,1)+(-5/24)</f>
        <v>42522.139479166661</v>
      </c>
      <c r="T3150" s="21">
        <f>(((I3150/60)/60)/24)+DATE(1970,1,1)+(-5/24)</f>
        <v>42552.139479166661</v>
      </c>
    </row>
    <row r="3151" spans="1:20" ht="90" hidden="1" x14ac:dyDescent="0.25">
      <c r="A3151" s="13">
        <v>3236</v>
      </c>
      <c r="B3151" s="3" t="s">
        <v>3236</v>
      </c>
      <c r="C3151" s="3" t="s">
        <v>7346</v>
      </c>
      <c r="D3151" s="2">
        <v>20000</v>
      </c>
      <c r="E3151" s="11">
        <v>20120</v>
      </c>
      <c r="F3151" s="2" t="s">
        <v>8218</v>
      </c>
      <c r="G3151" s="2" t="s">
        <v>8223</v>
      </c>
      <c r="H3151" s="2" t="s">
        <v>8245</v>
      </c>
      <c r="I3151" s="2">
        <v>1482962433</v>
      </c>
      <c r="J3151" s="2">
        <v>1480370433</v>
      </c>
      <c r="K3151" s="2" t="b">
        <v>0</v>
      </c>
      <c r="L3151" s="2">
        <v>110</v>
      </c>
      <c r="M3151" s="2" t="b">
        <v>1</v>
      </c>
      <c r="N3151" s="2" t="s">
        <v>8270</v>
      </c>
      <c r="O3151" s="9">
        <f>E3151/D3151</f>
        <v>1.006</v>
      </c>
      <c r="P3151" s="10">
        <f>IF(E3151=0,0,E3151/L3151)</f>
        <v>182.90909090909091</v>
      </c>
      <c r="Q3151" s="2" t="str">
        <f>LEFT(N3151,SEARCH("/",N3151,1)-1)</f>
        <v>theater</v>
      </c>
      <c r="R3151" s="2" t="str">
        <f>RIGHT(N3151,LEN(N3151)-SEARCH("/",N3151))</f>
        <v>plays</v>
      </c>
      <c r="S3151" s="21">
        <f>(((J3151/60)/60)/24)+DATE(1970,1,1)+(-5/24)</f>
        <v>42702.708715277775</v>
      </c>
      <c r="T3151" s="21">
        <f>(((I3151/60)/60)/24)+DATE(1970,1,1)+(-5/24)</f>
        <v>42732.708715277775</v>
      </c>
    </row>
    <row r="3152" spans="1:20" ht="45" hidden="1" x14ac:dyDescent="0.25">
      <c r="A3152" s="13">
        <v>3237</v>
      </c>
      <c r="B3152" s="3" t="s">
        <v>3237</v>
      </c>
      <c r="C3152" s="3" t="s">
        <v>7347</v>
      </c>
      <c r="D3152" s="2">
        <v>35000</v>
      </c>
      <c r="E3152" s="11">
        <v>35275.64</v>
      </c>
      <c r="F3152" s="2" t="s">
        <v>8218</v>
      </c>
      <c r="G3152" s="2" t="s">
        <v>8223</v>
      </c>
      <c r="H3152" s="2" t="s">
        <v>8245</v>
      </c>
      <c r="I3152" s="2">
        <v>1443499140</v>
      </c>
      <c r="J3152" s="2">
        <v>1441452184</v>
      </c>
      <c r="K3152" s="2" t="b">
        <v>1</v>
      </c>
      <c r="L3152" s="2">
        <v>269</v>
      </c>
      <c r="M3152" s="2" t="b">
        <v>1</v>
      </c>
      <c r="N3152" s="2" t="s">
        <v>8270</v>
      </c>
      <c r="O3152" s="9">
        <f>E3152/D3152</f>
        <v>1.0078754285714286</v>
      </c>
      <c r="P3152" s="10">
        <f>IF(E3152=0,0,E3152/L3152)</f>
        <v>131.13620817843866</v>
      </c>
      <c r="Q3152" s="2" t="str">
        <f>LEFT(N3152,SEARCH("/",N3152,1)-1)</f>
        <v>theater</v>
      </c>
      <c r="R3152" s="2" t="str">
        <f>RIGHT(N3152,LEN(N3152)-SEARCH("/",N3152))</f>
        <v>plays</v>
      </c>
      <c r="S3152" s="21">
        <f>(((J3152/60)/60)/24)+DATE(1970,1,1)+(-5/24)</f>
        <v>42252.266018518516</v>
      </c>
      <c r="T3152" s="21">
        <f>(((I3152/60)/60)/24)+DATE(1970,1,1)+(-5/24)</f>
        <v>42275.957638888889</v>
      </c>
    </row>
    <row r="3153" spans="1:20" ht="90" hidden="1" x14ac:dyDescent="0.25">
      <c r="A3153" s="13">
        <v>3238</v>
      </c>
      <c r="B3153" s="3" t="s">
        <v>3238</v>
      </c>
      <c r="C3153" s="3" t="s">
        <v>7348</v>
      </c>
      <c r="D3153" s="2">
        <v>2800</v>
      </c>
      <c r="E3153" s="11">
        <v>3145</v>
      </c>
      <c r="F3153" s="2" t="s">
        <v>8218</v>
      </c>
      <c r="G3153" s="2" t="s">
        <v>8224</v>
      </c>
      <c r="H3153" s="2" t="s">
        <v>8246</v>
      </c>
      <c r="I3153" s="2">
        <v>1435752898</v>
      </c>
      <c r="J3153" s="2">
        <v>1433160898</v>
      </c>
      <c r="K3153" s="2" t="b">
        <v>1</v>
      </c>
      <c r="L3153" s="2">
        <v>79</v>
      </c>
      <c r="M3153" s="2" t="b">
        <v>1</v>
      </c>
      <c r="N3153" s="2" t="s">
        <v>8270</v>
      </c>
      <c r="O3153" s="9">
        <f>E3153/D3153</f>
        <v>1.1232142857142857</v>
      </c>
      <c r="P3153" s="10">
        <f>IF(E3153=0,0,E3153/L3153)</f>
        <v>39.810126582278478</v>
      </c>
      <c r="Q3153" s="2" t="str">
        <f>LEFT(N3153,SEARCH("/",N3153,1)-1)</f>
        <v>theater</v>
      </c>
      <c r="R3153" s="2" t="str">
        <f>RIGHT(N3153,LEN(N3153)-SEARCH("/",N3153))</f>
        <v>plays</v>
      </c>
      <c r="S3153" s="21">
        <f>(((J3153/60)/60)/24)+DATE(1970,1,1)+(-5/24)</f>
        <v>42156.302060185182</v>
      </c>
      <c r="T3153" s="21">
        <f>(((I3153/60)/60)/24)+DATE(1970,1,1)+(-5/24)</f>
        <v>42186.302060185182</v>
      </c>
    </row>
    <row r="3154" spans="1:20" ht="90" hidden="1" x14ac:dyDescent="0.25">
      <c r="A3154" s="13">
        <v>3239</v>
      </c>
      <c r="B3154" s="3" t="s">
        <v>3239</v>
      </c>
      <c r="C3154" s="3" t="s">
        <v>7349</v>
      </c>
      <c r="D3154" s="2">
        <v>5862</v>
      </c>
      <c r="E3154" s="11">
        <v>6208.98</v>
      </c>
      <c r="F3154" s="2" t="s">
        <v>8218</v>
      </c>
      <c r="G3154" s="2" t="s">
        <v>8224</v>
      </c>
      <c r="H3154" s="2" t="s">
        <v>8246</v>
      </c>
      <c r="I3154" s="2">
        <v>1445817540</v>
      </c>
      <c r="J3154" s="2">
        <v>1443665293</v>
      </c>
      <c r="K3154" s="2" t="b">
        <v>1</v>
      </c>
      <c r="L3154" s="2">
        <v>104</v>
      </c>
      <c r="M3154" s="2" t="b">
        <v>1</v>
      </c>
      <c r="N3154" s="2" t="s">
        <v>8270</v>
      </c>
      <c r="O3154" s="9">
        <f>E3154/D3154</f>
        <v>1.0591914022517912</v>
      </c>
      <c r="P3154" s="10">
        <f>IF(E3154=0,0,E3154/L3154)</f>
        <v>59.701730769230764</v>
      </c>
      <c r="Q3154" s="2" t="str">
        <f>LEFT(N3154,SEARCH("/",N3154,1)-1)</f>
        <v>theater</v>
      </c>
      <c r="R3154" s="2" t="str">
        <f>RIGHT(N3154,LEN(N3154)-SEARCH("/",N3154))</f>
        <v>plays</v>
      </c>
      <c r="S3154" s="21">
        <f>(((J3154/60)/60)/24)+DATE(1970,1,1)+(-5/24)</f>
        <v>42277.880706018514</v>
      </c>
      <c r="T3154" s="21">
        <f>(((I3154/60)/60)/24)+DATE(1970,1,1)+(-5/24)</f>
        <v>42302.790972222218</v>
      </c>
    </row>
    <row r="3155" spans="1:20" ht="105" hidden="1" x14ac:dyDescent="0.25">
      <c r="A3155" s="13">
        <v>3240</v>
      </c>
      <c r="B3155" s="3" t="s">
        <v>3240</v>
      </c>
      <c r="C3155" s="3" t="s">
        <v>7350</v>
      </c>
      <c r="D3155" s="2">
        <v>3000</v>
      </c>
      <c r="E3155" s="11">
        <v>3017</v>
      </c>
      <c r="F3155" s="2" t="s">
        <v>8218</v>
      </c>
      <c r="G3155" s="2" t="s">
        <v>8224</v>
      </c>
      <c r="H3155" s="2" t="s">
        <v>8246</v>
      </c>
      <c r="I3155" s="2">
        <v>1487286000</v>
      </c>
      <c r="J3155" s="2">
        <v>1484843948</v>
      </c>
      <c r="K3155" s="2" t="b">
        <v>0</v>
      </c>
      <c r="L3155" s="2">
        <v>34</v>
      </c>
      <c r="M3155" s="2" t="b">
        <v>1</v>
      </c>
      <c r="N3155" s="2" t="s">
        <v>8270</v>
      </c>
      <c r="O3155" s="9">
        <f>E3155/D3155</f>
        <v>1.0056666666666667</v>
      </c>
      <c r="P3155" s="10">
        <f>IF(E3155=0,0,E3155/L3155)</f>
        <v>88.735294117647058</v>
      </c>
      <c r="Q3155" s="2" t="str">
        <f>LEFT(N3155,SEARCH("/",N3155,1)-1)</f>
        <v>theater</v>
      </c>
      <c r="R3155" s="2" t="str">
        <f>RIGHT(N3155,LEN(N3155)-SEARCH("/",N3155))</f>
        <v>plays</v>
      </c>
      <c r="S3155" s="21">
        <f>(((J3155/60)/60)/24)+DATE(1970,1,1)+(-5/24)</f>
        <v>42754.485509259255</v>
      </c>
      <c r="T3155" s="21">
        <f>(((I3155/60)/60)/24)+DATE(1970,1,1)+(-5/24)</f>
        <v>42782.749999999993</v>
      </c>
    </row>
    <row r="3156" spans="1:20" ht="105" hidden="1" x14ac:dyDescent="0.25">
      <c r="A3156" s="13">
        <v>3241</v>
      </c>
      <c r="B3156" s="3" t="s">
        <v>3241</v>
      </c>
      <c r="C3156" s="3" t="s">
        <v>7351</v>
      </c>
      <c r="D3156" s="2">
        <v>8500</v>
      </c>
      <c r="E3156" s="11">
        <v>9801</v>
      </c>
      <c r="F3156" s="2" t="s">
        <v>8218</v>
      </c>
      <c r="G3156" s="2" t="s">
        <v>8223</v>
      </c>
      <c r="H3156" s="2" t="s">
        <v>8245</v>
      </c>
      <c r="I3156" s="2">
        <v>1413269940</v>
      </c>
      <c r="J3156" s="2">
        <v>1410421670</v>
      </c>
      <c r="K3156" s="2" t="b">
        <v>1</v>
      </c>
      <c r="L3156" s="2">
        <v>167</v>
      </c>
      <c r="M3156" s="2" t="b">
        <v>1</v>
      </c>
      <c r="N3156" s="2" t="s">
        <v>8270</v>
      </c>
      <c r="O3156" s="9">
        <f>E3156/D3156</f>
        <v>1.1530588235294117</v>
      </c>
      <c r="P3156" s="10">
        <f>IF(E3156=0,0,E3156/L3156)</f>
        <v>58.688622754491021</v>
      </c>
      <c r="Q3156" s="2" t="str">
        <f>LEFT(N3156,SEARCH("/",N3156,1)-1)</f>
        <v>theater</v>
      </c>
      <c r="R3156" s="2" t="str">
        <f>RIGHT(N3156,LEN(N3156)-SEARCH("/",N3156))</f>
        <v>plays</v>
      </c>
      <c r="S3156" s="21">
        <f>(((J3156/60)/60)/24)+DATE(1970,1,1)+(-5/24)</f>
        <v>41893.116550925923</v>
      </c>
      <c r="T3156" s="21">
        <f>(((I3156/60)/60)/24)+DATE(1970,1,1)+(-5/24)</f>
        <v>41926.082638888889</v>
      </c>
    </row>
    <row r="3157" spans="1:20" ht="45" hidden="1" x14ac:dyDescent="0.25">
      <c r="A3157" s="13">
        <v>3242</v>
      </c>
      <c r="B3157" s="3" t="s">
        <v>3242</v>
      </c>
      <c r="C3157" s="3" t="s">
        <v>7352</v>
      </c>
      <c r="D3157" s="2">
        <v>10000</v>
      </c>
      <c r="E3157" s="11">
        <v>12730.42</v>
      </c>
      <c r="F3157" s="2" t="s">
        <v>8218</v>
      </c>
      <c r="G3157" s="2" t="s">
        <v>8223</v>
      </c>
      <c r="H3157" s="2" t="s">
        <v>8245</v>
      </c>
      <c r="I3157" s="2">
        <v>1411150092</v>
      </c>
      <c r="J3157" s="2">
        <v>1408558092</v>
      </c>
      <c r="K3157" s="2" t="b">
        <v>1</v>
      </c>
      <c r="L3157" s="2">
        <v>183</v>
      </c>
      <c r="M3157" s="2" t="b">
        <v>1</v>
      </c>
      <c r="N3157" s="2" t="s">
        <v>8270</v>
      </c>
      <c r="O3157" s="9">
        <f>E3157/D3157</f>
        <v>1.273042</v>
      </c>
      <c r="P3157" s="10">
        <f>IF(E3157=0,0,E3157/L3157)</f>
        <v>69.56513661202186</v>
      </c>
      <c r="Q3157" s="2" t="str">
        <f>LEFT(N3157,SEARCH("/",N3157,1)-1)</f>
        <v>theater</v>
      </c>
      <c r="R3157" s="2" t="str">
        <f>RIGHT(N3157,LEN(N3157)-SEARCH("/",N3157))</f>
        <v>plays</v>
      </c>
      <c r="S3157" s="21">
        <f>(((J3157/60)/60)/24)+DATE(1970,1,1)+(-5/24)</f>
        <v>41871.547361111108</v>
      </c>
      <c r="T3157" s="21">
        <f>(((I3157/60)/60)/24)+DATE(1970,1,1)+(-5/24)</f>
        <v>41901.547361111108</v>
      </c>
    </row>
    <row r="3158" spans="1:20" ht="90" hidden="1" x14ac:dyDescent="0.25">
      <c r="A3158" s="13">
        <v>3243</v>
      </c>
      <c r="B3158" s="3" t="s">
        <v>3243</v>
      </c>
      <c r="C3158" s="3" t="s">
        <v>7353</v>
      </c>
      <c r="D3158" s="2">
        <v>8000</v>
      </c>
      <c r="E3158" s="11">
        <v>8227</v>
      </c>
      <c r="F3158" s="2" t="s">
        <v>8218</v>
      </c>
      <c r="G3158" s="2" t="s">
        <v>8223</v>
      </c>
      <c r="H3158" s="2" t="s">
        <v>8245</v>
      </c>
      <c r="I3158" s="2">
        <v>1444348800</v>
      </c>
      <c r="J3158" s="2">
        <v>1442283562</v>
      </c>
      <c r="K3158" s="2" t="b">
        <v>1</v>
      </c>
      <c r="L3158" s="2">
        <v>71</v>
      </c>
      <c r="M3158" s="2" t="b">
        <v>1</v>
      </c>
      <c r="N3158" s="2" t="s">
        <v>8270</v>
      </c>
      <c r="O3158" s="9">
        <f>E3158/D3158</f>
        <v>1.028375</v>
      </c>
      <c r="P3158" s="10">
        <f>IF(E3158=0,0,E3158/L3158)</f>
        <v>115.87323943661971</v>
      </c>
      <c r="Q3158" s="2" t="str">
        <f>LEFT(N3158,SEARCH("/",N3158,1)-1)</f>
        <v>theater</v>
      </c>
      <c r="R3158" s="2" t="str">
        <f>RIGHT(N3158,LEN(N3158)-SEARCH("/",N3158))</f>
        <v>plays</v>
      </c>
      <c r="S3158" s="21">
        <f>(((J3158/60)/60)/24)+DATE(1970,1,1)+(-5/24)</f>
        <v>42261.888449074067</v>
      </c>
      <c r="T3158" s="21">
        <f>(((I3158/60)/60)/24)+DATE(1970,1,1)+(-5/24)</f>
        <v>42285.791666666664</v>
      </c>
    </row>
    <row r="3159" spans="1:20" ht="90" hidden="1" x14ac:dyDescent="0.25">
      <c r="A3159" s="13">
        <v>3244</v>
      </c>
      <c r="B3159" s="3" t="s">
        <v>3244</v>
      </c>
      <c r="C3159" s="3" t="s">
        <v>7354</v>
      </c>
      <c r="D3159" s="2">
        <v>1600</v>
      </c>
      <c r="E3159" s="11">
        <v>1647</v>
      </c>
      <c r="F3159" s="2" t="s">
        <v>8218</v>
      </c>
      <c r="G3159" s="2" t="s">
        <v>8224</v>
      </c>
      <c r="H3159" s="2" t="s">
        <v>8246</v>
      </c>
      <c r="I3159" s="2">
        <v>1480613982</v>
      </c>
      <c r="J3159" s="2">
        <v>1478018382</v>
      </c>
      <c r="K3159" s="2" t="b">
        <v>0</v>
      </c>
      <c r="L3159" s="2">
        <v>69</v>
      </c>
      <c r="M3159" s="2" t="b">
        <v>1</v>
      </c>
      <c r="N3159" s="2" t="s">
        <v>8270</v>
      </c>
      <c r="O3159" s="9">
        <f>E3159/D3159</f>
        <v>1.0293749999999999</v>
      </c>
      <c r="P3159" s="10">
        <f>IF(E3159=0,0,E3159/L3159)</f>
        <v>23.869565217391305</v>
      </c>
      <c r="Q3159" s="2" t="str">
        <f>LEFT(N3159,SEARCH("/",N3159,1)-1)</f>
        <v>theater</v>
      </c>
      <c r="R3159" s="2" t="str">
        <f>RIGHT(N3159,LEN(N3159)-SEARCH("/",N3159))</f>
        <v>plays</v>
      </c>
      <c r="S3159" s="21">
        <f>(((J3159/60)/60)/24)+DATE(1970,1,1)+(-5/24)</f>
        <v>42675.485902777778</v>
      </c>
      <c r="T3159" s="21">
        <f>(((I3159/60)/60)/24)+DATE(1970,1,1)+(-5/24)</f>
        <v>42705.527569444443</v>
      </c>
    </row>
    <row r="3160" spans="1:20" ht="75" hidden="1" x14ac:dyDescent="0.25">
      <c r="A3160" s="13">
        <v>3245</v>
      </c>
      <c r="B3160" s="3" t="s">
        <v>3245</v>
      </c>
      <c r="C3160" s="3" t="s">
        <v>7355</v>
      </c>
      <c r="D3160" s="2">
        <v>21000</v>
      </c>
      <c r="E3160" s="11">
        <v>21904</v>
      </c>
      <c r="F3160" s="2" t="s">
        <v>8218</v>
      </c>
      <c r="G3160" s="2" t="s">
        <v>8223</v>
      </c>
      <c r="H3160" s="2" t="s">
        <v>8245</v>
      </c>
      <c r="I3160" s="2">
        <v>1434074400</v>
      </c>
      <c r="J3160" s="2">
        <v>1431354258</v>
      </c>
      <c r="K3160" s="2" t="b">
        <v>0</v>
      </c>
      <c r="L3160" s="2">
        <v>270</v>
      </c>
      <c r="M3160" s="2" t="b">
        <v>1</v>
      </c>
      <c r="N3160" s="2" t="s">
        <v>8270</v>
      </c>
      <c r="O3160" s="9">
        <f>E3160/D3160</f>
        <v>1.043047619047619</v>
      </c>
      <c r="P3160" s="10">
        <f>IF(E3160=0,0,E3160/L3160)</f>
        <v>81.125925925925927</v>
      </c>
      <c r="Q3160" s="2" t="str">
        <f>LEFT(N3160,SEARCH("/",N3160,1)-1)</f>
        <v>theater</v>
      </c>
      <c r="R3160" s="2" t="str">
        <f>RIGHT(N3160,LEN(N3160)-SEARCH("/",N3160))</f>
        <v>plays</v>
      </c>
      <c r="S3160" s="21">
        <f>(((J3160/60)/60)/24)+DATE(1970,1,1)+(-5/24)</f>
        <v>42135.391874999994</v>
      </c>
      <c r="T3160" s="21">
        <f>(((I3160/60)/60)/24)+DATE(1970,1,1)+(-5/24)</f>
        <v>42166.874999999993</v>
      </c>
    </row>
    <row r="3161" spans="1:20" ht="75" hidden="1" x14ac:dyDescent="0.25">
      <c r="A3161" s="13">
        <v>3246</v>
      </c>
      <c r="B3161" s="3" t="s">
        <v>3246</v>
      </c>
      <c r="C3161" s="3" t="s">
        <v>7356</v>
      </c>
      <c r="D3161" s="2">
        <v>10000</v>
      </c>
      <c r="E3161" s="11">
        <v>11122</v>
      </c>
      <c r="F3161" s="2" t="s">
        <v>8218</v>
      </c>
      <c r="G3161" s="2" t="s">
        <v>8223</v>
      </c>
      <c r="H3161" s="2" t="s">
        <v>8245</v>
      </c>
      <c r="I3161" s="2">
        <v>1442030340</v>
      </c>
      <c r="J3161" s="2">
        <v>1439551200</v>
      </c>
      <c r="K3161" s="2" t="b">
        <v>1</v>
      </c>
      <c r="L3161" s="2">
        <v>193</v>
      </c>
      <c r="M3161" s="2" t="b">
        <v>1</v>
      </c>
      <c r="N3161" s="2" t="s">
        <v>8270</v>
      </c>
      <c r="O3161" s="9">
        <f>E3161/D3161</f>
        <v>1.1122000000000001</v>
      </c>
      <c r="P3161" s="10">
        <f>IF(E3161=0,0,E3161/L3161)</f>
        <v>57.626943005181346</v>
      </c>
      <c r="Q3161" s="2" t="str">
        <f>LEFT(N3161,SEARCH("/",N3161,1)-1)</f>
        <v>theater</v>
      </c>
      <c r="R3161" s="2" t="str">
        <f>RIGHT(N3161,LEN(N3161)-SEARCH("/",N3161))</f>
        <v>plays</v>
      </c>
      <c r="S3161" s="21">
        <f>(((J3161/60)/60)/24)+DATE(1970,1,1)+(-5/24)</f>
        <v>42230.263888888883</v>
      </c>
      <c r="T3161" s="21">
        <f>(((I3161/60)/60)/24)+DATE(1970,1,1)+(-5/24)</f>
        <v>42258.957638888889</v>
      </c>
    </row>
    <row r="3162" spans="1:20" ht="90" hidden="1" x14ac:dyDescent="0.25">
      <c r="A3162" s="13">
        <v>3247</v>
      </c>
      <c r="B3162" s="3" t="s">
        <v>3247</v>
      </c>
      <c r="C3162" s="3" t="s">
        <v>7357</v>
      </c>
      <c r="D3162" s="2">
        <v>2500</v>
      </c>
      <c r="E3162" s="11">
        <v>2646.5</v>
      </c>
      <c r="F3162" s="2" t="s">
        <v>8218</v>
      </c>
      <c r="G3162" s="2" t="s">
        <v>8224</v>
      </c>
      <c r="H3162" s="2" t="s">
        <v>8246</v>
      </c>
      <c r="I3162" s="2">
        <v>1436696712</v>
      </c>
      <c r="J3162" s="2">
        <v>1434104712</v>
      </c>
      <c r="K3162" s="2" t="b">
        <v>1</v>
      </c>
      <c r="L3162" s="2">
        <v>57</v>
      </c>
      <c r="M3162" s="2" t="b">
        <v>1</v>
      </c>
      <c r="N3162" s="2" t="s">
        <v>8270</v>
      </c>
      <c r="O3162" s="9">
        <f>E3162/D3162</f>
        <v>1.0586</v>
      </c>
      <c r="P3162" s="10">
        <f>IF(E3162=0,0,E3162/L3162)</f>
        <v>46.429824561403507</v>
      </c>
      <c r="Q3162" s="2" t="str">
        <f>LEFT(N3162,SEARCH("/",N3162,1)-1)</f>
        <v>theater</v>
      </c>
      <c r="R3162" s="2" t="str">
        <f>RIGHT(N3162,LEN(N3162)-SEARCH("/",N3162))</f>
        <v>plays</v>
      </c>
      <c r="S3162" s="21">
        <f>(((J3162/60)/60)/24)+DATE(1970,1,1)+(-5/24)</f>
        <v>42167.22583333333</v>
      </c>
      <c r="T3162" s="21">
        <f>(((I3162/60)/60)/24)+DATE(1970,1,1)+(-5/24)</f>
        <v>42197.22583333333</v>
      </c>
    </row>
    <row r="3163" spans="1:20" ht="45" hidden="1" x14ac:dyDescent="0.25">
      <c r="A3163" s="13">
        <v>3248</v>
      </c>
      <c r="B3163" s="3" t="s">
        <v>3248</v>
      </c>
      <c r="C3163" s="3" t="s">
        <v>7358</v>
      </c>
      <c r="D3163" s="2">
        <v>12000</v>
      </c>
      <c r="E3163" s="11">
        <v>12095</v>
      </c>
      <c r="F3163" s="2" t="s">
        <v>8218</v>
      </c>
      <c r="G3163" s="2" t="s">
        <v>8223</v>
      </c>
      <c r="H3163" s="2" t="s">
        <v>8245</v>
      </c>
      <c r="I3163" s="2">
        <v>1428178757</v>
      </c>
      <c r="J3163" s="2">
        <v>1425590357</v>
      </c>
      <c r="K3163" s="2" t="b">
        <v>1</v>
      </c>
      <c r="L3163" s="2">
        <v>200</v>
      </c>
      <c r="M3163" s="2" t="b">
        <v>1</v>
      </c>
      <c r="N3163" s="2" t="s">
        <v>8270</v>
      </c>
      <c r="O3163" s="9">
        <f>E3163/D3163</f>
        <v>1.0079166666666666</v>
      </c>
      <c r="P3163" s="10">
        <f>IF(E3163=0,0,E3163/L3163)</f>
        <v>60.475000000000001</v>
      </c>
      <c r="Q3163" s="2" t="str">
        <f>LEFT(N3163,SEARCH("/",N3163,1)-1)</f>
        <v>theater</v>
      </c>
      <c r="R3163" s="2" t="str">
        <f>RIGHT(N3163,LEN(N3163)-SEARCH("/",N3163))</f>
        <v>plays</v>
      </c>
      <c r="S3163" s="21">
        <f>(((J3163/60)/60)/24)+DATE(1970,1,1)+(-5/24)</f>
        <v>42068.68005787037</v>
      </c>
      <c r="T3163" s="21">
        <f>(((I3163/60)/60)/24)+DATE(1970,1,1)+(-5/24)</f>
        <v>42098.638391203705</v>
      </c>
    </row>
    <row r="3164" spans="1:20" ht="90" hidden="1" x14ac:dyDescent="0.25">
      <c r="A3164" s="13">
        <v>3249</v>
      </c>
      <c r="B3164" s="3" t="s">
        <v>3249</v>
      </c>
      <c r="C3164" s="3" t="s">
        <v>7359</v>
      </c>
      <c r="D3164" s="2">
        <v>5500</v>
      </c>
      <c r="E3164" s="11">
        <v>5771</v>
      </c>
      <c r="F3164" s="2" t="s">
        <v>8218</v>
      </c>
      <c r="G3164" s="2" t="s">
        <v>8223</v>
      </c>
      <c r="H3164" s="2" t="s">
        <v>8245</v>
      </c>
      <c r="I3164" s="2">
        <v>1434822914</v>
      </c>
      <c r="J3164" s="2">
        <v>1432230914</v>
      </c>
      <c r="K3164" s="2" t="b">
        <v>1</v>
      </c>
      <c r="L3164" s="2">
        <v>88</v>
      </c>
      <c r="M3164" s="2" t="b">
        <v>1</v>
      </c>
      <c r="N3164" s="2" t="s">
        <v>8270</v>
      </c>
      <c r="O3164" s="9">
        <f>E3164/D3164</f>
        <v>1.0492727272727274</v>
      </c>
      <c r="P3164" s="10">
        <f>IF(E3164=0,0,E3164/L3164)</f>
        <v>65.579545454545453</v>
      </c>
      <c r="Q3164" s="2" t="str">
        <f>LEFT(N3164,SEARCH("/",N3164,1)-1)</f>
        <v>theater</v>
      </c>
      <c r="R3164" s="2" t="str">
        <f>RIGHT(N3164,LEN(N3164)-SEARCH("/",N3164))</f>
        <v>plays</v>
      </c>
      <c r="S3164" s="21">
        <f>(((J3164/60)/60)/24)+DATE(1970,1,1)+(-5/24)</f>
        <v>42145.538356481477</v>
      </c>
      <c r="T3164" s="21">
        <f>(((I3164/60)/60)/24)+DATE(1970,1,1)+(-5/24)</f>
        <v>42175.538356481477</v>
      </c>
    </row>
    <row r="3165" spans="1:20" ht="90" hidden="1" x14ac:dyDescent="0.25">
      <c r="A3165" s="13">
        <v>3250</v>
      </c>
      <c r="B3165" s="3" t="s">
        <v>3250</v>
      </c>
      <c r="C3165" s="3" t="s">
        <v>7360</v>
      </c>
      <c r="D3165" s="2">
        <v>25000</v>
      </c>
      <c r="E3165" s="11">
        <v>25388</v>
      </c>
      <c r="F3165" s="2" t="s">
        <v>8218</v>
      </c>
      <c r="G3165" s="2" t="s">
        <v>8223</v>
      </c>
      <c r="H3165" s="2" t="s">
        <v>8245</v>
      </c>
      <c r="I3165" s="2">
        <v>1415213324</v>
      </c>
      <c r="J3165" s="2">
        <v>1412617724</v>
      </c>
      <c r="K3165" s="2" t="b">
        <v>1</v>
      </c>
      <c r="L3165" s="2">
        <v>213</v>
      </c>
      <c r="M3165" s="2" t="b">
        <v>1</v>
      </c>
      <c r="N3165" s="2" t="s">
        <v>8270</v>
      </c>
      <c r="O3165" s="9">
        <f>E3165/D3165</f>
        <v>1.01552</v>
      </c>
      <c r="P3165" s="10">
        <f>IF(E3165=0,0,E3165/L3165)</f>
        <v>119.1924882629108</v>
      </c>
      <c r="Q3165" s="2" t="str">
        <f>LEFT(N3165,SEARCH("/",N3165,1)-1)</f>
        <v>theater</v>
      </c>
      <c r="R3165" s="2" t="str">
        <f>RIGHT(N3165,LEN(N3165)-SEARCH("/",N3165))</f>
        <v>plays</v>
      </c>
      <c r="S3165" s="21">
        <f>(((J3165/60)/60)/24)+DATE(1970,1,1)+(-5/24)</f>
        <v>41918.533842592587</v>
      </c>
      <c r="T3165" s="21">
        <f>(((I3165/60)/60)/24)+DATE(1970,1,1)+(-5/24)</f>
        <v>41948.575509259259</v>
      </c>
    </row>
    <row r="3166" spans="1:20" ht="90" hidden="1" x14ac:dyDescent="0.25">
      <c r="A3166" s="13">
        <v>3251</v>
      </c>
      <c r="B3166" s="3" t="s">
        <v>3251</v>
      </c>
      <c r="C3166" s="3" t="s">
        <v>7361</v>
      </c>
      <c r="D3166" s="2">
        <v>1500</v>
      </c>
      <c r="E3166" s="11">
        <v>1661</v>
      </c>
      <c r="F3166" s="2" t="s">
        <v>8218</v>
      </c>
      <c r="G3166" s="2" t="s">
        <v>8223</v>
      </c>
      <c r="H3166" s="2" t="s">
        <v>8245</v>
      </c>
      <c r="I3166" s="2">
        <v>1434907966</v>
      </c>
      <c r="J3166" s="2">
        <v>1432315966</v>
      </c>
      <c r="K3166" s="2" t="b">
        <v>1</v>
      </c>
      <c r="L3166" s="2">
        <v>20</v>
      </c>
      <c r="M3166" s="2" t="b">
        <v>1</v>
      </c>
      <c r="N3166" s="2" t="s">
        <v>8270</v>
      </c>
      <c r="O3166" s="9">
        <f>E3166/D3166</f>
        <v>1.1073333333333333</v>
      </c>
      <c r="P3166" s="10">
        <f>IF(E3166=0,0,E3166/L3166)</f>
        <v>83.05</v>
      </c>
      <c r="Q3166" s="2" t="str">
        <f>LEFT(N3166,SEARCH("/",N3166,1)-1)</f>
        <v>theater</v>
      </c>
      <c r="R3166" s="2" t="str">
        <f>RIGHT(N3166,LEN(N3166)-SEARCH("/",N3166))</f>
        <v>plays</v>
      </c>
      <c r="S3166" s="21">
        <f>(((J3166/60)/60)/24)+DATE(1970,1,1)+(-5/24)</f>
        <v>42146.52275462963</v>
      </c>
      <c r="T3166" s="21">
        <f>(((I3166/60)/60)/24)+DATE(1970,1,1)+(-5/24)</f>
        <v>42176.52275462963</v>
      </c>
    </row>
    <row r="3167" spans="1:20" ht="75" hidden="1" x14ac:dyDescent="0.25">
      <c r="A3167" s="13">
        <v>3252</v>
      </c>
      <c r="B3167" s="3" t="s">
        <v>3252</v>
      </c>
      <c r="C3167" s="3" t="s">
        <v>7362</v>
      </c>
      <c r="D3167" s="2">
        <v>2250</v>
      </c>
      <c r="E3167" s="11">
        <v>2876</v>
      </c>
      <c r="F3167" s="2" t="s">
        <v>8218</v>
      </c>
      <c r="G3167" s="2" t="s">
        <v>8224</v>
      </c>
      <c r="H3167" s="2" t="s">
        <v>8246</v>
      </c>
      <c r="I3167" s="2">
        <v>1473247240</v>
      </c>
      <c r="J3167" s="2">
        <v>1470655240</v>
      </c>
      <c r="K3167" s="2" t="b">
        <v>1</v>
      </c>
      <c r="L3167" s="2">
        <v>50</v>
      </c>
      <c r="M3167" s="2" t="b">
        <v>1</v>
      </c>
      <c r="N3167" s="2" t="s">
        <v>8270</v>
      </c>
      <c r="O3167" s="9">
        <f>E3167/D3167</f>
        <v>1.2782222222222221</v>
      </c>
      <c r="P3167" s="10">
        <f>IF(E3167=0,0,E3167/L3167)</f>
        <v>57.52</v>
      </c>
      <c r="Q3167" s="2" t="str">
        <f>LEFT(N3167,SEARCH("/",N3167,1)-1)</f>
        <v>theater</v>
      </c>
      <c r="R3167" s="2" t="str">
        <f>RIGHT(N3167,LEN(N3167)-SEARCH("/",N3167))</f>
        <v>plays</v>
      </c>
      <c r="S3167" s="21">
        <f>(((J3167/60)/60)/24)+DATE(1970,1,1)+(-5/24)</f>
        <v>42590.264351851853</v>
      </c>
      <c r="T3167" s="21">
        <f>(((I3167/60)/60)/24)+DATE(1970,1,1)+(-5/24)</f>
        <v>42620.264351851853</v>
      </c>
    </row>
    <row r="3168" spans="1:20" ht="60" hidden="1" x14ac:dyDescent="0.25">
      <c r="A3168" s="13">
        <v>3253</v>
      </c>
      <c r="B3168" s="3" t="s">
        <v>3253</v>
      </c>
      <c r="C3168" s="3" t="s">
        <v>7363</v>
      </c>
      <c r="D3168" s="2">
        <v>20000</v>
      </c>
      <c r="E3168" s="11">
        <v>20365</v>
      </c>
      <c r="F3168" s="2" t="s">
        <v>8218</v>
      </c>
      <c r="G3168" s="2" t="s">
        <v>8223</v>
      </c>
      <c r="H3168" s="2" t="s">
        <v>8245</v>
      </c>
      <c r="I3168" s="2">
        <v>1473306300</v>
      </c>
      <c r="J3168" s="2">
        <v>1471701028</v>
      </c>
      <c r="K3168" s="2" t="b">
        <v>1</v>
      </c>
      <c r="L3168" s="2">
        <v>115</v>
      </c>
      <c r="M3168" s="2" t="b">
        <v>1</v>
      </c>
      <c r="N3168" s="2" t="s">
        <v>8270</v>
      </c>
      <c r="O3168" s="9">
        <f>E3168/D3168</f>
        <v>1.0182500000000001</v>
      </c>
      <c r="P3168" s="10">
        <f>IF(E3168=0,0,E3168/L3168)</f>
        <v>177.08695652173913</v>
      </c>
      <c r="Q3168" s="2" t="str">
        <f>LEFT(N3168,SEARCH("/",N3168,1)-1)</f>
        <v>theater</v>
      </c>
      <c r="R3168" s="2" t="str">
        <f>RIGHT(N3168,LEN(N3168)-SEARCH("/",N3168))</f>
        <v>plays</v>
      </c>
      <c r="S3168" s="21">
        <f>(((J3168/60)/60)/24)+DATE(1970,1,1)+(-5/24)</f>
        <v>42602.368379629632</v>
      </c>
      <c r="T3168" s="21">
        <f>(((I3168/60)/60)/24)+DATE(1970,1,1)+(-5/24)</f>
        <v>42620.947916666664</v>
      </c>
    </row>
    <row r="3169" spans="1:20" ht="90" hidden="1" x14ac:dyDescent="0.25">
      <c r="A3169" s="13">
        <v>3254</v>
      </c>
      <c r="B3169" s="3" t="s">
        <v>3254</v>
      </c>
      <c r="C3169" s="3" t="s">
        <v>7364</v>
      </c>
      <c r="D3169" s="2">
        <v>13000</v>
      </c>
      <c r="E3169" s="11">
        <v>13163.5</v>
      </c>
      <c r="F3169" s="2" t="s">
        <v>8218</v>
      </c>
      <c r="G3169" s="2" t="s">
        <v>8224</v>
      </c>
      <c r="H3169" s="2" t="s">
        <v>8246</v>
      </c>
      <c r="I3169" s="2">
        <v>1427331809</v>
      </c>
      <c r="J3169" s="2">
        <v>1424743409</v>
      </c>
      <c r="K3169" s="2" t="b">
        <v>1</v>
      </c>
      <c r="L3169" s="2">
        <v>186</v>
      </c>
      <c r="M3169" s="2" t="b">
        <v>1</v>
      </c>
      <c r="N3169" s="2" t="s">
        <v>8270</v>
      </c>
      <c r="O3169" s="9">
        <f>E3169/D3169</f>
        <v>1.012576923076923</v>
      </c>
      <c r="P3169" s="10">
        <f>IF(E3169=0,0,E3169/L3169)</f>
        <v>70.771505376344081</v>
      </c>
      <c r="Q3169" s="2" t="str">
        <f>LEFT(N3169,SEARCH("/",N3169,1)-1)</f>
        <v>theater</v>
      </c>
      <c r="R3169" s="2" t="str">
        <f>RIGHT(N3169,LEN(N3169)-SEARCH("/",N3169))</f>
        <v>plays</v>
      </c>
      <c r="S3169" s="21">
        <f>(((J3169/60)/60)/24)+DATE(1970,1,1)+(-5/24)</f>
        <v>42058.877418981479</v>
      </c>
      <c r="T3169" s="21">
        <f>(((I3169/60)/60)/24)+DATE(1970,1,1)+(-5/24)</f>
        <v>42088.835752314808</v>
      </c>
    </row>
    <row r="3170" spans="1:20" ht="105" hidden="1" x14ac:dyDescent="0.25">
      <c r="A3170" s="13">
        <v>3255</v>
      </c>
      <c r="B3170" s="3" t="s">
        <v>3255</v>
      </c>
      <c r="C3170" s="3" t="s">
        <v>7365</v>
      </c>
      <c r="D3170" s="2">
        <v>300</v>
      </c>
      <c r="E3170" s="11">
        <v>525</v>
      </c>
      <c r="F3170" s="2" t="s">
        <v>8218</v>
      </c>
      <c r="G3170" s="2" t="s">
        <v>8224</v>
      </c>
      <c r="H3170" s="2" t="s">
        <v>8246</v>
      </c>
      <c r="I3170" s="2">
        <v>1412706375</v>
      </c>
      <c r="J3170" s="2">
        <v>1410114375</v>
      </c>
      <c r="K3170" s="2" t="b">
        <v>1</v>
      </c>
      <c r="L3170" s="2">
        <v>18</v>
      </c>
      <c r="M3170" s="2" t="b">
        <v>1</v>
      </c>
      <c r="N3170" s="2" t="s">
        <v>8270</v>
      </c>
      <c r="O3170" s="9">
        <f>E3170/D3170</f>
        <v>1.75</v>
      </c>
      <c r="P3170" s="10">
        <f>IF(E3170=0,0,E3170/L3170)</f>
        <v>29.166666666666668</v>
      </c>
      <c r="Q3170" s="2" t="str">
        <f>LEFT(N3170,SEARCH("/",N3170,1)-1)</f>
        <v>theater</v>
      </c>
      <c r="R3170" s="2" t="str">
        <f>RIGHT(N3170,LEN(N3170)-SEARCH("/",N3170))</f>
        <v>plays</v>
      </c>
      <c r="S3170" s="21">
        <f>(((J3170/60)/60)/24)+DATE(1970,1,1)+(-5/24)</f>
        <v>41889.559895833328</v>
      </c>
      <c r="T3170" s="21">
        <f>(((I3170/60)/60)/24)+DATE(1970,1,1)+(-5/24)</f>
        <v>41919.559895833328</v>
      </c>
    </row>
    <row r="3171" spans="1:20" ht="75" hidden="1" x14ac:dyDescent="0.25">
      <c r="A3171" s="13">
        <v>3256</v>
      </c>
      <c r="B3171" s="3" t="s">
        <v>3256</v>
      </c>
      <c r="C3171" s="3" t="s">
        <v>7366</v>
      </c>
      <c r="D3171" s="2">
        <v>10000</v>
      </c>
      <c r="E3171" s="11">
        <v>12806</v>
      </c>
      <c r="F3171" s="2" t="s">
        <v>8218</v>
      </c>
      <c r="G3171" s="2" t="s">
        <v>8223</v>
      </c>
      <c r="H3171" s="2" t="s">
        <v>8245</v>
      </c>
      <c r="I3171" s="2">
        <v>1433995140</v>
      </c>
      <c r="J3171" s="2">
        <v>1432129577</v>
      </c>
      <c r="K3171" s="2" t="b">
        <v>1</v>
      </c>
      <c r="L3171" s="2">
        <v>176</v>
      </c>
      <c r="M3171" s="2" t="b">
        <v>1</v>
      </c>
      <c r="N3171" s="2" t="s">
        <v>8270</v>
      </c>
      <c r="O3171" s="9">
        <f>E3171/D3171</f>
        <v>1.2806</v>
      </c>
      <c r="P3171" s="10">
        <f>IF(E3171=0,0,E3171/L3171)</f>
        <v>72.76136363636364</v>
      </c>
      <c r="Q3171" s="2" t="str">
        <f>LEFT(N3171,SEARCH("/",N3171,1)-1)</f>
        <v>theater</v>
      </c>
      <c r="R3171" s="2" t="str">
        <f>RIGHT(N3171,LEN(N3171)-SEARCH("/",N3171))</f>
        <v>plays</v>
      </c>
      <c r="S3171" s="21">
        <f>(((J3171/60)/60)/24)+DATE(1970,1,1)+(-5/24)</f>
        <v>42144.365474537037</v>
      </c>
      <c r="T3171" s="21">
        <f>(((I3171/60)/60)/24)+DATE(1970,1,1)+(-5/24)</f>
        <v>42165.957638888889</v>
      </c>
    </row>
    <row r="3172" spans="1:20" ht="90" hidden="1" x14ac:dyDescent="0.25">
      <c r="A3172" s="13">
        <v>3257</v>
      </c>
      <c r="B3172" s="3" t="s">
        <v>3257</v>
      </c>
      <c r="C3172" s="3" t="s">
        <v>7367</v>
      </c>
      <c r="D3172" s="2">
        <v>2000</v>
      </c>
      <c r="E3172" s="11">
        <v>2125.9899999999998</v>
      </c>
      <c r="F3172" s="2" t="s">
        <v>8218</v>
      </c>
      <c r="G3172" s="2" t="s">
        <v>8224</v>
      </c>
      <c r="H3172" s="2" t="s">
        <v>8246</v>
      </c>
      <c r="I3172" s="2">
        <v>1487769952</v>
      </c>
      <c r="J3172" s="2">
        <v>1485177952</v>
      </c>
      <c r="K3172" s="2" t="b">
        <v>0</v>
      </c>
      <c r="L3172" s="2">
        <v>41</v>
      </c>
      <c r="M3172" s="2" t="b">
        <v>1</v>
      </c>
      <c r="N3172" s="2" t="s">
        <v>8270</v>
      </c>
      <c r="O3172" s="9">
        <f>E3172/D3172</f>
        <v>1.0629949999999999</v>
      </c>
      <c r="P3172" s="10">
        <f>IF(E3172=0,0,E3172/L3172)</f>
        <v>51.853414634146333</v>
      </c>
      <c r="Q3172" s="2" t="str">
        <f>LEFT(N3172,SEARCH("/",N3172,1)-1)</f>
        <v>theater</v>
      </c>
      <c r="R3172" s="2" t="str">
        <f>RIGHT(N3172,LEN(N3172)-SEARCH("/",N3172))</f>
        <v>plays</v>
      </c>
      <c r="S3172" s="21">
        <f>(((J3172/60)/60)/24)+DATE(1970,1,1)+(-5/24)</f>
        <v>42758.351296296292</v>
      </c>
      <c r="T3172" s="21">
        <f>(((I3172/60)/60)/24)+DATE(1970,1,1)+(-5/24)</f>
        <v>42788.351296296292</v>
      </c>
    </row>
    <row r="3173" spans="1:20" ht="60" hidden="1" x14ac:dyDescent="0.25">
      <c r="A3173" s="13">
        <v>3258</v>
      </c>
      <c r="B3173" s="3" t="s">
        <v>3258</v>
      </c>
      <c r="C3173" s="3" t="s">
        <v>7368</v>
      </c>
      <c r="D3173" s="2">
        <v>7000</v>
      </c>
      <c r="E3173" s="11">
        <v>7365</v>
      </c>
      <c r="F3173" s="2" t="s">
        <v>8218</v>
      </c>
      <c r="G3173" s="2" t="s">
        <v>8223</v>
      </c>
      <c r="H3173" s="2" t="s">
        <v>8245</v>
      </c>
      <c r="I3173" s="2">
        <v>1420751861</v>
      </c>
      <c r="J3173" s="2">
        <v>1418159861</v>
      </c>
      <c r="K3173" s="2" t="b">
        <v>1</v>
      </c>
      <c r="L3173" s="2">
        <v>75</v>
      </c>
      <c r="M3173" s="2" t="b">
        <v>1</v>
      </c>
      <c r="N3173" s="2" t="s">
        <v>8270</v>
      </c>
      <c r="O3173" s="9">
        <f>E3173/D3173</f>
        <v>1.052142857142857</v>
      </c>
      <c r="P3173" s="10">
        <f>IF(E3173=0,0,E3173/L3173)</f>
        <v>98.2</v>
      </c>
      <c r="Q3173" s="2" t="str">
        <f>LEFT(N3173,SEARCH("/",N3173,1)-1)</f>
        <v>theater</v>
      </c>
      <c r="R3173" s="2" t="str">
        <f>RIGHT(N3173,LEN(N3173)-SEARCH("/",N3173))</f>
        <v>plays</v>
      </c>
      <c r="S3173" s="21">
        <f>(((J3173/60)/60)/24)+DATE(1970,1,1)+(-5/24)</f>
        <v>41982.678946759253</v>
      </c>
      <c r="T3173" s="21">
        <f>(((I3173/60)/60)/24)+DATE(1970,1,1)+(-5/24)</f>
        <v>42012.678946759253</v>
      </c>
    </row>
    <row r="3174" spans="1:20" ht="90" hidden="1" x14ac:dyDescent="0.25">
      <c r="A3174" s="13">
        <v>3259</v>
      </c>
      <c r="B3174" s="3" t="s">
        <v>3259</v>
      </c>
      <c r="C3174" s="3" t="s">
        <v>7369</v>
      </c>
      <c r="D3174" s="2">
        <v>23000</v>
      </c>
      <c r="E3174" s="11">
        <v>24418.6</v>
      </c>
      <c r="F3174" s="2" t="s">
        <v>8218</v>
      </c>
      <c r="G3174" s="2" t="s">
        <v>8223</v>
      </c>
      <c r="H3174" s="2" t="s">
        <v>8245</v>
      </c>
      <c r="I3174" s="2">
        <v>1475294340</v>
      </c>
      <c r="J3174" s="2">
        <v>1472753745</v>
      </c>
      <c r="K3174" s="2" t="b">
        <v>1</v>
      </c>
      <c r="L3174" s="2">
        <v>97</v>
      </c>
      <c r="M3174" s="2" t="b">
        <v>1</v>
      </c>
      <c r="N3174" s="2" t="s">
        <v>8270</v>
      </c>
      <c r="O3174" s="9">
        <f>E3174/D3174</f>
        <v>1.0616782608695652</v>
      </c>
      <c r="P3174" s="10">
        <f>IF(E3174=0,0,E3174/L3174)</f>
        <v>251.7381443298969</v>
      </c>
      <c r="Q3174" s="2" t="str">
        <f>LEFT(N3174,SEARCH("/",N3174,1)-1)</f>
        <v>theater</v>
      </c>
      <c r="R3174" s="2" t="str">
        <f>RIGHT(N3174,LEN(N3174)-SEARCH("/",N3174))</f>
        <v>plays</v>
      </c>
      <c r="S3174" s="21">
        <f>(((J3174/60)/60)/24)+DATE(1970,1,1)+(-5/24)</f>
        <v>42614.552604166667</v>
      </c>
      <c r="T3174" s="21">
        <f>(((I3174/60)/60)/24)+DATE(1970,1,1)+(-5/24)</f>
        <v>42643.957638888889</v>
      </c>
    </row>
    <row r="3175" spans="1:20" ht="75" hidden="1" x14ac:dyDescent="0.25">
      <c r="A3175" s="13">
        <v>3260</v>
      </c>
      <c r="B3175" s="3" t="s">
        <v>3260</v>
      </c>
      <c r="C3175" s="3" t="s">
        <v>7370</v>
      </c>
      <c r="D3175" s="2">
        <v>5000</v>
      </c>
      <c r="E3175" s="11">
        <v>5462</v>
      </c>
      <c r="F3175" s="2" t="s">
        <v>8218</v>
      </c>
      <c r="G3175" s="2" t="s">
        <v>8223</v>
      </c>
      <c r="H3175" s="2" t="s">
        <v>8245</v>
      </c>
      <c r="I3175" s="2">
        <v>1448903318</v>
      </c>
      <c r="J3175" s="2">
        <v>1445875718</v>
      </c>
      <c r="K3175" s="2" t="b">
        <v>1</v>
      </c>
      <c r="L3175" s="2">
        <v>73</v>
      </c>
      <c r="M3175" s="2" t="b">
        <v>1</v>
      </c>
      <c r="N3175" s="2" t="s">
        <v>8270</v>
      </c>
      <c r="O3175" s="9">
        <f>E3175/D3175</f>
        <v>1.0924</v>
      </c>
      <c r="P3175" s="10">
        <f>IF(E3175=0,0,E3175/L3175)</f>
        <v>74.821917808219183</v>
      </c>
      <c r="Q3175" s="2" t="str">
        <f>LEFT(N3175,SEARCH("/",N3175,1)-1)</f>
        <v>theater</v>
      </c>
      <c r="R3175" s="2" t="str">
        <f>RIGHT(N3175,LEN(N3175)-SEARCH("/",N3175))</f>
        <v>plays</v>
      </c>
      <c r="S3175" s="21">
        <f>(((J3175/60)/60)/24)+DATE(1970,1,1)+(-5/24)</f>
        <v>42303.464328703696</v>
      </c>
      <c r="T3175" s="21">
        <f>(((I3175/60)/60)/24)+DATE(1970,1,1)+(-5/24)</f>
        <v>42338.505995370368</v>
      </c>
    </row>
    <row r="3176" spans="1:20" ht="90" hidden="1" x14ac:dyDescent="0.25">
      <c r="A3176" s="13">
        <v>3261</v>
      </c>
      <c r="B3176" s="3" t="s">
        <v>3261</v>
      </c>
      <c r="C3176" s="3" t="s">
        <v>7371</v>
      </c>
      <c r="D3176" s="2">
        <v>3300</v>
      </c>
      <c r="E3176" s="11">
        <v>3315</v>
      </c>
      <c r="F3176" s="2" t="s">
        <v>8218</v>
      </c>
      <c r="G3176" s="2" t="s">
        <v>8223</v>
      </c>
      <c r="H3176" s="2" t="s">
        <v>8245</v>
      </c>
      <c r="I3176" s="2">
        <v>1437067476</v>
      </c>
      <c r="J3176" s="2">
        <v>1434475476</v>
      </c>
      <c r="K3176" s="2" t="b">
        <v>1</v>
      </c>
      <c r="L3176" s="2">
        <v>49</v>
      </c>
      <c r="M3176" s="2" t="b">
        <v>1</v>
      </c>
      <c r="N3176" s="2" t="s">
        <v>8270</v>
      </c>
      <c r="O3176" s="9">
        <f>E3176/D3176</f>
        <v>1.0045454545454546</v>
      </c>
      <c r="P3176" s="10">
        <f>IF(E3176=0,0,E3176/L3176)</f>
        <v>67.65306122448979</v>
      </c>
      <c r="Q3176" s="2" t="str">
        <f>LEFT(N3176,SEARCH("/",N3176,1)-1)</f>
        <v>theater</v>
      </c>
      <c r="R3176" s="2" t="str">
        <f>RIGHT(N3176,LEN(N3176)-SEARCH("/",N3176))</f>
        <v>plays</v>
      </c>
      <c r="S3176" s="21">
        <f>(((J3176/60)/60)/24)+DATE(1970,1,1)+(-5/24)</f>
        <v>42171.517083333332</v>
      </c>
      <c r="T3176" s="21">
        <f>(((I3176/60)/60)/24)+DATE(1970,1,1)+(-5/24)</f>
        <v>42201.517083333332</v>
      </c>
    </row>
    <row r="3177" spans="1:20" ht="60" hidden="1" x14ac:dyDescent="0.25">
      <c r="A3177" s="13">
        <v>3262</v>
      </c>
      <c r="B3177" s="3" t="s">
        <v>3262</v>
      </c>
      <c r="C3177" s="3" t="s">
        <v>7372</v>
      </c>
      <c r="D3177" s="2">
        <v>12200</v>
      </c>
      <c r="E3177" s="11">
        <v>12571</v>
      </c>
      <c r="F3177" s="2" t="s">
        <v>8218</v>
      </c>
      <c r="G3177" s="2" t="s">
        <v>8223</v>
      </c>
      <c r="H3177" s="2" t="s">
        <v>8245</v>
      </c>
      <c r="I3177" s="2">
        <v>1419220800</v>
      </c>
      <c r="J3177" s="2">
        <v>1416555262</v>
      </c>
      <c r="K3177" s="2" t="b">
        <v>1</v>
      </c>
      <c r="L3177" s="2">
        <v>134</v>
      </c>
      <c r="M3177" s="2" t="b">
        <v>1</v>
      </c>
      <c r="N3177" s="2" t="s">
        <v>8270</v>
      </c>
      <c r="O3177" s="9">
        <f>E3177/D3177</f>
        <v>1.0304098360655738</v>
      </c>
      <c r="P3177" s="10">
        <f>IF(E3177=0,0,E3177/L3177)</f>
        <v>93.81343283582089</v>
      </c>
      <c r="Q3177" s="2" t="str">
        <f>LEFT(N3177,SEARCH("/",N3177,1)-1)</f>
        <v>theater</v>
      </c>
      <c r="R3177" s="2" t="str">
        <f>RIGHT(N3177,LEN(N3177)-SEARCH("/",N3177))</f>
        <v>plays</v>
      </c>
      <c r="S3177" s="21">
        <f>(((J3177/60)/60)/24)+DATE(1970,1,1)+(-5/24)</f>
        <v>41964.107199074067</v>
      </c>
      <c r="T3177" s="21">
        <f>(((I3177/60)/60)/24)+DATE(1970,1,1)+(-5/24)</f>
        <v>41994.958333333336</v>
      </c>
    </row>
    <row r="3178" spans="1:20" ht="60" hidden="1" x14ac:dyDescent="0.25">
      <c r="A3178" s="13">
        <v>3263</v>
      </c>
      <c r="B3178" s="3" t="s">
        <v>3263</v>
      </c>
      <c r="C3178" s="3" t="s">
        <v>7373</v>
      </c>
      <c r="D3178" s="2">
        <v>2500</v>
      </c>
      <c r="E3178" s="11">
        <v>2804.16</v>
      </c>
      <c r="F3178" s="2" t="s">
        <v>8218</v>
      </c>
      <c r="G3178" s="2" t="s">
        <v>8223</v>
      </c>
      <c r="H3178" s="2" t="s">
        <v>8245</v>
      </c>
      <c r="I3178" s="2">
        <v>1446238800</v>
      </c>
      <c r="J3178" s="2">
        <v>1444220588</v>
      </c>
      <c r="K3178" s="2" t="b">
        <v>1</v>
      </c>
      <c r="L3178" s="2">
        <v>68</v>
      </c>
      <c r="M3178" s="2" t="b">
        <v>1</v>
      </c>
      <c r="N3178" s="2" t="s">
        <v>8270</v>
      </c>
      <c r="O3178" s="9">
        <f>E3178/D3178</f>
        <v>1.121664</v>
      </c>
      <c r="P3178" s="10">
        <f>IF(E3178=0,0,E3178/L3178)</f>
        <v>41.237647058823526</v>
      </c>
      <c r="Q3178" s="2" t="str">
        <f>LEFT(N3178,SEARCH("/",N3178,1)-1)</f>
        <v>theater</v>
      </c>
      <c r="R3178" s="2" t="str">
        <f>RIGHT(N3178,LEN(N3178)-SEARCH("/",N3178))</f>
        <v>plays</v>
      </c>
      <c r="S3178" s="21">
        <f>(((J3178/60)/60)/24)+DATE(1970,1,1)+(-5/24)</f>
        <v>42284.30773148148</v>
      </c>
      <c r="T3178" s="21">
        <f>(((I3178/60)/60)/24)+DATE(1970,1,1)+(-5/24)</f>
        <v>42307.666666666664</v>
      </c>
    </row>
    <row r="3179" spans="1:20" ht="60" hidden="1" x14ac:dyDescent="0.25">
      <c r="A3179" s="13">
        <v>3264</v>
      </c>
      <c r="B3179" s="3" t="s">
        <v>3264</v>
      </c>
      <c r="C3179" s="3" t="s">
        <v>7374</v>
      </c>
      <c r="D3179" s="2">
        <v>2500</v>
      </c>
      <c r="E3179" s="11">
        <v>2575</v>
      </c>
      <c r="F3179" s="2" t="s">
        <v>8218</v>
      </c>
      <c r="G3179" s="2" t="s">
        <v>8223</v>
      </c>
      <c r="H3179" s="2" t="s">
        <v>8245</v>
      </c>
      <c r="I3179" s="2">
        <v>1422482400</v>
      </c>
      <c r="J3179" s="2">
        <v>1421089938</v>
      </c>
      <c r="K3179" s="2" t="b">
        <v>1</v>
      </c>
      <c r="L3179" s="2">
        <v>49</v>
      </c>
      <c r="M3179" s="2" t="b">
        <v>1</v>
      </c>
      <c r="N3179" s="2" t="s">
        <v>8270</v>
      </c>
      <c r="O3179" s="9">
        <f>E3179/D3179</f>
        <v>1.03</v>
      </c>
      <c r="P3179" s="10">
        <f>IF(E3179=0,0,E3179/L3179)</f>
        <v>52.551020408163268</v>
      </c>
      <c r="Q3179" s="2" t="str">
        <f>LEFT(N3179,SEARCH("/",N3179,1)-1)</f>
        <v>theater</v>
      </c>
      <c r="R3179" s="2" t="str">
        <f>RIGHT(N3179,LEN(N3179)-SEARCH("/",N3179))</f>
        <v>plays</v>
      </c>
      <c r="S3179" s="21">
        <f>(((J3179/60)/60)/24)+DATE(1970,1,1)+(-5/24)</f>
        <v>42016.591874999998</v>
      </c>
      <c r="T3179" s="21">
        <f>(((I3179/60)/60)/24)+DATE(1970,1,1)+(-5/24)</f>
        <v>42032.708333333336</v>
      </c>
    </row>
    <row r="3180" spans="1:20" ht="75" hidden="1" x14ac:dyDescent="0.25">
      <c r="A3180" s="13">
        <v>3265</v>
      </c>
      <c r="B3180" s="3" t="s">
        <v>3265</v>
      </c>
      <c r="C3180" s="3" t="s">
        <v>7375</v>
      </c>
      <c r="D3180" s="2">
        <v>2700</v>
      </c>
      <c r="E3180" s="11">
        <v>4428</v>
      </c>
      <c r="F3180" s="2" t="s">
        <v>8218</v>
      </c>
      <c r="G3180" s="2" t="s">
        <v>8240</v>
      </c>
      <c r="H3180" s="2" t="s">
        <v>8248</v>
      </c>
      <c r="I3180" s="2">
        <v>1449162000</v>
      </c>
      <c r="J3180" s="2">
        <v>1446570315</v>
      </c>
      <c r="K3180" s="2" t="b">
        <v>1</v>
      </c>
      <c r="L3180" s="2">
        <v>63</v>
      </c>
      <c r="M3180" s="2" t="b">
        <v>1</v>
      </c>
      <c r="N3180" s="2" t="s">
        <v>8270</v>
      </c>
      <c r="O3180" s="9">
        <f>E3180/D3180</f>
        <v>1.64</v>
      </c>
      <c r="P3180" s="10">
        <f>IF(E3180=0,0,E3180/L3180)</f>
        <v>70.285714285714292</v>
      </c>
      <c r="Q3180" s="2" t="str">
        <f>LEFT(N3180,SEARCH("/",N3180,1)-1)</f>
        <v>theater</v>
      </c>
      <c r="R3180" s="2" t="str">
        <f>RIGHT(N3180,LEN(N3180)-SEARCH("/",N3180))</f>
        <v>plays</v>
      </c>
      <c r="S3180" s="21">
        <f>(((J3180/60)/60)/24)+DATE(1970,1,1)+(-5/24)</f>
        <v>42311.503645833327</v>
      </c>
      <c r="T3180" s="21">
        <f>(((I3180/60)/60)/24)+DATE(1970,1,1)+(-5/24)</f>
        <v>42341.499999999993</v>
      </c>
    </row>
    <row r="3181" spans="1:20" ht="90" hidden="1" x14ac:dyDescent="0.25">
      <c r="A3181" s="13">
        <v>3266</v>
      </c>
      <c r="B3181" s="3" t="s">
        <v>3266</v>
      </c>
      <c r="C3181" s="3" t="s">
        <v>7376</v>
      </c>
      <c r="D3181" s="2">
        <v>6000</v>
      </c>
      <c r="E3181" s="11">
        <v>7877</v>
      </c>
      <c r="F3181" s="2" t="s">
        <v>8218</v>
      </c>
      <c r="G3181" s="2" t="s">
        <v>8223</v>
      </c>
      <c r="H3181" s="2" t="s">
        <v>8245</v>
      </c>
      <c r="I3181" s="2">
        <v>1434142800</v>
      </c>
      <c r="J3181" s="2">
        <v>1431435122</v>
      </c>
      <c r="K3181" s="2" t="b">
        <v>1</v>
      </c>
      <c r="L3181" s="2">
        <v>163</v>
      </c>
      <c r="M3181" s="2" t="b">
        <v>1</v>
      </c>
      <c r="N3181" s="2" t="s">
        <v>8270</v>
      </c>
      <c r="O3181" s="9">
        <f>E3181/D3181</f>
        <v>1.3128333333333333</v>
      </c>
      <c r="P3181" s="10">
        <f>IF(E3181=0,0,E3181/L3181)</f>
        <v>48.325153374233132</v>
      </c>
      <c r="Q3181" s="2" t="str">
        <f>LEFT(N3181,SEARCH("/",N3181,1)-1)</f>
        <v>theater</v>
      </c>
      <c r="R3181" s="2" t="str">
        <f>RIGHT(N3181,LEN(N3181)-SEARCH("/",N3181))</f>
        <v>plays</v>
      </c>
      <c r="S3181" s="21">
        <f>(((J3181/60)/60)/24)+DATE(1970,1,1)+(-5/24)</f>
        <v>42136.32780092593</v>
      </c>
      <c r="T3181" s="21">
        <f>(((I3181/60)/60)/24)+DATE(1970,1,1)+(-5/24)</f>
        <v>42167.666666666664</v>
      </c>
    </row>
    <row r="3182" spans="1:20" ht="105" hidden="1" x14ac:dyDescent="0.25">
      <c r="A3182" s="13">
        <v>3267</v>
      </c>
      <c r="B3182" s="3" t="s">
        <v>3267</v>
      </c>
      <c r="C3182" s="3" t="s">
        <v>7377</v>
      </c>
      <c r="D3182" s="2">
        <v>15000</v>
      </c>
      <c r="E3182" s="11">
        <v>15315</v>
      </c>
      <c r="F3182" s="2" t="s">
        <v>8218</v>
      </c>
      <c r="G3182" s="2" t="s">
        <v>8223</v>
      </c>
      <c r="H3182" s="2" t="s">
        <v>8245</v>
      </c>
      <c r="I3182" s="2">
        <v>1437156660</v>
      </c>
      <c r="J3182" s="2">
        <v>1434564660</v>
      </c>
      <c r="K3182" s="2" t="b">
        <v>1</v>
      </c>
      <c r="L3182" s="2">
        <v>288</v>
      </c>
      <c r="M3182" s="2" t="b">
        <v>1</v>
      </c>
      <c r="N3182" s="2" t="s">
        <v>8270</v>
      </c>
      <c r="O3182" s="9">
        <f>E3182/D3182</f>
        <v>1.0209999999999999</v>
      </c>
      <c r="P3182" s="10">
        <f>IF(E3182=0,0,E3182/L3182)</f>
        <v>53.177083333333336</v>
      </c>
      <c r="Q3182" s="2" t="str">
        <f>LEFT(N3182,SEARCH("/",N3182,1)-1)</f>
        <v>theater</v>
      </c>
      <c r="R3182" s="2" t="str">
        <f>RIGHT(N3182,LEN(N3182)-SEARCH("/",N3182))</f>
        <v>plays</v>
      </c>
      <c r="S3182" s="21">
        <f>(((J3182/60)/60)/24)+DATE(1970,1,1)+(-5/24)</f>
        <v>42172.549305555549</v>
      </c>
      <c r="T3182" s="21">
        <f>(((I3182/60)/60)/24)+DATE(1970,1,1)+(-5/24)</f>
        <v>42202.549305555549</v>
      </c>
    </row>
    <row r="3183" spans="1:20" ht="90" hidden="1" x14ac:dyDescent="0.25">
      <c r="A3183" s="13">
        <v>3268</v>
      </c>
      <c r="B3183" s="3" t="s">
        <v>3268</v>
      </c>
      <c r="C3183" s="3" t="s">
        <v>7378</v>
      </c>
      <c r="D3183" s="2">
        <v>2000</v>
      </c>
      <c r="E3183" s="11">
        <v>2560</v>
      </c>
      <c r="F3183" s="2" t="s">
        <v>8218</v>
      </c>
      <c r="G3183" s="2" t="s">
        <v>8223</v>
      </c>
      <c r="H3183" s="2" t="s">
        <v>8245</v>
      </c>
      <c r="I3183" s="2">
        <v>1472074928</v>
      </c>
      <c r="J3183" s="2">
        <v>1470692528</v>
      </c>
      <c r="K3183" s="2" t="b">
        <v>1</v>
      </c>
      <c r="L3183" s="2">
        <v>42</v>
      </c>
      <c r="M3183" s="2" t="b">
        <v>1</v>
      </c>
      <c r="N3183" s="2" t="s">
        <v>8270</v>
      </c>
      <c r="O3183" s="9">
        <f>E3183/D3183</f>
        <v>1.28</v>
      </c>
      <c r="P3183" s="10">
        <f>IF(E3183=0,0,E3183/L3183)</f>
        <v>60.952380952380949</v>
      </c>
      <c r="Q3183" s="2" t="str">
        <f>LEFT(N3183,SEARCH("/",N3183,1)-1)</f>
        <v>theater</v>
      </c>
      <c r="R3183" s="2" t="str">
        <f>RIGHT(N3183,LEN(N3183)-SEARCH("/",N3183))</f>
        <v>plays</v>
      </c>
      <c r="S3183" s="21">
        <f>(((J3183/60)/60)/24)+DATE(1970,1,1)+(-5/24)</f>
        <v>42590.695925925924</v>
      </c>
      <c r="T3183" s="21">
        <f>(((I3183/60)/60)/24)+DATE(1970,1,1)+(-5/24)</f>
        <v>42606.695925925924</v>
      </c>
    </row>
    <row r="3184" spans="1:20" ht="90" hidden="1" x14ac:dyDescent="0.25">
      <c r="A3184" s="13">
        <v>3269</v>
      </c>
      <c r="B3184" s="3" t="s">
        <v>3269</v>
      </c>
      <c r="C3184" s="3" t="s">
        <v>7379</v>
      </c>
      <c r="D3184" s="2">
        <v>8000</v>
      </c>
      <c r="E3184" s="11">
        <v>8120</v>
      </c>
      <c r="F3184" s="2" t="s">
        <v>8218</v>
      </c>
      <c r="G3184" s="2" t="s">
        <v>8224</v>
      </c>
      <c r="H3184" s="2" t="s">
        <v>8246</v>
      </c>
      <c r="I3184" s="2">
        <v>1434452400</v>
      </c>
      <c r="J3184" s="2">
        <v>1431509397</v>
      </c>
      <c r="K3184" s="2" t="b">
        <v>1</v>
      </c>
      <c r="L3184" s="2">
        <v>70</v>
      </c>
      <c r="M3184" s="2" t="b">
        <v>1</v>
      </c>
      <c r="N3184" s="2" t="s">
        <v>8270</v>
      </c>
      <c r="O3184" s="9">
        <f>E3184/D3184</f>
        <v>1.0149999999999999</v>
      </c>
      <c r="P3184" s="10">
        <f>IF(E3184=0,0,E3184/L3184)</f>
        <v>116</v>
      </c>
      <c r="Q3184" s="2" t="str">
        <f>LEFT(N3184,SEARCH("/",N3184,1)-1)</f>
        <v>theater</v>
      </c>
      <c r="R3184" s="2" t="str">
        <f>RIGHT(N3184,LEN(N3184)-SEARCH("/",N3184))</f>
        <v>plays</v>
      </c>
      <c r="S3184" s="21">
        <f>(((J3184/60)/60)/24)+DATE(1970,1,1)+(-5/24)</f>
        <v>42137.18746527777</v>
      </c>
      <c r="T3184" s="21">
        <f>(((I3184/60)/60)/24)+DATE(1970,1,1)+(-5/24)</f>
        <v>42171.249999999993</v>
      </c>
    </row>
    <row r="3185" spans="1:20" ht="105" hidden="1" x14ac:dyDescent="0.25">
      <c r="A3185" s="13">
        <v>3270</v>
      </c>
      <c r="B3185" s="3" t="s">
        <v>3270</v>
      </c>
      <c r="C3185" s="3" t="s">
        <v>7380</v>
      </c>
      <c r="D3185" s="2">
        <v>1800</v>
      </c>
      <c r="E3185" s="11">
        <v>1830</v>
      </c>
      <c r="F3185" s="2" t="s">
        <v>8218</v>
      </c>
      <c r="G3185" s="2" t="s">
        <v>8224</v>
      </c>
      <c r="H3185" s="2" t="s">
        <v>8246</v>
      </c>
      <c r="I3185" s="2">
        <v>1436705265</v>
      </c>
      <c r="J3185" s="2">
        <v>1434113265</v>
      </c>
      <c r="K3185" s="2" t="b">
        <v>1</v>
      </c>
      <c r="L3185" s="2">
        <v>30</v>
      </c>
      <c r="M3185" s="2" t="b">
        <v>1</v>
      </c>
      <c r="N3185" s="2" t="s">
        <v>8270</v>
      </c>
      <c r="O3185" s="9">
        <f>E3185/D3185</f>
        <v>1.0166666666666666</v>
      </c>
      <c r="P3185" s="10">
        <f>IF(E3185=0,0,E3185/L3185)</f>
        <v>61</v>
      </c>
      <c r="Q3185" s="2" t="str">
        <f>LEFT(N3185,SEARCH("/",N3185,1)-1)</f>
        <v>theater</v>
      </c>
      <c r="R3185" s="2" t="str">
        <f>RIGHT(N3185,LEN(N3185)-SEARCH("/",N3185))</f>
        <v>plays</v>
      </c>
      <c r="S3185" s="21">
        <f>(((J3185/60)/60)/24)+DATE(1970,1,1)+(-5/24)</f>
        <v>42167.324826388889</v>
      </c>
      <c r="T3185" s="21">
        <f>(((I3185/60)/60)/24)+DATE(1970,1,1)+(-5/24)</f>
        <v>42197.324826388889</v>
      </c>
    </row>
    <row r="3186" spans="1:20" ht="45" hidden="1" x14ac:dyDescent="0.25">
      <c r="A3186" s="13">
        <v>3271</v>
      </c>
      <c r="B3186" s="3" t="s">
        <v>3271</v>
      </c>
      <c r="C3186" s="3" t="s">
        <v>7381</v>
      </c>
      <c r="D3186" s="2">
        <v>1500</v>
      </c>
      <c r="E3186" s="11">
        <v>1950</v>
      </c>
      <c r="F3186" s="2" t="s">
        <v>8218</v>
      </c>
      <c r="G3186" s="2" t="s">
        <v>8224</v>
      </c>
      <c r="H3186" s="2" t="s">
        <v>8246</v>
      </c>
      <c r="I3186" s="2">
        <v>1414927775</v>
      </c>
      <c r="J3186" s="2">
        <v>1412332175</v>
      </c>
      <c r="K3186" s="2" t="b">
        <v>1</v>
      </c>
      <c r="L3186" s="2">
        <v>51</v>
      </c>
      <c r="M3186" s="2" t="b">
        <v>1</v>
      </c>
      <c r="N3186" s="2" t="s">
        <v>8270</v>
      </c>
      <c r="O3186" s="9">
        <f>E3186/D3186</f>
        <v>1.3</v>
      </c>
      <c r="P3186" s="10">
        <f>IF(E3186=0,0,E3186/L3186)</f>
        <v>38.235294117647058</v>
      </c>
      <c r="Q3186" s="2" t="str">
        <f>LEFT(N3186,SEARCH("/",N3186,1)-1)</f>
        <v>theater</v>
      </c>
      <c r="R3186" s="2" t="str">
        <f>RIGHT(N3186,LEN(N3186)-SEARCH("/",N3186))</f>
        <v>plays</v>
      </c>
      <c r="S3186" s="21">
        <f>(((J3186/60)/60)/24)+DATE(1970,1,1)+(-5/24)</f>
        <v>41915.22887731481</v>
      </c>
      <c r="T3186" s="21">
        <f>(((I3186/60)/60)/24)+DATE(1970,1,1)+(-5/24)</f>
        <v>41945.270543981482</v>
      </c>
    </row>
    <row r="3187" spans="1:20" ht="75" hidden="1" x14ac:dyDescent="0.25">
      <c r="A3187" s="13">
        <v>3272</v>
      </c>
      <c r="B3187" s="3" t="s">
        <v>3272</v>
      </c>
      <c r="C3187" s="3" t="s">
        <v>7382</v>
      </c>
      <c r="D3187" s="2">
        <v>10000</v>
      </c>
      <c r="E3187" s="11">
        <v>15443</v>
      </c>
      <c r="F3187" s="2" t="s">
        <v>8218</v>
      </c>
      <c r="G3187" s="2" t="s">
        <v>8223</v>
      </c>
      <c r="H3187" s="2" t="s">
        <v>8245</v>
      </c>
      <c r="I3187" s="2">
        <v>1446814809</v>
      </c>
      <c r="J3187" s="2">
        <v>1444219209</v>
      </c>
      <c r="K3187" s="2" t="b">
        <v>1</v>
      </c>
      <c r="L3187" s="2">
        <v>145</v>
      </c>
      <c r="M3187" s="2" t="b">
        <v>1</v>
      </c>
      <c r="N3187" s="2" t="s">
        <v>8270</v>
      </c>
      <c r="O3187" s="9">
        <f>E3187/D3187</f>
        <v>1.5443</v>
      </c>
      <c r="P3187" s="10">
        <f>IF(E3187=0,0,E3187/L3187)</f>
        <v>106.50344827586207</v>
      </c>
      <c r="Q3187" s="2" t="str">
        <f>LEFT(N3187,SEARCH("/",N3187,1)-1)</f>
        <v>theater</v>
      </c>
      <c r="R3187" s="2" t="str">
        <f>RIGHT(N3187,LEN(N3187)-SEARCH("/",N3187))</f>
        <v>plays</v>
      </c>
      <c r="S3187" s="21">
        <f>(((J3187/60)/60)/24)+DATE(1970,1,1)+(-5/24)</f>
        <v>42284.291770833333</v>
      </c>
      <c r="T3187" s="21">
        <f>(((I3187/60)/60)/24)+DATE(1970,1,1)+(-5/24)</f>
        <v>42314.333437499998</v>
      </c>
    </row>
    <row r="3188" spans="1:20" ht="90" hidden="1" x14ac:dyDescent="0.25">
      <c r="A3188" s="13">
        <v>3273</v>
      </c>
      <c r="B3188" s="3" t="s">
        <v>3273</v>
      </c>
      <c r="C3188" s="3" t="s">
        <v>7383</v>
      </c>
      <c r="D3188" s="2">
        <v>4000</v>
      </c>
      <c r="E3188" s="11">
        <v>4296</v>
      </c>
      <c r="F3188" s="2" t="s">
        <v>8218</v>
      </c>
      <c r="G3188" s="2" t="s">
        <v>8223</v>
      </c>
      <c r="H3188" s="2" t="s">
        <v>8245</v>
      </c>
      <c r="I3188" s="2">
        <v>1473879600</v>
      </c>
      <c r="J3188" s="2">
        <v>1472498042</v>
      </c>
      <c r="K3188" s="2" t="b">
        <v>1</v>
      </c>
      <c r="L3188" s="2">
        <v>21</v>
      </c>
      <c r="M3188" s="2" t="b">
        <v>1</v>
      </c>
      <c r="N3188" s="2" t="s">
        <v>8270</v>
      </c>
      <c r="O3188" s="9">
        <f>E3188/D3188</f>
        <v>1.0740000000000001</v>
      </c>
      <c r="P3188" s="10">
        <f>IF(E3188=0,0,E3188/L3188)</f>
        <v>204.57142857142858</v>
      </c>
      <c r="Q3188" s="2" t="str">
        <f>LEFT(N3188,SEARCH("/",N3188,1)-1)</f>
        <v>theater</v>
      </c>
      <c r="R3188" s="2" t="str">
        <f>RIGHT(N3188,LEN(N3188)-SEARCH("/",N3188))</f>
        <v>plays</v>
      </c>
      <c r="S3188" s="21">
        <f>(((J3188/60)/60)/24)+DATE(1970,1,1)+(-5/24)</f>
        <v>42611.5930787037</v>
      </c>
      <c r="T3188" s="21">
        <f>(((I3188/60)/60)/24)+DATE(1970,1,1)+(-5/24)</f>
        <v>42627.583333333336</v>
      </c>
    </row>
    <row r="3189" spans="1:20" ht="90" hidden="1" x14ac:dyDescent="0.25">
      <c r="A3189" s="13">
        <v>3274</v>
      </c>
      <c r="B3189" s="3" t="s">
        <v>3274</v>
      </c>
      <c r="C3189" s="3" t="s">
        <v>7384</v>
      </c>
      <c r="D3189" s="2">
        <v>15500</v>
      </c>
      <c r="E3189" s="11">
        <v>15705</v>
      </c>
      <c r="F3189" s="2" t="s">
        <v>8218</v>
      </c>
      <c r="G3189" s="2" t="s">
        <v>8223</v>
      </c>
      <c r="H3189" s="2" t="s">
        <v>8245</v>
      </c>
      <c r="I3189" s="2">
        <v>1458075600</v>
      </c>
      <c r="J3189" s="2">
        <v>1454259272</v>
      </c>
      <c r="K3189" s="2" t="b">
        <v>1</v>
      </c>
      <c r="L3189" s="2">
        <v>286</v>
      </c>
      <c r="M3189" s="2" t="b">
        <v>1</v>
      </c>
      <c r="N3189" s="2" t="s">
        <v>8270</v>
      </c>
      <c r="O3189" s="9">
        <f>E3189/D3189</f>
        <v>1.0132258064516129</v>
      </c>
      <c r="P3189" s="10">
        <f>IF(E3189=0,0,E3189/L3189)</f>
        <v>54.912587412587413</v>
      </c>
      <c r="Q3189" s="2" t="str">
        <f>LEFT(N3189,SEARCH("/",N3189,1)-1)</f>
        <v>theater</v>
      </c>
      <c r="R3189" s="2" t="str">
        <f>RIGHT(N3189,LEN(N3189)-SEARCH("/",N3189))</f>
        <v>plays</v>
      </c>
      <c r="S3189" s="21">
        <f>(((J3189/60)/60)/24)+DATE(1970,1,1)+(-5/24)</f>
        <v>42400.496203703697</v>
      </c>
      <c r="T3189" s="21">
        <f>(((I3189/60)/60)/24)+DATE(1970,1,1)+(-5/24)</f>
        <v>42444.666666666664</v>
      </c>
    </row>
    <row r="3190" spans="1:20" ht="90" hidden="1" x14ac:dyDescent="0.25">
      <c r="A3190" s="13">
        <v>3275</v>
      </c>
      <c r="B3190" s="3" t="s">
        <v>3275</v>
      </c>
      <c r="C3190" s="3" t="s">
        <v>7385</v>
      </c>
      <c r="D3190" s="2">
        <v>1800</v>
      </c>
      <c r="E3190" s="11">
        <v>1805</v>
      </c>
      <c r="F3190" s="2" t="s">
        <v>8218</v>
      </c>
      <c r="G3190" s="2" t="s">
        <v>8223</v>
      </c>
      <c r="H3190" s="2" t="s">
        <v>8245</v>
      </c>
      <c r="I3190" s="2">
        <v>1423456200</v>
      </c>
      <c r="J3190" s="2">
        <v>1421183271</v>
      </c>
      <c r="K3190" s="2" t="b">
        <v>1</v>
      </c>
      <c r="L3190" s="2">
        <v>12</v>
      </c>
      <c r="M3190" s="2" t="b">
        <v>1</v>
      </c>
      <c r="N3190" s="2" t="s">
        <v>8270</v>
      </c>
      <c r="O3190" s="9">
        <f>E3190/D3190</f>
        <v>1.0027777777777778</v>
      </c>
      <c r="P3190" s="10">
        <f>IF(E3190=0,0,E3190/L3190)</f>
        <v>150.41666666666666</v>
      </c>
      <c r="Q3190" s="2" t="str">
        <f>LEFT(N3190,SEARCH("/",N3190,1)-1)</f>
        <v>theater</v>
      </c>
      <c r="R3190" s="2" t="str">
        <f>RIGHT(N3190,LEN(N3190)-SEARCH("/",N3190))</f>
        <v>plays</v>
      </c>
      <c r="S3190" s="21">
        <f>(((J3190/60)/60)/24)+DATE(1970,1,1)+(-5/24)</f>
        <v>42017.672118055554</v>
      </c>
      <c r="T3190" s="21">
        <f>(((I3190/60)/60)/24)+DATE(1970,1,1)+(-5/24)</f>
        <v>42043.979166666664</v>
      </c>
    </row>
    <row r="3191" spans="1:20" ht="105" hidden="1" x14ac:dyDescent="0.25">
      <c r="A3191" s="13">
        <v>3276</v>
      </c>
      <c r="B3191" s="3" t="s">
        <v>3276</v>
      </c>
      <c r="C3191" s="3" t="s">
        <v>7386</v>
      </c>
      <c r="D3191" s="2">
        <v>4500</v>
      </c>
      <c r="E3191" s="11">
        <v>5258</v>
      </c>
      <c r="F3191" s="2" t="s">
        <v>8218</v>
      </c>
      <c r="G3191" s="2" t="s">
        <v>8228</v>
      </c>
      <c r="H3191" s="2" t="s">
        <v>8250</v>
      </c>
      <c r="I3191" s="2">
        <v>1459483140</v>
      </c>
      <c r="J3191" s="2">
        <v>1456526879</v>
      </c>
      <c r="K3191" s="2" t="b">
        <v>1</v>
      </c>
      <c r="L3191" s="2">
        <v>100</v>
      </c>
      <c r="M3191" s="2" t="b">
        <v>1</v>
      </c>
      <c r="N3191" s="2" t="s">
        <v>8270</v>
      </c>
      <c r="O3191" s="9">
        <f>E3191/D3191</f>
        <v>1.1684444444444444</v>
      </c>
      <c r="P3191" s="10">
        <f>IF(E3191=0,0,E3191/L3191)</f>
        <v>52.58</v>
      </c>
      <c r="Q3191" s="2" t="str">
        <f>LEFT(N3191,SEARCH("/",N3191,1)-1)</f>
        <v>theater</v>
      </c>
      <c r="R3191" s="2" t="str">
        <f>RIGHT(N3191,LEN(N3191)-SEARCH("/",N3191))</f>
        <v>plays</v>
      </c>
      <c r="S3191" s="21">
        <f>(((J3191/60)/60)/24)+DATE(1970,1,1)+(-5/24)</f>
        <v>42426.741655092592</v>
      </c>
      <c r="T3191" s="21">
        <f>(((I3191/60)/60)/24)+DATE(1970,1,1)+(-5/24)</f>
        <v>42460.957638888889</v>
      </c>
    </row>
    <row r="3192" spans="1:20" ht="90" hidden="1" x14ac:dyDescent="0.25">
      <c r="A3192" s="13">
        <v>3277</v>
      </c>
      <c r="B3192" s="3" t="s">
        <v>3277</v>
      </c>
      <c r="C3192" s="3" t="s">
        <v>7387</v>
      </c>
      <c r="D3192" s="2">
        <v>5000</v>
      </c>
      <c r="E3192" s="11">
        <v>5430</v>
      </c>
      <c r="F3192" s="2" t="s">
        <v>8218</v>
      </c>
      <c r="G3192" s="2" t="s">
        <v>8224</v>
      </c>
      <c r="H3192" s="2" t="s">
        <v>8246</v>
      </c>
      <c r="I3192" s="2">
        <v>1416331406</v>
      </c>
      <c r="J3192" s="2">
        <v>1413735806</v>
      </c>
      <c r="K3192" s="2" t="b">
        <v>1</v>
      </c>
      <c r="L3192" s="2">
        <v>100</v>
      </c>
      <c r="M3192" s="2" t="b">
        <v>1</v>
      </c>
      <c r="N3192" s="2" t="s">
        <v>8270</v>
      </c>
      <c r="O3192" s="9">
        <f>E3192/D3192</f>
        <v>1.0860000000000001</v>
      </c>
      <c r="P3192" s="10">
        <f>IF(E3192=0,0,E3192/L3192)</f>
        <v>54.3</v>
      </c>
      <c r="Q3192" s="2" t="str">
        <f>LEFT(N3192,SEARCH("/",N3192,1)-1)</f>
        <v>theater</v>
      </c>
      <c r="R3192" s="2" t="str">
        <f>RIGHT(N3192,LEN(N3192)-SEARCH("/",N3192))</f>
        <v>plays</v>
      </c>
      <c r="S3192" s="21">
        <f>(((J3192/60)/60)/24)+DATE(1970,1,1)+(-5/24)</f>
        <v>41931.474606481483</v>
      </c>
      <c r="T3192" s="21">
        <f>(((I3192/60)/60)/24)+DATE(1970,1,1)+(-5/24)</f>
        <v>41961.516273148147</v>
      </c>
    </row>
    <row r="3193" spans="1:20" ht="105" hidden="1" x14ac:dyDescent="0.25">
      <c r="A3193" s="13">
        <v>3278</v>
      </c>
      <c r="B3193" s="3" t="s">
        <v>3278</v>
      </c>
      <c r="C3193" s="3" t="s">
        <v>7388</v>
      </c>
      <c r="D3193" s="2">
        <v>2500</v>
      </c>
      <c r="E3193" s="11">
        <v>2585</v>
      </c>
      <c r="F3193" s="2" t="s">
        <v>8218</v>
      </c>
      <c r="G3193" s="2" t="s">
        <v>8224</v>
      </c>
      <c r="H3193" s="2" t="s">
        <v>8246</v>
      </c>
      <c r="I3193" s="2">
        <v>1433017303</v>
      </c>
      <c r="J3193" s="2">
        <v>1430425303</v>
      </c>
      <c r="K3193" s="2" t="b">
        <v>1</v>
      </c>
      <c r="L3193" s="2">
        <v>34</v>
      </c>
      <c r="M3193" s="2" t="b">
        <v>1</v>
      </c>
      <c r="N3193" s="2" t="s">
        <v>8270</v>
      </c>
      <c r="O3193" s="9">
        <f>E3193/D3193</f>
        <v>1.034</v>
      </c>
      <c r="P3193" s="10">
        <f>IF(E3193=0,0,E3193/L3193)</f>
        <v>76.029411764705884</v>
      </c>
      <c r="Q3193" s="2" t="str">
        <f>LEFT(N3193,SEARCH("/",N3193,1)-1)</f>
        <v>theater</v>
      </c>
      <c r="R3193" s="2" t="str">
        <f>RIGHT(N3193,LEN(N3193)-SEARCH("/",N3193))</f>
        <v>plays</v>
      </c>
      <c r="S3193" s="21">
        <f>(((J3193/60)/60)/24)+DATE(1970,1,1)+(-5/24)</f>
        <v>42124.640081018515</v>
      </c>
      <c r="T3193" s="21">
        <f>(((I3193/60)/60)/24)+DATE(1970,1,1)+(-5/24)</f>
        <v>42154.640081018515</v>
      </c>
    </row>
    <row r="3194" spans="1:20" ht="105" hidden="1" x14ac:dyDescent="0.25">
      <c r="A3194" s="13">
        <v>3279</v>
      </c>
      <c r="B3194" s="3" t="s">
        <v>3279</v>
      </c>
      <c r="C3194" s="3" t="s">
        <v>7389</v>
      </c>
      <c r="D3194" s="2">
        <v>5800</v>
      </c>
      <c r="E3194" s="11">
        <v>6628</v>
      </c>
      <c r="F3194" s="2" t="s">
        <v>8218</v>
      </c>
      <c r="G3194" s="2" t="s">
        <v>8223</v>
      </c>
      <c r="H3194" s="2" t="s">
        <v>8245</v>
      </c>
      <c r="I3194" s="2">
        <v>1459474059</v>
      </c>
      <c r="J3194" s="2">
        <v>1456885659</v>
      </c>
      <c r="K3194" s="2" t="b">
        <v>0</v>
      </c>
      <c r="L3194" s="2">
        <v>63</v>
      </c>
      <c r="M3194" s="2" t="b">
        <v>1</v>
      </c>
      <c r="N3194" s="2" t="s">
        <v>8270</v>
      </c>
      <c r="O3194" s="9">
        <f>E3194/D3194</f>
        <v>1.1427586206896552</v>
      </c>
      <c r="P3194" s="10">
        <f>IF(E3194=0,0,E3194/L3194)</f>
        <v>105.2063492063492</v>
      </c>
      <c r="Q3194" s="2" t="str">
        <f>LEFT(N3194,SEARCH("/",N3194,1)-1)</f>
        <v>theater</v>
      </c>
      <c r="R3194" s="2" t="str">
        <f>RIGHT(N3194,LEN(N3194)-SEARCH("/",N3194))</f>
        <v>plays</v>
      </c>
      <c r="S3194" s="21">
        <f>(((J3194/60)/60)/24)+DATE(1970,1,1)+(-5/24)</f>
        <v>42430.894201388881</v>
      </c>
      <c r="T3194" s="21">
        <f>(((I3194/60)/60)/24)+DATE(1970,1,1)+(-5/24)</f>
        <v>42460.852534722224</v>
      </c>
    </row>
    <row r="3195" spans="1:20" ht="90" hidden="1" x14ac:dyDescent="0.25">
      <c r="A3195" s="13">
        <v>3280</v>
      </c>
      <c r="B3195" s="3" t="s">
        <v>3280</v>
      </c>
      <c r="C3195" s="3" t="s">
        <v>7390</v>
      </c>
      <c r="D3195" s="2">
        <v>2000</v>
      </c>
      <c r="E3195" s="11">
        <v>2060</v>
      </c>
      <c r="F3195" s="2" t="s">
        <v>8218</v>
      </c>
      <c r="G3195" s="2" t="s">
        <v>8223</v>
      </c>
      <c r="H3195" s="2" t="s">
        <v>8245</v>
      </c>
      <c r="I3195" s="2">
        <v>1433134800</v>
      </c>
      <c r="J3195" s="2">
        <v>1430158198</v>
      </c>
      <c r="K3195" s="2" t="b">
        <v>0</v>
      </c>
      <c r="L3195" s="2">
        <v>30</v>
      </c>
      <c r="M3195" s="2" t="b">
        <v>1</v>
      </c>
      <c r="N3195" s="2" t="s">
        <v>8270</v>
      </c>
      <c r="O3195" s="9">
        <f>E3195/D3195</f>
        <v>1.03</v>
      </c>
      <c r="P3195" s="10">
        <f>IF(E3195=0,0,E3195/L3195)</f>
        <v>68.666666666666671</v>
      </c>
      <c r="Q3195" s="2" t="str">
        <f>LEFT(N3195,SEARCH("/",N3195,1)-1)</f>
        <v>theater</v>
      </c>
      <c r="R3195" s="2" t="str">
        <f>RIGHT(N3195,LEN(N3195)-SEARCH("/",N3195))</f>
        <v>plays</v>
      </c>
      <c r="S3195" s="21">
        <f>(((J3195/60)/60)/24)+DATE(1970,1,1)+(-5/24)</f>
        <v>42121.548587962963</v>
      </c>
      <c r="T3195" s="21">
        <f>(((I3195/60)/60)/24)+DATE(1970,1,1)+(-5/24)</f>
        <v>42155.999999999993</v>
      </c>
    </row>
    <row r="3196" spans="1:20" ht="75" hidden="1" x14ac:dyDescent="0.25">
      <c r="A3196" s="13">
        <v>3281</v>
      </c>
      <c r="B3196" s="3" t="s">
        <v>3281</v>
      </c>
      <c r="C3196" s="3" t="s">
        <v>7391</v>
      </c>
      <c r="D3196" s="2">
        <v>5000</v>
      </c>
      <c r="E3196" s="11">
        <v>6080</v>
      </c>
      <c r="F3196" s="2" t="s">
        <v>8218</v>
      </c>
      <c r="G3196" s="2" t="s">
        <v>8223</v>
      </c>
      <c r="H3196" s="2" t="s">
        <v>8245</v>
      </c>
      <c r="I3196" s="2">
        <v>1441153705</v>
      </c>
      <c r="J3196" s="2">
        <v>1438561705</v>
      </c>
      <c r="K3196" s="2" t="b">
        <v>0</v>
      </c>
      <c r="L3196" s="2">
        <v>47</v>
      </c>
      <c r="M3196" s="2" t="b">
        <v>1</v>
      </c>
      <c r="N3196" s="2" t="s">
        <v>8270</v>
      </c>
      <c r="O3196" s="9">
        <f>E3196/D3196</f>
        <v>1.216</v>
      </c>
      <c r="P3196" s="10">
        <f>IF(E3196=0,0,E3196/L3196)</f>
        <v>129.36170212765958</v>
      </c>
      <c r="Q3196" s="2" t="str">
        <f>LEFT(N3196,SEARCH("/",N3196,1)-1)</f>
        <v>theater</v>
      </c>
      <c r="R3196" s="2" t="str">
        <f>RIGHT(N3196,LEN(N3196)-SEARCH("/",N3196))</f>
        <v>plays</v>
      </c>
      <c r="S3196" s="21">
        <f>(((J3196/60)/60)/24)+DATE(1970,1,1)+(-5/24)</f>
        <v>42218.811400462961</v>
      </c>
      <c r="T3196" s="21">
        <f>(((I3196/60)/60)/24)+DATE(1970,1,1)+(-5/24)</f>
        <v>42248.811400462961</v>
      </c>
    </row>
    <row r="3197" spans="1:20" ht="90" hidden="1" x14ac:dyDescent="0.25">
      <c r="A3197" s="13">
        <v>3282</v>
      </c>
      <c r="B3197" s="3" t="s">
        <v>3282</v>
      </c>
      <c r="C3197" s="3" t="s">
        <v>7392</v>
      </c>
      <c r="D3197" s="2">
        <v>31000</v>
      </c>
      <c r="E3197" s="11">
        <v>31820.5</v>
      </c>
      <c r="F3197" s="2" t="s">
        <v>8218</v>
      </c>
      <c r="G3197" s="2" t="s">
        <v>8223</v>
      </c>
      <c r="H3197" s="2" t="s">
        <v>8245</v>
      </c>
      <c r="I3197" s="2">
        <v>1461904788</v>
      </c>
      <c r="J3197" s="2">
        <v>1458103188</v>
      </c>
      <c r="K3197" s="2" t="b">
        <v>0</v>
      </c>
      <c r="L3197" s="2">
        <v>237</v>
      </c>
      <c r="M3197" s="2" t="b">
        <v>1</v>
      </c>
      <c r="N3197" s="2" t="s">
        <v>8270</v>
      </c>
      <c r="O3197" s="9">
        <f>E3197/D3197</f>
        <v>1.026467741935484</v>
      </c>
      <c r="P3197" s="10">
        <f>IF(E3197=0,0,E3197/L3197)</f>
        <v>134.26371308016877</v>
      </c>
      <c r="Q3197" s="2" t="str">
        <f>LEFT(N3197,SEARCH("/",N3197,1)-1)</f>
        <v>theater</v>
      </c>
      <c r="R3197" s="2" t="str">
        <f>RIGHT(N3197,LEN(N3197)-SEARCH("/",N3197))</f>
        <v>plays</v>
      </c>
      <c r="S3197" s="21">
        <f>(((J3197/60)/60)/24)+DATE(1970,1,1)+(-5/24)</f>
        <v>42444.985972222225</v>
      </c>
      <c r="T3197" s="21">
        <f>(((I3197/60)/60)/24)+DATE(1970,1,1)+(-5/24)</f>
        <v>42488.985972222225</v>
      </c>
    </row>
    <row r="3198" spans="1:20" ht="90" hidden="1" x14ac:dyDescent="0.25">
      <c r="A3198" s="13">
        <v>3283</v>
      </c>
      <c r="B3198" s="3" t="s">
        <v>3283</v>
      </c>
      <c r="C3198" s="3" t="s">
        <v>7393</v>
      </c>
      <c r="D3198" s="2">
        <v>800</v>
      </c>
      <c r="E3198" s="11">
        <v>838</v>
      </c>
      <c r="F3198" s="2" t="s">
        <v>8218</v>
      </c>
      <c r="G3198" s="2" t="s">
        <v>8224</v>
      </c>
      <c r="H3198" s="2" t="s">
        <v>8246</v>
      </c>
      <c r="I3198" s="2">
        <v>1455138000</v>
      </c>
      <c r="J3198" s="2">
        <v>1452448298</v>
      </c>
      <c r="K3198" s="2" t="b">
        <v>0</v>
      </c>
      <c r="L3198" s="2">
        <v>47</v>
      </c>
      <c r="M3198" s="2" t="b">
        <v>1</v>
      </c>
      <c r="N3198" s="2" t="s">
        <v>8270</v>
      </c>
      <c r="O3198" s="9">
        <f>E3198/D3198</f>
        <v>1.0475000000000001</v>
      </c>
      <c r="P3198" s="10">
        <f>IF(E3198=0,0,E3198/L3198)</f>
        <v>17.829787234042552</v>
      </c>
      <c r="Q3198" s="2" t="str">
        <f>LEFT(N3198,SEARCH("/",N3198,1)-1)</f>
        <v>theater</v>
      </c>
      <c r="R3198" s="2" t="str">
        <f>RIGHT(N3198,LEN(N3198)-SEARCH("/",N3198))</f>
        <v>plays</v>
      </c>
      <c r="S3198" s="21">
        <f>(((J3198/60)/60)/24)+DATE(1970,1,1)+(-5/24)</f>
        <v>42379.535856481474</v>
      </c>
      <c r="T3198" s="21">
        <f>(((I3198/60)/60)/24)+DATE(1970,1,1)+(-5/24)</f>
        <v>42410.666666666664</v>
      </c>
    </row>
    <row r="3199" spans="1:20" ht="90" hidden="1" x14ac:dyDescent="0.25">
      <c r="A3199" s="13">
        <v>3284</v>
      </c>
      <c r="B3199" s="3" t="s">
        <v>3284</v>
      </c>
      <c r="C3199" s="3" t="s">
        <v>7394</v>
      </c>
      <c r="D3199" s="2">
        <v>3000</v>
      </c>
      <c r="E3199" s="11">
        <v>3048</v>
      </c>
      <c r="F3199" s="2" t="s">
        <v>8218</v>
      </c>
      <c r="G3199" s="2" t="s">
        <v>8223</v>
      </c>
      <c r="H3199" s="2" t="s">
        <v>8245</v>
      </c>
      <c r="I3199" s="2">
        <v>1454047140</v>
      </c>
      <c r="J3199" s="2">
        <v>1452546853</v>
      </c>
      <c r="K3199" s="2" t="b">
        <v>0</v>
      </c>
      <c r="L3199" s="2">
        <v>15</v>
      </c>
      <c r="M3199" s="2" t="b">
        <v>1</v>
      </c>
      <c r="N3199" s="2" t="s">
        <v>8270</v>
      </c>
      <c r="O3199" s="9">
        <f>E3199/D3199</f>
        <v>1.016</v>
      </c>
      <c r="P3199" s="10">
        <f>IF(E3199=0,0,E3199/L3199)</f>
        <v>203.2</v>
      </c>
      <c r="Q3199" s="2" t="str">
        <f>LEFT(N3199,SEARCH("/",N3199,1)-1)</f>
        <v>theater</v>
      </c>
      <c r="R3199" s="2" t="str">
        <f>RIGHT(N3199,LEN(N3199)-SEARCH("/",N3199))</f>
        <v>plays</v>
      </c>
      <c r="S3199" s="21">
        <f>(((J3199/60)/60)/24)+DATE(1970,1,1)+(-5/24)</f>
        <v>42380.676539351851</v>
      </c>
      <c r="T3199" s="21">
        <f>(((I3199/60)/60)/24)+DATE(1970,1,1)+(-5/24)</f>
        <v>42398.040972222218</v>
      </c>
    </row>
    <row r="3200" spans="1:20" ht="30" hidden="1" x14ac:dyDescent="0.25">
      <c r="A3200" s="13">
        <v>3285</v>
      </c>
      <c r="B3200" s="3" t="s">
        <v>3285</v>
      </c>
      <c r="C3200" s="3" t="s">
        <v>7395</v>
      </c>
      <c r="D3200" s="2">
        <v>4999</v>
      </c>
      <c r="E3200" s="11">
        <v>5604</v>
      </c>
      <c r="F3200" s="2" t="s">
        <v>8218</v>
      </c>
      <c r="G3200" s="2" t="s">
        <v>8223</v>
      </c>
      <c r="H3200" s="2" t="s">
        <v>8245</v>
      </c>
      <c r="I3200" s="2">
        <v>1488258000</v>
      </c>
      <c r="J3200" s="2">
        <v>1485556626</v>
      </c>
      <c r="K3200" s="2" t="b">
        <v>0</v>
      </c>
      <c r="L3200" s="2">
        <v>81</v>
      </c>
      <c r="M3200" s="2" t="b">
        <v>1</v>
      </c>
      <c r="N3200" s="2" t="s">
        <v>8270</v>
      </c>
      <c r="O3200" s="9">
        <f>E3200/D3200</f>
        <v>1.1210242048409682</v>
      </c>
      <c r="P3200" s="10">
        <f>IF(E3200=0,0,E3200/L3200)</f>
        <v>69.18518518518519</v>
      </c>
      <c r="Q3200" s="2" t="str">
        <f>LEFT(N3200,SEARCH("/",N3200,1)-1)</f>
        <v>theater</v>
      </c>
      <c r="R3200" s="2" t="str">
        <f>RIGHT(N3200,LEN(N3200)-SEARCH("/",N3200))</f>
        <v>plays</v>
      </c>
      <c r="S3200" s="21">
        <f>(((J3200/60)/60)/24)+DATE(1970,1,1)+(-5/24)</f>
        <v>42762.734097222223</v>
      </c>
      <c r="T3200" s="21">
        <f>(((I3200/60)/60)/24)+DATE(1970,1,1)+(-5/24)</f>
        <v>42793.999999999993</v>
      </c>
    </row>
    <row r="3201" spans="1:20" ht="90" hidden="1" x14ac:dyDescent="0.25">
      <c r="A3201" s="13">
        <v>3286</v>
      </c>
      <c r="B3201" s="3" t="s">
        <v>3286</v>
      </c>
      <c r="C3201" s="3" t="s">
        <v>7396</v>
      </c>
      <c r="D3201" s="2">
        <v>15000</v>
      </c>
      <c r="E3201" s="11">
        <v>15265</v>
      </c>
      <c r="F3201" s="2" t="s">
        <v>8218</v>
      </c>
      <c r="G3201" s="2" t="s">
        <v>8223</v>
      </c>
      <c r="H3201" s="2" t="s">
        <v>8245</v>
      </c>
      <c r="I3201" s="2">
        <v>1471291782</v>
      </c>
      <c r="J3201" s="2">
        <v>1468699782</v>
      </c>
      <c r="K3201" s="2" t="b">
        <v>0</v>
      </c>
      <c r="L3201" s="2">
        <v>122</v>
      </c>
      <c r="M3201" s="2" t="b">
        <v>1</v>
      </c>
      <c r="N3201" s="2" t="s">
        <v>8270</v>
      </c>
      <c r="O3201" s="9">
        <f>E3201/D3201</f>
        <v>1.0176666666666667</v>
      </c>
      <c r="P3201" s="10">
        <f>IF(E3201=0,0,E3201/L3201)</f>
        <v>125.12295081967213</v>
      </c>
      <c r="Q3201" s="2" t="str">
        <f>LEFT(N3201,SEARCH("/",N3201,1)-1)</f>
        <v>theater</v>
      </c>
      <c r="R3201" s="2" t="str">
        <f>RIGHT(N3201,LEN(N3201)-SEARCH("/",N3201))</f>
        <v>plays</v>
      </c>
      <c r="S3201" s="21">
        <f>(((J3201/60)/60)/24)+DATE(1970,1,1)+(-5/24)</f>
        <v>42567.631736111107</v>
      </c>
      <c r="T3201" s="21">
        <f>(((I3201/60)/60)/24)+DATE(1970,1,1)+(-5/24)</f>
        <v>42597.631736111107</v>
      </c>
    </row>
    <row r="3202" spans="1:20" ht="60" hidden="1" x14ac:dyDescent="0.25">
      <c r="A3202" s="13">
        <v>3287</v>
      </c>
      <c r="B3202" s="3" t="s">
        <v>3287</v>
      </c>
      <c r="C3202" s="3" t="s">
        <v>7397</v>
      </c>
      <c r="D3202" s="2">
        <v>2500</v>
      </c>
      <c r="E3202" s="11">
        <v>2500</v>
      </c>
      <c r="F3202" s="2" t="s">
        <v>8218</v>
      </c>
      <c r="G3202" s="2" t="s">
        <v>8228</v>
      </c>
      <c r="H3202" s="2" t="s">
        <v>8250</v>
      </c>
      <c r="I3202" s="2">
        <v>1448733628</v>
      </c>
      <c r="J3202" s="2">
        <v>1446573628</v>
      </c>
      <c r="K3202" s="2" t="b">
        <v>0</v>
      </c>
      <c r="L3202" s="2">
        <v>34</v>
      </c>
      <c r="M3202" s="2" t="b">
        <v>1</v>
      </c>
      <c r="N3202" s="2" t="s">
        <v>8270</v>
      </c>
      <c r="O3202" s="9">
        <f>E3202/D3202</f>
        <v>1</v>
      </c>
      <c r="P3202" s="10">
        <f>IF(E3202=0,0,E3202/L3202)</f>
        <v>73.529411764705884</v>
      </c>
      <c r="Q3202" s="2" t="str">
        <f>LEFT(N3202,SEARCH("/",N3202,1)-1)</f>
        <v>theater</v>
      </c>
      <c r="R3202" s="2" t="str">
        <f>RIGHT(N3202,LEN(N3202)-SEARCH("/",N3202))</f>
        <v>plays</v>
      </c>
      <c r="S3202" s="21">
        <f>(((J3202/60)/60)/24)+DATE(1970,1,1)+(-5/24)</f>
        <v>42311.541990740741</v>
      </c>
      <c r="T3202" s="21">
        <f>(((I3202/60)/60)/24)+DATE(1970,1,1)+(-5/24)</f>
        <v>42336.541990740741</v>
      </c>
    </row>
    <row r="3203" spans="1:20" ht="105" hidden="1" x14ac:dyDescent="0.25">
      <c r="A3203" s="13">
        <v>3288</v>
      </c>
      <c r="B3203" s="3" t="s">
        <v>3288</v>
      </c>
      <c r="C3203" s="3" t="s">
        <v>7398</v>
      </c>
      <c r="D3203" s="2">
        <v>10000</v>
      </c>
      <c r="E3203" s="11">
        <v>10026.49</v>
      </c>
      <c r="F3203" s="2" t="s">
        <v>8218</v>
      </c>
      <c r="G3203" s="2" t="s">
        <v>8224</v>
      </c>
      <c r="H3203" s="2" t="s">
        <v>8246</v>
      </c>
      <c r="I3203" s="2">
        <v>1466463600</v>
      </c>
      <c r="J3203" s="2">
        <v>1463337315</v>
      </c>
      <c r="K3203" s="2" t="b">
        <v>0</v>
      </c>
      <c r="L3203" s="2">
        <v>207</v>
      </c>
      <c r="M3203" s="2" t="b">
        <v>1</v>
      </c>
      <c r="N3203" s="2" t="s">
        <v>8270</v>
      </c>
      <c r="O3203" s="9">
        <f>E3203/D3203</f>
        <v>1.0026489999999999</v>
      </c>
      <c r="P3203" s="10">
        <f>IF(E3203=0,0,E3203/L3203)</f>
        <v>48.437149758454105</v>
      </c>
      <c r="Q3203" s="2" t="str">
        <f>LEFT(N3203,SEARCH("/",N3203,1)-1)</f>
        <v>theater</v>
      </c>
      <c r="R3203" s="2" t="str">
        <f>RIGHT(N3203,LEN(N3203)-SEARCH("/",N3203))</f>
        <v>plays</v>
      </c>
      <c r="S3203" s="21">
        <f>(((J3203/60)/60)/24)+DATE(1970,1,1)+(-5/24)</f>
        <v>42505.566145833327</v>
      </c>
      <c r="T3203" s="21">
        <f>(((I3203/60)/60)/24)+DATE(1970,1,1)+(-5/24)</f>
        <v>42541.749999999993</v>
      </c>
    </row>
    <row r="3204" spans="1:20" ht="90" hidden="1" x14ac:dyDescent="0.25">
      <c r="A3204" s="13">
        <v>3289</v>
      </c>
      <c r="B3204" s="3" t="s">
        <v>3289</v>
      </c>
      <c r="C3204" s="3" t="s">
        <v>7399</v>
      </c>
      <c r="D3204" s="2">
        <v>500</v>
      </c>
      <c r="E3204" s="11">
        <v>665.21</v>
      </c>
      <c r="F3204" s="2" t="s">
        <v>8218</v>
      </c>
      <c r="G3204" s="2" t="s">
        <v>8224</v>
      </c>
      <c r="H3204" s="2" t="s">
        <v>8246</v>
      </c>
      <c r="I3204" s="2">
        <v>1487580602</v>
      </c>
      <c r="J3204" s="2">
        <v>1485161402</v>
      </c>
      <c r="K3204" s="2" t="b">
        <v>0</v>
      </c>
      <c r="L3204" s="2">
        <v>25</v>
      </c>
      <c r="M3204" s="2" t="b">
        <v>1</v>
      </c>
      <c r="N3204" s="2" t="s">
        <v>8270</v>
      </c>
      <c r="O3204" s="9">
        <f>E3204/D3204</f>
        <v>1.3304200000000002</v>
      </c>
      <c r="P3204" s="10">
        <f>IF(E3204=0,0,E3204/L3204)</f>
        <v>26.608400000000003</v>
      </c>
      <c r="Q3204" s="2" t="str">
        <f>LEFT(N3204,SEARCH("/",N3204,1)-1)</f>
        <v>theater</v>
      </c>
      <c r="R3204" s="2" t="str">
        <f>RIGHT(N3204,LEN(N3204)-SEARCH("/",N3204))</f>
        <v>plays</v>
      </c>
      <c r="S3204" s="21">
        <f>(((J3204/60)/60)/24)+DATE(1970,1,1)+(-5/24)</f>
        <v>42758.159745370365</v>
      </c>
      <c r="T3204" s="21">
        <f>(((I3204/60)/60)/24)+DATE(1970,1,1)+(-5/24)</f>
        <v>42786.159745370365</v>
      </c>
    </row>
    <row r="3205" spans="1:20" ht="90" hidden="1" x14ac:dyDescent="0.25">
      <c r="A3205" s="13">
        <v>3290</v>
      </c>
      <c r="B3205" s="3" t="s">
        <v>3290</v>
      </c>
      <c r="C3205" s="3" t="s">
        <v>7400</v>
      </c>
      <c r="D3205" s="2">
        <v>2000</v>
      </c>
      <c r="E3205" s="11">
        <v>2424</v>
      </c>
      <c r="F3205" s="2" t="s">
        <v>8218</v>
      </c>
      <c r="G3205" s="2" t="s">
        <v>8224</v>
      </c>
      <c r="H3205" s="2" t="s">
        <v>8246</v>
      </c>
      <c r="I3205" s="2">
        <v>1489234891</v>
      </c>
      <c r="J3205" s="2">
        <v>1486642891</v>
      </c>
      <c r="K3205" s="2" t="b">
        <v>0</v>
      </c>
      <c r="L3205" s="2">
        <v>72</v>
      </c>
      <c r="M3205" s="2" t="b">
        <v>1</v>
      </c>
      <c r="N3205" s="2" t="s">
        <v>8270</v>
      </c>
      <c r="O3205" s="9">
        <f>E3205/D3205</f>
        <v>1.212</v>
      </c>
      <c r="P3205" s="10">
        <f>IF(E3205=0,0,E3205/L3205)</f>
        <v>33.666666666666664</v>
      </c>
      <c r="Q3205" s="2" t="str">
        <f>LEFT(N3205,SEARCH("/",N3205,1)-1)</f>
        <v>theater</v>
      </c>
      <c r="R3205" s="2" t="str">
        <f>RIGHT(N3205,LEN(N3205)-SEARCH("/",N3205))</f>
        <v>plays</v>
      </c>
      <c r="S3205" s="21">
        <f>(((J3205/60)/60)/24)+DATE(1970,1,1)+(-5/24)</f>
        <v>42775.306608796294</v>
      </c>
      <c r="T3205" s="21">
        <f>(((I3205/60)/60)/24)+DATE(1970,1,1)+(-5/24)</f>
        <v>42805.306608796294</v>
      </c>
    </row>
    <row r="3206" spans="1:20" ht="90" hidden="1" x14ac:dyDescent="0.25">
      <c r="A3206" s="13">
        <v>3291</v>
      </c>
      <c r="B3206" s="3" t="s">
        <v>3291</v>
      </c>
      <c r="C3206" s="3" t="s">
        <v>7401</v>
      </c>
      <c r="D3206" s="2">
        <v>500</v>
      </c>
      <c r="E3206" s="11">
        <v>570</v>
      </c>
      <c r="F3206" s="2" t="s">
        <v>8218</v>
      </c>
      <c r="G3206" s="2" t="s">
        <v>8223</v>
      </c>
      <c r="H3206" s="2" t="s">
        <v>8245</v>
      </c>
      <c r="I3206" s="2">
        <v>1442462340</v>
      </c>
      <c r="J3206" s="2">
        <v>1439743900</v>
      </c>
      <c r="K3206" s="2" t="b">
        <v>0</v>
      </c>
      <c r="L3206" s="2">
        <v>14</v>
      </c>
      <c r="M3206" s="2" t="b">
        <v>1</v>
      </c>
      <c r="N3206" s="2" t="s">
        <v>8270</v>
      </c>
      <c r="O3206" s="9">
        <f>E3206/D3206</f>
        <v>1.1399999999999999</v>
      </c>
      <c r="P3206" s="10">
        <f>IF(E3206=0,0,E3206/L3206)</f>
        <v>40.714285714285715</v>
      </c>
      <c r="Q3206" s="2" t="str">
        <f>LEFT(N3206,SEARCH("/",N3206,1)-1)</f>
        <v>theater</v>
      </c>
      <c r="R3206" s="2" t="str">
        <f>RIGHT(N3206,LEN(N3206)-SEARCH("/",N3206))</f>
        <v>plays</v>
      </c>
      <c r="S3206" s="21">
        <f>(((J3206/60)/60)/24)+DATE(1970,1,1)+(-5/24)</f>
        <v>42232.494212962956</v>
      </c>
      <c r="T3206" s="21">
        <f>(((I3206/60)/60)/24)+DATE(1970,1,1)+(-5/24)</f>
        <v>42263.957638888889</v>
      </c>
    </row>
    <row r="3207" spans="1:20" ht="90" hidden="1" x14ac:dyDescent="0.25">
      <c r="A3207" s="13">
        <v>3292</v>
      </c>
      <c r="B3207" s="3" t="s">
        <v>3292</v>
      </c>
      <c r="C3207" s="3" t="s">
        <v>7402</v>
      </c>
      <c r="D3207" s="2">
        <v>101</v>
      </c>
      <c r="E3207" s="11">
        <v>289</v>
      </c>
      <c r="F3207" s="2" t="s">
        <v>8218</v>
      </c>
      <c r="G3207" s="2" t="s">
        <v>8224</v>
      </c>
      <c r="H3207" s="2" t="s">
        <v>8246</v>
      </c>
      <c r="I3207" s="2">
        <v>1449257348</v>
      </c>
      <c r="J3207" s="2">
        <v>1444069748</v>
      </c>
      <c r="K3207" s="2" t="b">
        <v>0</v>
      </c>
      <c r="L3207" s="2">
        <v>15</v>
      </c>
      <c r="M3207" s="2" t="b">
        <v>1</v>
      </c>
      <c r="N3207" s="2" t="s">
        <v>8270</v>
      </c>
      <c r="O3207" s="9">
        <f>E3207/D3207</f>
        <v>2.8613861386138613</v>
      </c>
      <c r="P3207" s="10">
        <f>IF(E3207=0,0,E3207/L3207)</f>
        <v>19.266666666666666</v>
      </c>
      <c r="Q3207" s="2" t="str">
        <f>LEFT(N3207,SEARCH("/",N3207,1)-1)</f>
        <v>theater</v>
      </c>
      <c r="R3207" s="2" t="str">
        <f>RIGHT(N3207,LEN(N3207)-SEARCH("/",N3207))</f>
        <v>plays</v>
      </c>
      <c r="S3207" s="21">
        <f>(((J3207/60)/60)/24)+DATE(1970,1,1)+(-5/24)</f>
        <v>42282.561898148146</v>
      </c>
      <c r="T3207" s="21">
        <f>(((I3207/60)/60)/24)+DATE(1970,1,1)+(-5/24)</f>
        <v>42342.603564814817</v>
      </c>
    </row>
    <row r="3208" spans="1:20" ht="105" hidden="1" x14ac:dyDescent="0.25">
      <c r="A3208" s="13">
        <v>3293</v>
      </c>
      <c r="B3208" s="3" t="s">
        <v>3293</v>
      </c>
      <c r="C3208" s="3" t="s">
        <v>7403</v>
      </c>
      <c r="D3208" s="2">
        <v>4500</v>
      </c>
      <c r="E3208" s="11">
        <v>7670</v>
      </c>
      <c r="F3208" s="2" t="s">
        <v>8218</v>
      </c>
      <c r="G3208" s="2" t="s">
        <v>8227</v>
      </c>
      <c r="H3208" s="2" t="s">
        <v>8249</v>
      </c>
      <c r="I3208" s="2">
        <v>1488622352</v>
      </c>
      <c r="J3208" s="2">
        <v>1486030352</v>
      </c>
      <c r="K3208" s="2" t="b">
        <v>0</v>
      </c>
      <c r="L3208" s="2">
        <v>91</v>
      </c>
      <c r="M3208" s="2" t="b">
        <v>1</v>
      </c>
      <c r="N3208" s="2" t="s">
        <v>8270</v>
      </c>
      <c r="O3208" s="9">
        <f>E3208/D3208</f>
        <v>1.7044444444444444</v>
      </c>
      <c r="P3208" s="10">
        <f>IF(E3208=0,0,E3208/L3208)</f>
        <v>84.285714285714292</v>
      </c>
      <c r="Q3208" s="2" t="str">
        <f>LEFT(N3208,SEARCH("/",N3208,1)-1)</f>
        <v>theater</v>
      </c>
      <c r="R3208" s="2" t="str">
        <f>RIGHT(N3208,LEN(N3208)-SEARCH("/",N3208))</f>
        <v>plays</v>
      </c>
      <c r="S3208" s="21">
        <f>(((J3208/60)/60)/24)+DATE(1970,1,1)+(-5/24)</f>
        <v>42768.217037037037</v>
      </c>
      <c r="T3208" s="21">
        <f>(((I3208/60)/60)/24)+DATE(1970,1,1)+(-5/24)</f>
        <v>42798.217037037037</v>
      </c>
    </row>
    <row r="3209" spans="1:20" ht="90" hidden="1" x14ac:dyDescent="0.25">
      <c r="A3209" s="13">
        <v>3294</v>
      </c>
      <c r="B3209" s="3" t="s">
        <v>3294</v>
      </c>
      <c r="C3209" s="3" t="s">
        <v>7404</v>
      </c>
      <c r="D3209" s="2">
        <v>600</v>
      </c>
      <c r="E3209" s="11">
        <v>710</v>
      </c>
      <c r="F3209" s="2" t="s">
        <v>8218</v>
      </c>
      <c r="G3209" s="2" t="s">
        <v>8224</v>
      </c>
      <c r="H3209" s="2" t="s">
        <v>8246</v>
      </c>
      <c r="I3209" s="2">
        <v>1434459554</v>
      </c>
      <c r="J3209" s="2">
        <v>1431867554</v>
      </c>
      <c r="K3209" s="2" t="b">
        <v>0</v>
      </c>
      <c r="L3209" s="2">
        <v>24</v>
      </c>
      <c r="M3209" s="2" t="b">
        <v>1</v>
      </c>
      <c r="N3209" s="2" t="s">
        <v>8270</v>
      </c>
      <c r="O3209" s="9">
        <f>E3209/D3209</f>
        <v>1.1833333333333333</v>
      </c>
      <c r="P3209" s="10">
        <f>IF(E3209=0,0,E3209/L3209)</f>
        <v>29.583333333333332</v>
      </c>
      <c r="Q3209" s="2" t="str">
        <f>LEFT(N3209,SEARCH("/",N3209,1)-1)</f>
        <v>theater</v>
      </c>
      <c r="R3209" s="2" t="str">
        <f>RIGHT(N3209,LEN(N3209)-SEARCH("/",N3209))</f>
        <v>plays</v>
      </c>
      <c r="S3209" s="21">
        <f>(((J3209/60)/60)/24)+DATE(1970,1,1)+(-5/24)</f>
        <v>42141.33280092592</v>
      </c>
      <c r="T3209" s="21">
        <f>(((I3209/60)/60)/24)+DATE(1970,1,1)+(-5/24)</f>
        <v>42171.33280092592</v>
      </c>
    </row>
    <row r="3210" spans="1:20" ht="90" hidden="1" x14ac:dyDescent="0.25">
      <c r="A3210" s="13">
        <v>3295</v>
      </c>
      <c r="B3210" s="3" t="s">
        <v>3295</v>
      </c>
      <c r="C3210" s="3" t="s">
        <v>7405</v>
      </c>
      <c r="D3210" s="2">
        <v>700</v>
      </c>
      <c r="E3210" s="11">
        <v>720.01</v>
      </c>
      <c r="F3210" s="2" t="s">
        <v>8218</v>
      </c>
      <c r="G3210" s="2" t="s">
        <v>8224</v>
      </c>
      <c r="H3210" s="2" t="s">
        <v>8246</v>
      </c>
      <c r="I3210" s="2">
        <v>1474886229</v>
      </c>
      <c r="J3210" s="2">
        <v>1472294229</v>
      </c>
      <c r="K3210" s="2" t="b">
        <v>0</v>
      </c>
      <c r="L3210" s="2">
        <v>27</v>
      </c>
      <c r="M3210" s="2" t="b">
        <v>1</v>
      </c>
      <c r="N3210" s="2" t="s">
        <v>8270</v>
      </c>
      <c r="O3210" s="9">
        <f>E3210/D3210</f>
        <v>1.0285857142857142</v>
      </c>
      <c r="P3210" s="10">
        <f>IF(E3210=0,0,E3210/L3210)</f>
        <v>26.667037037037037</v>
      </c>
      <c r="Q3210" s="2" t="str">
        <f>LEFT(N3210,SEARCH("/",N3210,1)-1)</f>
        <v>theater</v>
      </c>
      <c r="R3210" s="2" t="str">
        <f>RIGHT(N3210,LEN(N3210)-SEARCH("/",N3210))</f>
        <v>plays</v>
      </c>
      <c r="S3210" s="21">
        <f>(((J3210/60)/60)/24)+DATE(1970,1,1)+(-5/24)</f>
        <v>42609.234131944446</v>
      </c>
      <c r="T3210" s="21">
        <f>(((I3210/60)/60)/24)+DATE(1970,1,1)+(-5/24)</f>
        <v>42639.234131944446</v>
      </c>
    </row>
    <row r="3211" spans="1:20" ht="90" hidden="1" x14ac:dyDescent="0.25">
      <c r="A3211" s="13">
        <v>3296</v>
      </c>
      <c r="B3211" s="3" t="s">
        <v>3296</v>
      </c>
      <c r="C3211" s="3" t="s">
        <v>7406</v>
      </c>
      <c r="D3211" s="2">
        <v>1500</v>
      </c>
      <c r="E3211" s="11">
        <v>2161</v>
      </c>
      <c r="F3211" s="2" t="s">
        <v>8218</v>
      </c>
      <c r="G3211" s="2" t="s">
        <v>8224</v>
      </c>
      <c r="H3211" s="2" t="s">
        <v>8246</v>
      </c>
      <c r="I3211" s="2">
        <v>1448229600</v>
      </c>
      <c r="J3211" s="2">
        <v>1446401372</v>
      </c>
      <c r="K3211" s="2" t="b">
        <v>0</v>
      </c>
      <c r="L3211" s="2">
        <v>47</v>
      </c>
      <c r="M3211" s="2" t="b">
        <v>1</v>
      </c>
      <c r="N3211" s="2" t="s">
        <v>8270</v>
      </c>
      <c r="O3211" s="9">
        <f>E3211/D3211</f>
        <v>1.4406666666666668</v>
      </c>
      <c r="P3211" s="10">
        <f>IF(E3211=0,0,E3211/L3211)</f>
        <v>45.978723404255319</v>
      </c>
      <c r="Q3211" s="2" t="str">
        <f>LEFT(N3211,SEARCH("/",N3211,1)-1)</f>
        <v>theater</v>
      </c>
      <c r="R3211" s="2" t="str">
        <f>RIGHT(N3211,LEN(N3211)-SEARCH("/",N3211))</f>
        <v>plays</v>
      </c>
      <c r="S3211" s="21">
        <f>(((J3211/60)/60)/24)+DATE(1970,1,1)+(-5/24)</f>
        <v>42309.54828703704</v>
      </c>
      <c r="T3211" s="21">
        <f>(((I3211/60)/60)/24)+DATE(1970,1,1)+(-5/24)</f>
        <v>42330.708333333336</v>
      </c>
    </row>
    <row r="3212" spans="1:20" ht="75" hidden="1" x14ac:dyDescent="0.25">
      <c r="A3212" s="13">
        <v>3297</v>
      </c>
      <c r="B3212" s="3" t="s">
        <v>3297</v>
      </c>
      <c r="C3212" s="3" t="s">
        <v>7407</v>
      </c>
      <c r="D3212" s="2">
        <v>5500</v>
      </c>
      <c r="E3212" s="11">
        <v>5504</v>
      </c>
      <c r="F3212" s="2" t="s">
        <v>8218</v>
      </c>
      <c r="G3212" s="2" t="s">
        <v>8224</v>
      </c>
      <c r="H3212" s="2" t="s">
        <v>8246</v>
      </c>
      <c r="I3212" s="2">
        <v>1438037940</v>
      </c>
      <c r="J3212" s="2">
        <v>1436380256</v>
      </c>
      <c r="K3212" s="2" t="b">
        <v>0</v>
      </c>
      <c r="L3212" s="2">
        <v>44</v>
      </c>
      <c r="M3212" s="2" t="b">
        <v>1</v>
      </c>
      <c r="N3212" s="2" t="s">
        <v>8270</v>
      </c>
      <c r="O3212" s="9">
        <f>E3212/D3212</f>
        <v>1.0007272727272727</v>
      </c>
      <c r="P3212" s="10">
        <f>IF(E3212=0,0,E3212/L3212)</f>
        <v>125.09090909090909</v>
      </c>
      <c r="Q3212" s="2" t="str">
        <f>LEFT(N3212,SEARCH("/",N3212,1)-1)</f>
        <v>theater</v>
      </c>
      <c r="R3212" s="2" t="str">
        <f>RIGHT(N3212,LEN(N3212)-SEARCH("/",N3212))</f>
        <v>plays</v>
      </c>
      <c r="S3212" s="21">
        <f>(((J3212/60)/60)/24)+DATE(1970,1,1)+(-5/24)</f>
        <v>42193.563148148147</v>
      </c>
      <c r="T3212" s="21">
        <f>(((I3212/60)/60)/24)+DATE(1970,1,1)+(-5/24)</f>
        <v>42212.749305555553</v>
      </c>
    </row>
    <row r="3213" spans="1:20" ht="90" hidden="1" x14ac:dyDescent="0.25">
      <c r="A3213" s="13">
        <v>3298</v>
      </c>
      <c r="B3213" s="3" t="s">
        <v>3298</v>
      </c>
      <c r="C3213" s="3" t="s">
        <v>7408</v>
      </c>
      <c r="D3213" s="2">
        <v>10000</v>
      </c>
      <c r="E3213" s="11">
        <v>10173</v>
      </c>
      <c r="F3213" s="2" t="s">
        <v>8218</v>
      </c>
      <c r="G3213" s="2" t="s">
        <v>8223</v>
      </c>
      <c r="H3213" s="2" t="s">
        <v>8245</v>
      </c>
      <c r="I3213" s="2">
        <v>1442102400</v>
      </c>
      <c r="J3213" s="2">
        <v>1440370768</v>
      </c>
      <c r="K3213" s="2" t="b">
        <v>0</v>
      </c>
      <c r="L3213" s="2">
        <v>72</v>
      </c>
      <c r="M3213" s="2" t="b">
        <v>1</v>
      </c>
      <c r="N3213" s="2" t="s">
        <v>8270</v>
      </c>
      <c r="O3213" s="9">
        <f>E3213/D3213</f>
        <v>1.0173000000000001</v>
      </c>
      <c r="P3213" s="10">
        <f>IF(E3213=0,0,E3213/L3213)</f>
        <v>141.29166666666666</v>
      </c>
      <c r="Q3213" s="2" t="str">
        <f>LEFT(N3213,SEARCH("/",N3213,1)-1)</f>
        <v>theater</v>
      </c>
      <c r="R3213" s="2" t="str">
        <f>RIGHT(N3213,LEN(N3213)-SEARCH("/",N3213))</f>
        <v>plays</v>
      </c>
      <c r="S3213" s="21">
        <f>(((J3213/60)/60)/24)+DATE(1970,1,1)+(-5/24)</f>
        <v>42239.749629629623</v>
      </c>
      <c r="T3213" s="21">
        <f>(((I3213/60)/60)/24)+DATE(1970,1,1)+(-5/24)</f>
        <v>42259.791666666664</v>
      </c>
    </row>
    <row r="3214" spans="1:20" ht="90" hidden="1" x14ac:dyDescent="0.25">
      <c r="A3214" s="13">
        <v>3299</v>
      </c>
      <c r="B3214" s="3" t="s">
        <v>3299</v>
      </c>
      <c r="C3214" s="3" t="s">
        <v>7409</v>
      </c>
      <c r="D3214" s="2">
        <v>3000</v>
      </c>
      <c r="E3214" s="11">
        <v>3486</v>
      </c>
      <c r="F3214" s="2" t="s">
        <v>8218</v>
      </c>
      <c r="G3214" s="2" t="s">
        <v>8223</v>
      </c>
      <c r="H3214" s="2" t="s">
        <v>8245</v>
      </c>
      <c r="I3214" s="2">
        <v>1444860063</v>
      </c>
      <c r="J3214" s="2">
        <v>1442268063</v>
      </c>
      <c r="K3214" s="2" t="b">
        <v>0</v>
      </c>
      <c r="L3214" s="2">
        <v>63</v>
      </c>
      <c r="M3214" s="2" t="b">
        <v>1</v>
      </c>
      <c r="N3214" s="2" t="s">
        <v>8270</v>
      </c>
      <c r="O3214" s="9">
        <f>E3214/D3214</f>
        <v>1.1619999999999999</v>
      </c>
      <c r="P3214" s="10">
        <f>IF(E3214=0,0,E3214/L3214)</f>
        <v>55.333333333333336</v>
      </c>
      <c r="Q3214" s="2" t="str">
        <f>LEFT(N3214,SEARCH("/",N3214,1)-1)</f>
        <v>theater</v>
      </c>
      <c r="R3214" s="2" t="str">
        <f>RIGHT(N3214,LEN(N3214)-SEARCH("/",N3214))</f>
        <v>plays</v>
      </c>
      <c r="S3214" s="21">
        <f>(((J3214/60)/60)/24)+DATE(1970,1,1)+(-5/24)</f>
        <v>42261.709062499998</v>
      </c>
      <c r="T3214" s="21">
        <f>(((I3214/60)/60)/24)+DATE(1970,1,1)+(-5/24)</f>
        <v>42291.709062499998</v>
      </c>
    </row>
    <row r="3215" spans="1:20" ht="75" hidden="1" x14ac:dyDescent="0.25">
      <c r="A3215" s="13">
        <v>3300</v>
      </c>
      <c r="B3215" s="3" t="s">
        <v>3300</v>
      </c>
      <c r="C3215" s="3" t="s">
        <v>7410</v>
      </c>
      <c r="D3215" s="2">
        <v>3000</v>
      </c>
      <c r="E3215" s="11">
        <v>4085</v>
      </c>
      <c r="F3215" s="2" t="s">
        <v>8218</v>
      </c>
      <c r="G3215" s="2" t="s">
        <v>8223</v>
      </c>
      <c r="H3215" s="2" t="s">
        <v>8245</v>
      </c>
      <c r="I3215" s="2">
        <v>1430329862</v>
      </c>
      <c r="J3215" s="2">
        <v>1428515462</v>
      </c>
      <c r="K3215" s="2" t="b">
        <v>0</v>
      </c>
      <c r="L3215" s="2">
        <v>88</v>
      </c>
      <c r="M3215" s="2" t="b">
        <v>1</v>
      </c>
      <c r="N3215" s="2" t="s">
        <v>8270</v>
      </c>
      <c r="O3215" s="9">
        <f>E3215/D3215</f>
        <v>1.3616666666666666</v>
      </c>
      <c r="P3215" s="10">
        <f>IF(E3215=0,0,E3215/L3215)</f>
        <v>46.420454545454547</v>
      </c>
      <c r="Q3215" s="2" t="str">
        <f>LEFT(N3215,SEARCH("/",N3215,1)-1)</f>
        <v>theater</v>
      </c>
      <c r="R3215" s="2" t="str">
        <f>RIGHT(N3215,LEN(N3215)-SEARCH("/",N3215))</f>
        <v>plays</v>
      </c>
      <c r="S3215" s="21">
        <f>(((J3215/60)/60)/24)+DATE(1970,1,1)+(-5/24)</f>
        <v>42102.535439814812</v>
      </c>
      <c r="T3215" s="21">
        <f>(((I3215/60)/60)/24)+DATE(1970,1,1)+(-5/24)</f>
        <v>42123.535439814812</v>
      </c>
    </row>
    <row r="3216" spans="1:20" ht="90" hidden="1" x14ac:dyDescent="0.25">
      <c r="A3216" s="13">
        <v>3301</v>
      </c>
      <c r="B3216" s="3" t="s">
        <v>3301</v>
      </c>
      <c r="C3216" s="3" t="s">
        <v>7411</v>
      </c>
      <c r="D3216" s="2">
        <v>3000</v>
      </c>
      <c r="E3216" s="11">
        <v>4004</v>
      </c>
      <c r="F3216" s="2" t="s">
        <v>8218</v>
      </c>
      <c r="G3216" s="2" t="s">
        <v>8223</v>
      </c>
      <c r="H3216" s="2" t="s">
        <v>8245</v>
      </c>
      <c r="I3216" s="2">
        <v>1470034740</v>
      </c>
      <c r="J3216" s="2">
        <v>1466185176</v>
      </c>
      <c r="K3216" s="2" t="b">
        <v>0</v>
      </c>
      <c r="L3216" s="2">
        <v>70</v>
      </c>
      <c r="M3216" s="2" t="b">
        <v>1</v>
      </c>
      <c r="N3216" s="2" t="s">
        <v>8270</v>
      </c>
      <c r="O3216" s="9">
        <f>E3216/D3216</f>
        <v>1.3346666666666667</v>
      </c>
      <c r="P3216" s="10">
        <f>IF(E3216=0,0,E3216/L3216)</f>
        <v>57.2</v>
      </c>
      <c r="Q3216" s="2" t="str">
        <f>LEFT(N3216,SEARCH("/",N3216,1)-1)</f>
        <v>theater</v>
      </c>
      <c r="R3216" s="2" t="str">
        <f>RIGHT(N3216,LEN(N3216)-SEARCH("/",N3216))</f>
        <v>plays</v>
      </c>
      <c r="S3216" s="21">
        <f>(((J3216/60)/60)/24)+DATE(1970,1,1)+(-5/24)</f>
        <v>42538.527500000004</v>
      </c>
      <c r="T3216" s="21">
        <f>(((I3216/60)/60)/24)+DATE(1970,1,1)+(-5/24)</f>
        <v>42583.082638888889</v>
      </c>
    </row>
    <row r="3217" spans="1:20" ht="30" hidden="1" x14ac:dyDescent="0.25">
      <c r="A3217" s="13">
        <v>3302</v>
      </c>
      <c r="B3217" s="3" t="s">
        <v>3302</v>
      </c>
      <c r="C3217" s="3" t="s">
        <v>7412</v>
      </c>
      <c r="D3217" s="2">
        <v>8400</v>
      </c>
      <c r="E3217" s="11">
        <v>8685</v>
      </c>
      <c r="F3217" s="2" t="s">
        <v>8218</v>
      </c>
      <c r="G3217" s="2" t="s">
        <v>8226</v>
      </c>
      <c r="H3217" s="2" t="s">
        <v>8248</v>
      </c>
      <c r="I3217" s="2">
        <v>1481099176</v>
      </c>
      <c r="J3217" s="2">
        <v>1478507176</v>
      </c>
      <c r="K3217" s="2" t="b">
        <v>0</v>
      </c>
      <c r="L3217" s="2">
        <v>50</v>
      </c>
      <c r="M3217" s="2" t="b">
        <v>1</v>
      </c>
      <c r="N3217" s="2" t="s">
        <v>8270</v>
      </c>
      <c r="O3217" s="9">
        <f>E3217/D3217</f>
        <v>1.0339285714285715</v>
      </c>
      <c r="P3217" s="10">
        <f>IF(E3217=0,0,E3217/L3217)</f>
        <v>173.7</v>
      </c>
      <c r="Q3217" s="2" t="str">
        <f>LEFT(N3217,SEARCH("/",N3217,1)-1)</f>
        <v>theater</v>
      </c>
      <c r="R3217" s="2" t="str">
        <f>RIGHT(N3217,LEN(N3217)-SEARCH("/",N3217))</f>
        <v>plays</v>
      </c>
      <c r="S3217" s="21">
        <f>(((J3217/60)/60)/24)+DATE(1970,1,1)+(-5/24)</f>
        <v>42681.143240740734</v>
      </c>
      <c r="T3217" s="21">
        <f>(((I3217/60)/60)/24)+DATE(1970,1,1)+(-5/24)</f>
        <v>42711.143240740734</v>
      </c>
    </row>
    <row r="3218" spans="1:20" ht="90" hidden="1" x14ac:dyDescent="0.25">
      <c r="A3218" s="13">
        <v>3303</v>
      </c>
      <c r="B3218" s="3" t="s">
        <v>3303</v>
      </c>
      <c r="C3218" s="3" t="s">
        <v>7413</v>
      </c>
      <c r="D3218" s="2">
        <v>1800</v>
      </c>
      <c r="E3218" s="11">
        <v>2086</v>
      </c>
      <c r="F3218" s="2" t="s">
        <v>8218</v>
      </c>
      <c r="G3218" s="2" t="s">
        <v>8223</v>
      </c>
      <c r="H3218" s="2" t="s">
        <v>8245</v>
      </c>
      <c r="I3218" s="2">
        <v>1427553484</v>
      </c>
      <c r="J3218" s="2">
        <v>1424533084</v>
      </c>
      <c r="K3218" s="2" t="b">
        <v>0</v>
      </c>
      <c r="L3218" s="2">
        <v>35</v>
      </c>
      <c r="M3218" s="2" t="b">
        <v>1</v>
      </c>
      <c r="N3218" s="2" t="s">
        <v>8270</v>
      </c>
      <c r="O3218" s="9">
        <f>E3218/D3218</f>
        <v>1.1588888888888889</v>
      </c>
      <c r="P3218" s="10">
        <f>IF(E3218=0,0,E3218/L3218)</f>
        <v>59.6</v>
      </c>
      <c r="Q3218" s="2" t="str">
        <f>LEFT(N3218,SEARCH("/",N3218,1)-1)</f>
        <v>theater</v>
      </c>
      <c r="R3218" s="2" t="str">
        <f>RIGHT(N3218,LEN(N3218)-SEARCH("/",N3218))</f>
        <v>plays</v>
      </c>
      <c r="S3218" s="21">
        <f>(((J3218/60)/60)/24)+DATE(1970,1,1)+(-5/24)</f>
        <v>42056.443101851844</v>
      </c>
      <c r="T3218" s="21">
        <f>(((I3218/60)/60)/24)+DATE(1970,1,1)+(-5/24)</f>
        <v>42091.401435185187</v>
      </c>
    </row>
    <row r="3219" spans="1:20" ht="90" hidden="1" x14ac:dyDescent="0.25">
      <c r="A3219" s="13">
        <v>3304</v>
      </c>
      <c r="B3219" s="3" t="s">
        <v>3304</v>
      </c>
      <c r="C3219" s="3" t="s">
        <v>7414</v>
      </c>
      <c r="D3219" s="2">
        <v>15000</v>
      </c>
      <c r="E3219" s="11">
        <v>15677.5</v>
      </c>
      <c r="F3219" s="2" t="s">
        <v>8218</v>
      </c>
      <c r="G3219" s="2" t="s">
        <v>8223</v>
      </c>
      <c r="H3219" s="2" t="s">
        <v>8245</v>
      </c>
      <c r="I3219" s="2">
        <v>1482418752</v>
      </c>
      <c r="J3219" s="2">
        <v>1479826752</v>
      </c>
      <c r="K3219" s="2" t="b">
        <v>0</v>
      </c>
      <c r="L3219" s="2">
        <v>175</v>
      </c>
      <c r="M3219" s="2" t="b">
        <v>1</v>
      </c>
      <c r="N3219" s="2" t="s">
        <v>8270</v>
      </c>
      <c r="O3219" s="9">
        <f>E3219/D3219</f>
        <v>1.0451666666666666</v>
      </c>
      <c r="P3219" s="10">
        <f>IF(E3219=0,0,E3219/L3219)</f>
        <v>89.585714285714289</v>
      </c>
      <c r="Q3219" s="2" t="str">
        <f>LEFT(N3219,SEARCH("/",N3219,1)-1)</f>
        <v>theater</v>
      </c>
      <c r="R3219" s="2" t="str">
        <f>RIGHT(N3219,LEN(N3219)-SEARCH("/",N3219))</f>
        <v>plays</v>
      </c>
      <c r="S3219" s="21">
        <f>(((J3219/60)/60)/24)+DATE(1970,1,1)+(-5/24)</f>
        <v>42696.41611111111</v>
      </c>
      <c r="T3219" s="21">
        <f>(((I3219/60)/60)/24)+DATE(1970,1,1)+(-5/24)</f>
        <v>42726.41611111111</v>
      </c>
    </row>
    <row r="3220" spans="1:20" ht="90" hidden="1" x14ac:dyDescent="0.25">
      <c r="A3220" s="13">
        <v>3305</v>
      </c>
      <c r="B3220" s="3" t="s">
        <v>3305</v>
      </c>
      <c r="C3220" s="3" t="s">
        <v>7415</v>
      </c>
      <c r="D3220" s="2">
        <v>4000</v>
      </c>
      <c r="E3220" s="11">
        <v>4081</v>
      </c>
      <c r="F3220" s="2" t="s">
        <v>8218</v>
      </c>
      <c r="G3220" s="2" t="s">
        <v>8223</v>
      </c>
      <c r="H3220" s="2" t="s">
        <v>8245</v>
      </c>
      <c r="I3220" s="2">
        <v>1438374748</v>
      </c>
      <c r="J3220" s="2">
        <v>1435782748</v>
      </c>
      <c r="K3220" s="2" t="b">
        <v>0</v>
      </c>
      <c r="L3220" s="2">
        <v>20</v>
      </c>
      <c r="M3220" s="2" t="b">
        <v>1</v>
      </c>
      <c r="N3220" s="2" t="s">
        <v>8270</v>
      </c>
      <c r="O3220" s="9">
        <f>E3220/D3220</f>
        <v>1.0202500000000001</v>
      </c>
      <c r="P3220" s="10">
        <f>IF(E3220=0,0,E3220/L3220)</f>
        <v>204.05</v>
      </c>
      <c r="Q3220" s="2" t="str">
        <f>LEFT(N3220,SEARCH("/",N3220,1)-1)</f>
        <v>theater</v>
      </c>
      <c r="R3220" s="2" t="str">
        <f>RIGHT(N3220,LEN(N3220)-SEARCH("/",N3220))</f>
        <v>plays</v>
      </c>
      <c r="S3220" s="21">
        <f>(((J3220/60)/60)/24)+DATE(1970,1,1)+(-5/24)</f>
        <v>42186.647546296292</v>
      </c>
      <c r="T3220" s="21">
        <f>(((I3220/60)/60)/24)+DATE(1970,1,1)+(-5/24)</f>
        <v>42216.647546296292</v>
      </c>
    </row>
    <row r="3221" spans="1:20" ht="90" hidden="1" x14ac:dyDescent="0.25">
      <c r="A3221" s="13">
        <v>3306</v>
      </c>
      <c r="B3221" s="3" t="s">
        <v>3306</v>
      </c>
      <c r="C3221" s="3" t="s">
        <v>7416</v>
      </c>
      <c r="D3221" s="2">
        <v>1500</v>
      </c>
      <c r="E3221" s="11">
        <v>2630</v>
      </c>
      <c r="F3221" s="2" t="s">
        <v>8218</v>
      </c>
      <c r="G3221" s="2" t="s">
        <v>8223</v>
      </c>
      <c r="H3221" s="2" t="s">
        <v>8245</v>
      </c>
      <c r="I3221" s="2">
        <v>1465527600</v>
      </c>
      <c r="J3221" s="2">
        <v>1462252542</v>
      </c>
      <c r="K3221" s="2" t="b">
        <v>0</v>
      </c>
      <c r="L3221" s="2">
        <v>54</v>
      </c>
      <c r="M3221" s="2" t="b">
        <v>1</v>
      </c>
      <c r="N3221" s="2" t="s">
        <v>8270</v>
      </c>
      <c r="O3221" s="9">
        <f>E3221/D3221</f>
        <v>1.7533333333333334</v>
      </c>
      <c r="P3221" s="10">
        <f>IF(E3221=0,0,E3221/L3221)</f>
        <v>48.703703703703702</v>
      </c>
      <c r="Q3221" s="2" t="str">
        <f>LEFT(N3221,SEARCH("/",N3221,1)-1)</f>
        <v>theater</v>
      </c>
      <c r="R3221" s="2" t="str">
        <f>RIGHT(N3221,LEN(N3221)-SEARCH("/",N3221))</f>
        <v>plays</v>
      </c>
      <c r="S3221" s="21">
        <f>(((J3221/60)/60)/24)+DATE(1970,1,1)+(-5/24)</f>
        <v>42493.010902777773</v>
      </c>
      <c r="T3221" s="21">
        <f>(((I3221/60)/60)/24)+DATE(1970,1,1)+(-5/24)</f>
        <v>42530.916666666664</v>
      </c>
    </row>
    <row r="3222" spans="1:20" ht="105" hidden="1" x14ac:dyDescent="0.25">
      <c r="A3222" s="13">
        <v>3307</v>
      </c>
      <c r="B3222" s="3" t="s">
        <v>3307</v>
      </c>
      <c r="C3222" s="3" t="s">
        <v>7417</v>
      </c>
      <c r="D3222" s="2">
        <v>1000</v>
      </c>
      <c r="E3222" s="11">
        <v>1066.8</v>
      </c>
      <c r="F3222" s="2" t="s">
        <v>8218</v>
      </c>
      <c r="G3222" s="2" t="s">
        <v>8223</v>
      </c>
      <c r="H3222" s="2" t="s">
        <v>8245</v>
      </c>
      <c r="I3222" s="2">
        <v>1463275339</v>
      </c>
      <c r="J3222" s="2">
        <v>1460683339</v>
      </c>
      <c r="K3222" s="2" t="b">
        <v>0</v>
      </c>
      <c r="L3222" s="2">
        <v>20</v>
      </c>
      <c r="M3222" s="2" t="b">
        <v>1</v>
      </c>
      <c r="N3222" s="2" t="s">
        <v>8270</v>
      </c>
      <c r="O3222" s="9">
        <f>E3222/D3222</f>
        <v>1.0668</v>
      </c>
      <c r="P3222" s="10">
        <f>IF(E3222=0,0,E3222/L3222)</f>
        <v>53.339999999999996</v>
      </c>
      <c r="Q3222" s="2" t="str">
        <f>LEFT(N3222,SEARCH("/",N3222,1)-1)</f>
        <v>theater</v>
      </c>
      <c r="R3222" s="2" t="str">
        <f>RIGHT(N3222,LEN(N3222)-SEARCH("/",N3222))</f>
        <v>plays</v>
      </c>
      <c r="S3222" s="21">
        <f>(((J3222/60)/60)/24)+DATE(1970,1,1)+(-5/24)</f>
        <v>42474.848831018513</v>
      </c>
      <c r="T3222" s="21">
        <f>(((I3222/60)/60)/24)+DATE(1970,1,1)+(-5/24)</f>
        <v>42504.848831018513</v>
      </c>
    </row>
    <row r="3223" spans="1:20" ht="90" hidden="1" x14ac:dyDescent="0.25">
      <c r="A3223" s="13">
        <v>3308</v>
      </c>
      <c r="B3223" s="3" t="s">
        <v>3308</v>
      </c>
      <c r="C3223" s="3" t="s">
        <v>7418</v>
      </c>
      <c r="D3223" s="2">
        <v>3500</v>
      </c>
      <c r="E3223" s="11">
        <v>4280</v>
      </c>
      <c r="F3223" s="2" t="s">
        <v>8218</v>
      </c>
      <c r="G3223" s="2" t="s">
        <v>8223</v>
      </c>
      <c r="H3223" s="2" t="s">
        <v>8245</v>
      </c>
      <c r="I3223" s="2">
        <v>1460581365</v>
      </c>
      <c r="J3223" s="2">
        <v>1458766965</v>
      </c>
      <c r="K3223" s="2" t="b">
        <v>0</v>
      </c>
      <c r="L3223" s="2">
        <v>57</v>
      </c>
      <c r="M3223" s="2" t="b">
        <v>1</v>
      </c>
      <c r="N3223" s="2" t="s">
        <v>8270</v>
      </c>
      <c r="O3223" s="9">
        <f>E3223/D3223</f>
        <v>1.2228571428571429</v>
      </c>
      <c r="P3223" s="10">
        <f>IF(E3223=0,0,E3223/L3223)</f>
        <v>75.087719298245617</v>
      </c>
      <c r="Q3223" s="2" t="str">
        <f>LEFT(N3223,SEARCH("/",N3223,1)-1)</f>
        <v>theater</v>
      </c>
      <c r="R3223" s="2" t="str">
        <f>RIGHT(N3223,LEN(N3223)-SEARCH("/",N3223))</f>
        <v>plays</v>
      </c>
      <c r="S3223" s="21">
        <f>(((J3223/60)/60)/24)+DATE(1970,1,1)+(-5/24)</f>
        <v>42452.668576388889</v>
      </c>
      <c r="T3223" s="21">
        <f>(((I3223/60)/60)/24)+DATE(1970,1,1)+(-5/24)</f>
        <v>42473.668576388889</v>
      </c>
    </row>
    <row r="3224" spans="1:20" ht="45" hidden="1" x14ac:dyDescent="0.25">
      <c r="A3224" s="13">
        <v>3309</v>
      </c>
      <c r="B3224" s="3" t="s">
        <v>3309</v>
      </c>
      <c r="C3224" s="3" t="s">
        <v>7419</v>
      </c>
      <c r="D3224" s="2">
        <v>350</v>
      </c>
      <c r="E3224" s="11">
        <v>558</v>
      </c>
      <c r="F3224" s="2" t="s">
        <v>8218</v>
      </c>
      <c r="G3224" s="2" t="s">
        <v>8224</v>
      </c>
      <c r="H3224" s="2" t="s">
        <v>8246</v>
      </c>
      <c r="I3224" s="2">
        <v>1476632178</v>
      </c>
      <c r="J3224" s="2">
        <v>1473953778</v>
      </c>
      <c r="K3224" s="2" t="b">
        <v>0</v>
      </c>
      <c r="L3224" s="2">
        <v>31</v>
      </c>
      <c r="M3224" s="2" t="b">
        <v>1</v>
      </c>
      <c r="N3224" s="2" t="s">
        <v>8270</v>
      </c>
      <c r="O3224" s="9">
        <f>E3224/D3224</f>
        <v>1.5942857142857143</v>
      </c>
      <c r="P3224" s="10">
        <f>IF(E3224=0,0,E3224/L3224)</f>
        <v>18</v>
      </c>
      <c r="Q3224" s="2" t="str">
        <f>LEFT(N3224,SEARCH("/",N3224,1)-1)</f>
        <v>theater</v>
      </c>
      <c r="R3224" s="2" t="str">
        <f>RIGHT(N3224,LEN(N3224)-SEARCH("/",N3224))</f>
        <v>plays</v>
      </c>
      <c r="S3224" s="21">
        <f>(((J3224/60)/60)/24)+DATE(1970,1,1)+(-5/24)</f>
        <v>42628.441874999997</v>
      </c>
      <c r="T3224" s="21">
        <f>(((I3224/60)/60)/24)+DATE(1970,1,1)+(-5/24)</f>
        <v>42659.441874999997</v>
      </c>
    </row>
    <row r="3225" spans="1:20" ht="60" hidden="1" x14ac:dyDescent="0.25">
      <c r="A3225" s="13">
        <v>3310</v>
      </c>
      <c r="B3225" s="3" t="s">
        <v>3310</v>
      </c>
      <c r="C3225" s="3" t="s">
        <v>7420</v>
      </c>
      <c r="D3225" s="2">
        <v>6500</v>
      </c>
      <c r="E3225" s="11">
        <v>6505</v>
      </c>
      <c r="F3225" s="2" t="s">
        <v>8218</v>
      </c>
      <c r="G3225" s="2" t="s">
        <v>8223</v>
      </c>
      <c r="H3225" s="2" t="s">
        <v>8245</v>
      </c>
      <c r="I3225" s="2">
        <v>1444169825</v>
      </c>
      <c r="J3225" s="2">
        <v>1441577825</v>
      </c>
      <c r="K3225" s="2" t="b">
        <v>0</v>
      </c>
      <c r="L3225" s="2">
        <v>31</v>
      </c>
      <c r="M3225" s="2" t="b">
        <v>1</v>
      </c>
      <c r="N3225" s="2" t="s">
        <v>8270</v>
      </c>
      <c r="O3225" s="9">
        <f>E3225/D3225</f>
        <v>1.0007692307692309</v>
      </c>
      <c r="P3225" s="10">
        <f>IF(E3225=0,0,E3225/L3225)</f>
        <v>209.83870967741936</v>
      </c>
      <c r="Q3225" s="2" t="str">
        <f>LEFT(N3225,SEARCH("/",N3225,1)-1)</f>
        <v>theater</v>
      </c>
      <c r="R3225" s="2" t="str">
        <f>RIGHT(N3225,LEN(N3225)-SEARCH("/",N3225))</f>
        <v>plays</v>
      </c>
      <c r="S3225" s="21">
        <f>(((J3225/60)/60)/24)+DATE(1970,1,1)+(-5/24)</f>
        <v>42253.720196759255</v>
      </c>
      <c r="T3225" s="21">
        <f>(((I3225/60)/60)/24)+DATE(1970,1,1)+(-5/24)</f>
        <v>42283.720196759255</v>
      </c>
    </row>
    <row r="3226" spans="1:20" ht="75" hidden="1" x14ac:dyDescent="0.25">
      <c r="A3226" s="13">
        <v>3311</v>
      </c>
      <c r="B3226" s="3" t="s">
        <v>3311</v>
      </c>
      <c r="C3226" s="3" t="s">
        <v>7421</v>
      </c>
      <c r="D3226" s="2">
        <v>2500</v>
      </c>
      <c r="E3226" s="11">
        <v>2746</v>
      </c>
      <c r="F3226" s="2" t="s">
        <v>8218</v>
      </c>
      <c r="G3226" s="2" t="s">
        <v>8223</v>
      </c>
      <c r="H3226" s="2" t="s">
        <v>8245</v>
      </c>
      <c r="I3226" s="2">
        <v>1445065210</v>
      </c>
      <c r="J3226" s="2">
        <v>1442473210</v>
      </c>
      <c r="K3226" s="2" t="b">
        <v>0</v>
      </c>
      <c r="L3226" s="2">
        <v>45</v>
      </c>
      <c r="M3226" s="2" t="b">
        <v>1</v>
      </c>
      <c r="N3226" s="2" t="s">
        <v>8270</v>
      </c>
      <c r="O3226" s="9">
        <f>E3226/D3226</f>
        <v>1.0984</v>
      </c>
      <c r="P3226" s="10">
        <f>IF(E3226=0,0,E3226/L3226)</f>
        <v>61.022222222222226</v>
      </c>
      <c r="Q3226" s="2" t="str">
        <f>LEFT(N3226,SEARCH("/",N3226,1)-1)</f>
        <v>theater</v>
      </c>
      <c r="R3226" s="2" t="str">
        <f>RIGHT(N3226,LEN(N3226)-SEARCH("/",N3226))</f>
        <v>plays</v>
      </c>
      <c r="S3226" s="21">
        <f>(((J3226/60)/60)/24)+DATE(1970,1,1)+(-5/24)</f>
        <v>42264.083449074074</v>
      </c>
      <c r="T3226" s="21">
        <f>(((I3226/60)/60)/24)+DATE(1970,1,1)+(-5/24)</f>
        <v>42294.083449074074</v>
      </c>
    </row>
    <row r="3227" spans="1:20" ht="90" hidden="1" x14ac:dyDescent="0.25">
      <c r="A3227" s="13">
        <v>3312</v>
      </c>
      <c r="B3227" s="3" t="s">
        <v>3312</v>
      </c>
      <c r="C3227" s="3" t="s">
        <v>7422</v>
      </c>
      <c r="D3227" s="2">
        <v>2500</v>
      </c>
      <c r="E3227" s="11">
        <v>2501</v>
      </c>
      <c r="F3227" s="2" t="s">
        <v>8218</v>
      </c>
      <c r="G3227" s="2" t="s">
        <v>8223</v>
      </c>
      <c r="H3227" s="2" t="s">
        <v>8245</v>
      </c>
      <c r="I3227" s="2">
        <v>1478901600</v>
      </c>
      <c r="J3227" s="2">
        <v>1477077946</v>
      </c>
      <c r="K3227" s="2" t="b">
        <v>0</v>
      </c>
      <c r="L3227" s="2">
        <v>41</v>
      </c>
      <c r="M3227" s="2" t="b">
        <v>1</v>
      </c>
      <c r="N3227" s="2" t="s">
        <v>8270</v>
      </c>
      <c r="O3227" s="9">
        <f>E3227/D3227</f>
        <v>1.0004</v>
      </c>
      <c r="P3227" s="10">
        <f>IF(E3227=0,0,E3227/L3227)</f>
        <v>61</v>
      </c>
      <c r="Q3227" s="2" t="str">
        <f>LEFT(N3227,SEARCH("/",N3227,1)-1)</f>
        <v>theater</v>
      </c>
      <c r="R3227" s="2" t="str">
        <f>RIGHT(N3227,LEN(N3227)-SEARCH("/",N3227))</f>
        <v>plays</v>
      </c>
      <c r="S3227" s="21">
        <f>(((J3227/60)/60)/24)+DATE(1970,1,1)+(-5/24)</f>
        <v>42664.601226851846</v>
      </c>
      <c r="T3227" s="21">
        <f>(((I3227/60)/60)/24)+DATE(1970,1,1)+(-5/24)</f>
        <v>42685.708333333336</v>
      </c>
    </row>
    <row r="3228" spans="1:20" ht="75" hidden="1" x14ac:dyDescent="0.25">
      <c r="A3228" s="13">
        <v>3313</v>
      </c>
      <c r="B3228" s="3" t="s">
        <v>3313</v>
      </c>
      <c r="C3228" s="3" t="s">
        <v>7423</v>
      </c>
      <c r="D3228" s="2">
        <v>2000</v>
      </c>
      <c r="E3228" s="11">
        <v>2321</v>
      </c>
      <c r="F3228" s="2" t="s">
        <v>8218</v>
      </c>
      <c r="G3228" s="2" t="s">
        <v>8223</v>
      </c>
      <c r="H3228" s="2" t="s">
        <v>8245</v>
      </c>
      <c r="I3228" s="2">
        <v>1453856400</v>
      </c>
      <c r="J3228" s="2">
        <v>1452664317</v>
      </c>
      <c r="K3228" s="2" t="b">
        <v>0</v>
      </c>
      <c r="L3228" s="2">
        <v>29</v>
      </c>
      <c r="M3228" s="2" t="b">
        <v>1</v>
      </c>
      <c r="N3228" s="2" t="s">
        <v>8270</v>
      </c>
      <c r="O3228" s="9">
        <f>E3228/D3228</f>
        <v>1.1605000000000001</v>
      </c>
      <c r="P3228" s="10">
        <f>IF(E3228=0,0,E3228/L3228)</f>
        <v>80.034482758620683</v>
      </c>
      <c r="Q3228" s="2" t="str">
        <f>LEFT(N3228,SEARCH("/",N3228,1)-1)</f>
        <v>theater</v>
      </c>
      <c r="R3228" s="2" t="str">
        <f>RIGHT(N3228,LEN(N3228)-SEARCH("/",N3228))</f>
        <v>plays</v>
      </c>
      <c r="S3228" s="21">
        <f>(((J3228/60)/60)/24)+DATE(1970,1,1)+(-5/24)</f>
        <v>42382.036076388882</v>
      </c>
      <c r="T3228" s="21">
        <f>(((I3228/60)/60)/24)+DATE(1970,1,1)+(-5/24)</f>
        <v>42395.833333333336</v>
      </c>
    </row>
    <row r="3229" spans="1:20" ht="105" hidden="1" x14ac:dyDescent="0.25">
      <c r="A3229" s="13">
        <v>3314</v>
      </c>
      <c r="B3229" s="3" t="s">
        <v>3314</v>
      </c>
      <c r="C3229" s="3" t="s">
        <v>7424</v>
      </c>
      <c r="D3229" s="2">
        <v>800</v>
      </c>
      <c r="E3229" s="11">
        <v>1686</v>
      </c>
      <c r="F3229" s="2" t="s">
        <v>8218</v>
      </c>
      <c r="G3229" s="2" t="s">
        <v>8224</v>
      </c>
      <c r="H3229" s="2" t="s">
        <v>8246</v>
      </c>
      <c r="I3229" s="2">
        <v>1431115500</v>
      </c>
      <c r="J3229" s="2">
        <v>1428733511</v>
      </c>
      <c r="K3229" s="2" t="b">
        <v>0</v>
      </c>
      <c r="L3229" s="2">
        <v>58</v>
      </c>
      <c r="M3229" s="2" t="b">
        <v>1</v>
      </c>
      <c r="N3229" s="2" t="s">
        <v>8270</v>
      </c>
      <c r="O3229" s="9">
        <f>E3229/D3229</f>
        <v>2.1074999999999999</v>
      </c>
      <c r="P3229" s="10">
        <f>IF(E3229=0,0,E3229/L3229)</f>
        <v>29.068965517241381</v>
      </c>
      <c r="Q3229" s="2" t="str">
        <f>LEFT(N3229,SEARCH("/",N3229,1)-1)</f>
        <v>theater</v>
      </c>
      <c r="R3229" s="2" t="str">
        <f>RIGHT(N3229,LEN(N3229)-SEARCH("/",N3229))</f>
        <v>plays</v>
      </c>
      <c r="S3229" s="21">
        <f>(((J3229/60)/60)/24)+DATE(1970,1,1)+(-5/24)</f>
        <v>42105.059155092589</v>
      </c>
      <c r="T3229" s="21">
        <f>(((I3229/60)/60)/24)+DATE(1970,1,1)+(-5/24)</f>
        <v>42132.628472222219</v>
      </c>
    </row>
    <row r="3230" spans="1:20" ht="75" hidden="1" x14ac:dyDescent="0.25">
      <c r="A3230" s="13">
        <v>3315</v>
      </c>
      <c r="B3230" s="3" t="s">
        <v>3315</v>
      </c>
      <c r="C3230" s="3" t="s">
        <v>7425</v>
      </c>
      <c r="D3230" s="2">
        <v>4000</v>
      </c>
      <c r="E3230" s="11">
        <v>4400</v>
      </c>
      <c r="F3230" s="2" t="s">
        <v>8218</v>
      </c>
      <c r="G3230" s="2" t="s">
        <v>8224</v>
      </c>
      <c r="H3230" s="2" t="s">
        <v>8246</v>
      </c>
      <c r="I3230" s="2">
        <v>1462519041</v>
      </c>
      <c r="J3230" s="2">
        <v>1459927041</v>
      </c>
      <c r="K3230" s="2" t="b">
        <v>0</v>
      </c>
      <c r="L3230" s="2">
        <v>89</v>
      </c>
      <c r="M3230" s="2" t="b">
        <v>1</v>
      </c>
      <c r="N3230" s="2" t="s">
        <v>8270</v>
      </c>
      <c r="O3230" s="9">
        <f>E3230/D3230</f>
        <v>1.1000000000000001</v>
      </c>
      <c r="P3230" s="10">
        <f>IF(E3230=0,0,E3230/L3230)</f>
        <v>49.438202247191015</v>
      </c>
      <c r="Q3230" s="2" t="str">
        <f>LEFT(N3230,SEARCH("/",N3230,1)-1)</f>
        <v>theater</v>
      </c>
      <c r="R3230" s="2" t="str">
        <f>RIGHT(N3230,LEN(N3230)-SEARCH("/",N3230))</f>
        <v>plays</v>
      </c>
      <c r="S3230" s="21">
        <f>(((J3230/60)/60)/24)+DATE(1970,1,1)+(-5/24)</f>
        <v>42466.095381944448</v>
      </c>
      <c r="T3230" s="21">
        <f>(((I3230/60)/60)/24)+DATE(1970,1,1)+(-5/24)</f>
        <v>42496.095381944448</v>
      </c>
    </row>
    <row r="3231" spans="1:20" ht="105" hidden="1" x14ac:dyDescent="0.25">
      <c r="A3231" s="13">
        <v>3316</v>
      </c>
      <c r="B3231" s="3" t="s">
        <v>3316</v>
      </c>
      <c r="C3231" s="3" t="s">
        <v>7426</v>
      </c>
      <c r="D3231" s="2">
        <v>11737</v>
      </c>
      <c r="E3231" s="11">
        <v>11747.18</v>
      </c>
      <c r="F3231" s="2" t="s">
        <v>8218</v>
      </c>
      <c r="G3231" s="2" t="s">
        <v>8223</v>
      </c>
      <c r="H3231" s="2" t="s">
        <v>8245</v>
      </c>
      <c r="I3231" s="2">
        <v>1407506040</v>
      </c>
      <c r="J3231" s="2">
        <v>1404680075</v>
      </c>
      <c r="K3231" s="2" t="b">
        <v>0</v>
      </c>
      <c r="L3231" s="2">
        <v>125</v>
      </c>
      <c r="M3231" s="2" t="b">
        <v>1</v>
      </c>
      <c r="N3231" s="2" t="s">
        <v>8270</v>
      </c>
      <c r="O3231" s="9">
        <f>E3231/D3231</f>
        <v>1.0008673425918038</v>
      </c>
      <c r="P3231" s="10">
        <f>IF(E3231=0,0,E3231/L3231)</f>
        <v>93.977440000000001</v>
      </c>
      <c r="Q3231" s="2" t="str">
        <f>LEFT(N3231,SEARCH("/",N3231,1)-1)</f>
        <v>theater</v>
      </c>
      <c r="R3231" s="2" t="str">
        <f>RIGHT(N3231,LEN(N3231)-SEARCH("/",N3231))</f>
        <v>plays</v>
      </c>
      <c r="S3231" s="21">
        <f>(((J3231/60)/60)/24)+DATE(1970,1,1)+(-5/24)</f>
        <v>41826.662905092591</v>
      </c>
      <c r="T3231" s="21">
        <f>(((I3231/60)/60)/24)+DATE(1970,1,1)+(-5/24)</f>
        <v>41859.370833333334</v>
      </c>
    </row>
    <row r="3232" spans="1:20" ht="75" hidden="1" x14ac:dyDescent="0.25">
      <c r="A3232" s="13">
        <v>3317</v>
      </c>
      <c r="B3232" s="3" t="s">
        <v>3317</v>
      </c>
      <c r="C3232" s="3" t="s">
        <v>7427</v>
      </c>
      <c r="D3232" s="2">
        <v>1050</v>
      </c>
      <c r="E3232" s="11">
        <v>1115</v>
      </c>
      <c r="F3232" s="2" t="s">
        <v>8218</v>
      </c>
      <c r="G3232" s="2" t="s">
        <v>8223</v>
      </c>
      <c r="H3232" s="2" t="s">
        <v>8245</v>
      </c>
      <c r="I3232" s="2">
        <v>1465347424</v>
      </c>
      <c r="J3232" s="2">
        <v>1462755424</v>
      </c>
      <c r="K3232" s="2" t="b">
        <v>0</v>
      </c>
      <c r="L3232" s="2">
        <v>18</v>
      </c>
      <c r="M3232" s="2" t="b">
        <v>1</v>
      </c>
      <c r="N3232" s="2" t="s">
        <v>8270</v>
      </c>
      <c r="O3232" s="9">
        <f>E3232/D3232</f>
        <v>1.0619047619047619</v>
      </c>
      <c r="P3232" s="10">
        <f>IF(E3232=0,0,E3232/L3232)</f>
        <v>61.944444444444443</v>
      </c>
      <c r="Q3232" s="2" t="str">
        <f>LEFT(N3232,SEARCH("/",N3232,1)-1)</f>
        <v>theater</v>
      </c>
      <c r="R3232" s="2" t="str">
        <f>RIGHT(N3232,LEN(N3232)-SEARCH("/",N3232))</f>
        <v>plays</v>
      </c>
      <c r="S3232" s="21">
        <f>(((J3232/60)/60)/24)+DATE(1970,1,1)+(-5/24)</f>
        <v>42498.831296296288</v>
      </c>
      <c r="T3232" s="21">
        <f>(((I3232/60)/60)/24)+DATE(1970,1,1)+(-5/24)</f>
        <v>42528.831296296288</v>
      </c>
    </row>
    <row r="3233" spans="1:20" ht="45" hidden="1" x14ac:dyDescent="0.25">
      <c r="A3233" s="13">
        <v>3318</v>
      </c>
      <c r="B3233" s="3" t="s">
        <v>3318</v>
      </c>
      <c r="C3233" s="3" t="s">
        <v>7428</v>
      </c>
      <c r="D3233" s="2">
        <v>2000</v>
      </c>
      <c r="E3233" s="11">
        <v>2512</v>
      </c>
      <c r="F3233" s="2" t="s">
        <v>8218</v>
      </c>
      <c r="G3233" s="2" t="s">
        <v>8228</v>
      </c>
      <c r="H3233" s="2" t="s">
        <v>8250</v>
      </c>
      <c r="I3233" s="2">
        <v>1460341800</v>
      </c>
      <c r="J3233" s="2">
        <v>1456902893</v>
      </c>
      <c r="K3233" s="2" t="b">
        <v>0</v>
      </c>
      <c r="L3233" s="2">
        <v>32</v>
      </c>
      <c r="M3233" s="2" t="b">
        <v>1</v>
      </c>
      <c r="N3233" s="2" t="s">
        <v>8270</v>
      </c>
      <c r="O3233" s="9">
        <f>E3233/D3233</f>
        <v>1.256</v>
      </c>
      <c r="P3233" s="10">
        <f>IF(E3233=0,0,E3233/L3233)</f>
        <v>78.5</v>
      </c>
      <c r="Q3233" s="2" t="str">
        <f>LEFT(N3233,SEARCH("/",N3233,1)-1)</f>
        <v>theater</v>
      </c>
      <c r="R3233" s="2" t="str">
        <f>RIGHT(N3233,LEN(N3233)-SEARCH("/",N3233))</f>
        <v>plays</v>
      </c>
      <c r="S3233" s="21">
        <f>(((J3233/60)/60)/24)+DATE(1970,1,1)+(-5/24)</f>
        <v>42431.093668981477</v>
      </c>
      <c r="T3233" s="21">
        <f>(((I3233/60)/60)/24)+DATE(1970,1,1)+(-5/24)</f>
        <v>42470.895833333336</v>
      </c>
    </row>
    <row r="3234" spans="1:20" ht="90" hidden="1" x14ac:dyDescent="0.25">
      <c r="A3234" s="13">
        <v>3319</v>
      </c>
      <c r="B3234" s="3" t="s">
        <v>3319</v>
      </c>
      <c r="C3234" s="3" t="s">
        <v>7429</v>
      </c>
      <c r="D3234" s="2">
        <v>500</v>
      </c>
      <c r="E3234" s="11">
        <v>540</v>
      </c>
      <c r="F3234" s="2" t="s">
        <v>8218</v>
      </c>
      <c r="G3234" s="2" t="s">
        <v>8224</v>
      </c>
      <c r="H3234" s="2" t="s">
        <v>8246</v>
      </c>
      <c r="I3234" s="2">
        <v>1422712986</v>
      </c>
      <c r="J3234" s="2">
        <v>1418824986</v>
      </c>
      <c r="K3234" s="2" t="b">
        <v>0</v>
      </c>
      <c r="L3234" s="2">
        <v>16</v>
      </c>
      <c r="M3234" s="2" t="b">
        <v>1</v>
      </c>
      <c r="N3234" s="2" t="s">
        <v>8270</v>
      </c>
      <c r="O3234" s="9">
        <f>E3234/D3234</f>
        <v>1.08</v>
      </c>
      <c r="P3234" s="10">
        <f>IF(E3234=0,0,E3234/L3234)</f>
        <v>33.75</v>
      </c>
      <c r="Q3234" s="2" t="str">
        <f>LEFT(N3234,SEARCH("/",N3234,1)-1)</f>
        <v>theater</v>
      </c>
      <c r="R3234" s="2" t="str">
        <f>RIGHT(N3234,LEN(N3234)-SEARCH("/",N3234))</f>
        <v>plays</v>
      </c>
      <c r="S3234" s="21">
        <f>(((J3234/60)/60)/24)+DATE(1970,1,1)+(-5/24)</f>
        <v>41990.377152777779</v>
      </c>
      <c r="T3234" s="21">
        <f>(((I3234/60)/60)/24)+DATE(1970,1,1)+(-5/24)</f>
        <v>42035.377152777779</v>
      </c>
    </row>
    <row r="3235" spans="1:20" ht="75" hidden="1" x14ac:dyDescent="0.25">
      <c r="A3235" s="13">
        <v>3320</v>
      </c>
      <c r="B3235" s="3" t="s">
        <v>3320</v>
      </c>
      <c r="C3235" s="3" t="s">
        <v>7430</v>
      </c>
      <c r="D3235" s="2">
        <v>2500</v>
      </c>
      <c r="E3235" s="11">
        <v>2525</v>
      </c>
      <c r="F3235" s="2" t="s">
        <v>8218</v>
      </c>
      <c r="G3235" s="2" t="s">
        <v>8223</v>
      </c>
      <c r="H3235" s="2" t="s">
        <v>8245</v>
      </c>
      <c r="I3235" s="2">
        <v>1466557557</v>
      </c>
      <c r="J3235" s="2">
        <v>1463965557</v>
      </c>
      <c r="K3235" s="2" t="b">
        <v>0</v>
      </c>
      <c r="L3235" s="2">
        <v>38</v>
      </c>
      <c r="M3235" s="2" t="b">
        <v>1</v>
      </c>
      <c r="N3235" s="2" t="s">
        <v>8270</v>
      </c>
      <c r="O3235" s="9">
        <f>E3235/D3235</f>
        <v>1.01</v>
      </c>
      <c r="P3235" s="10">
        <f>IF(E3235=0,0,E3235/L3235)</f>
        <v>66.44736842105263</v>
      </c>
      <c r="Q3235" s="2" t="str">
        <f>LEFT(N3235,SEARCH("/",N3235,1)-1)</f>
        <v>theater</v>
      </c>
      <c r="R3235" s="2" t="str">
        <f>RIGHT(N3235,LEN(N3235)-SEARCH("/",N3235))</f>
        <v>plays</v>
      </c>
      <c r="S3235" s="21">
        <f>(((J3235/60)/60)/24)+DATE(1970,1,1)+(-5/24)</f>
        <v>42512.837465277778</v>
      </c>
      <c r="T3235" s="21">
        <f>(((I3235/60)/60)/24)+DATE(1970,1,1)+(-5/24)</f>
        <v>42542.837465277778</v>
      </c>
    </row>
    <row r="3236" spans="1:20" ht="90" hidden="1" x14ac:dyDescent="0.25">
      <c r="A3236" s="13">
        <v>3321</v>
      </c>
      <c r="B3236" s="3" t="s">
        <v>3321</v>
      </c>
      <c r="C3236" s="3" t="s">
        <v>7431</v>
      </c>
      <c r="D3236" s="2">
        <v>500</v>
      </c>
      <c r="E3236" s="11">
        <v>537</v>
      </c>
      <c r="F3236" s="2" t="s">
        <v>8218</v>
      </c>
      <c r="G3236" s="2" t="s">
        <v>8223</v>
      </c>
      <c r="H3236" s="2" t="s">
        <v>8245</v>
      </c>
      <c r="I3236" s="2">
        <v>1413431940</v>
      </c>
      <c r="J3236" s="2">
        <v>1412216665</v>
      </c>
      <c r="K3236" s="2" t="b">
        <v>0</v>
      </c>
      <c r="L3236" s="2">
        <v>15</v>
      </c>
      <c r="M3236" s="2" t="b">
        <v>1</v>
      </c>
      <c r="N3236" s="2" t="s">
        <v>8270</v>
      </c>
      <c r="O3236" s="9">
        <f>E3236/D3236</f>
        <v>1.0740000000000001</v>
      </c>
      <c r="P3236" s="10">
        <f>IF(E3236=0,0,E3236/L3236)</f>
        <v>35.799999999999997</v>
      </c>
      <c r="Q3236" s="2" t="str">
        <f>LEFT(N3236,SEARCH("/",N3236,1)-1)</f>
        <v>theater</v>
      </c>
      <c r="R3236" s="2" t="str">
        <f>RIGHT(N3236,LEN(N3236)-SEARCH("/",N3236))</f>
        <v>plays</v>
      </c>
      <c r="S3236" s="21">
        <f>(((J3236/60)/60)/24)+DATE(1970,1,1)+(-5/24)</f>
        <v>41913.891956018517</v>
      </c>
      <c r="T3236" s="21">
        <f>(((I3236/60)/60)/24)+DATE(1970,1,1)+(-5/24)</f>
        <v>41927.957638888889</v>
      </c>
    </row>
    <row r="3237" spans="1:20" ht="90" hidden="1" x14ac:dyDescent="0.25">
      <c r="A3237" s="13">
        <v>3322</v>
      </c>
      <c r="B3237" s="3" t="s">
        <v>3322</v>
      </c>
      <c r="C3237" s="3" t="s">
        <v>7432</v>
      </c>
      <c r="D3237" s="2">
        <v>3300</v>
      </c>
      <c r="E3237" s="11">
        <v>3350</v>
      </c>
      <c r="F3237" s="2" t="s">
        <v>8218</v>
      </c>
      <c r="G3237" s="2" t="s">
        <v>8223</v>
      </c>
      <c r="H3237" s="2" t="s">
        <v>8245</v>
      </c>
      <c r="I3237" s="2">
        <v>1466567700</v>
      </c>
      <c r="J3237" s="2">
        <v>1464653696</v>
      </c>
      <c r="K3237" s="2" t="b">
        <v>0</v>
      </c>
      <c r="L3237" s="2">
        <v>23</v>
      </c>
      <c r="M3237" s="2" t="b">
        <v>1</v>
      </c>
      <c r="N3237" s="2" t="s">
        <v>8270</v>
      </c>
      <c r="O3237" s="9">
        <f>E3237/D3237</f>
        <v>1.0151515151515151</v>
      </c>
      <c r="P3237" s="10">
        <f>IF(E3237=0,0,E3237/L3237)</f>
        <v>145.65217391304347</v>
      </c>
      <c r="Q3237" s="2" t="str">
        <f>LEFT(N3237,SEARCH("/",N3237,1)-1)</f>
        <v>theater</v>
      </c>
      <c r="R3237" s="2" t="str">
        <f>RIGHT(N3237,LEN(N3237)-SEARCH("/",N3237))</f>
        <v>plays</v>
      </c>
      <c r="S3237" s="21">
        <f>(((J3237/60)/60)/24)+DATE(1970,1,1)+(-5/24)</f>
        <v>42520.802037037036</v>
      </c>
      <c r="T3237" s="21">
        <f>(((I3237/60)/60)/24)+DATE(1970,1,1)+(-5/24)</f>
        <v>42542.954861111109</v>
      </c>
    </row>
    <row r="3238" spans="1:20" ht="90" hidden="1" x14ac:dyDescent="0.25">
      <c r="A3238" s="13">
        <v>3323</v>
      </c>
      <c r="B3238" s="3" t="s">
        <v>3323</v>
      </c>
      <c r="C3238" s="3" t="s">
        <v>7433</v>
      </c>
      <c r="D3238" s="2">
        <v>1000</v>
      </c>
      <c r="E3238" s="11">
        <v>1259</v>
      </c>
      <c r="F3238" s="2" t="s">
        <v>8218</v>
      </c>
      <c r="G3238" s="2" t="s">
        <v>8224</v>
      </c>
      <c r="H3238" s="2" t="s">
        <v>8246</v>
      </c>
      <c r="I3238" s="2">
        <v>1474793208</v>
      </c>
      <c r="J3238" s="2">
        <v>1472201208</v>
      </c>
      <c r="K3238" s="2" t="b">
        <v>0</v>
      </c>
      <c r="L3238" s="2">
        <v>49</v>
      </c>
      <c r="M3238" s="2" t="b">
        <v>1</v>
      </c>
      <c r="N3238" s="2" t="s">
        <v>8270</v>
      </c>
      <c r="O3238" s="9">
        <f>E3238/D3238</f>
        <v>1.2589999999999999</v>
      </c>
      <c r="P3238" s="10">
        <f>IF(E3238=0,0,E3238/L3238)</f>
        <v>25.693877551020407</v>
      </c>
      <c r="Q3238" s="2" t="str">
        <f>LEFT(N3238,SEARCH("/",N3238,1)-1)</f>
        <v>theater</v>
      </c>
      <c r="R3238" s="2" t="str">
        <f>RIGHT(N3238,LEN(N3238)-SEARCH("/",N3238))</f>
        <v>plays</v>
      </c>
      <c r="S3238" s="21">
        <f>(((J3238/60)/60)/24)+DATE(1970,1,1)+(-5/24)</f>
        <v>42608.157499999994</v>
      </c>
      <c r="T3238" s="21">
        <f>(((I3238/60)/60)/24)+DATE(1970,1,1)+(-5/24)</f>
        <v>42638.157499999994</v>
      </c>
    </row>
    <row r="3239" spans="1:20" ht="60" hidden="1" x14ac:dyDescent="0.25">
      <c r="A3239" s="13">
        <v>3324</v>
      </c>
      <c r="B3239" s="3" t="s">
        <v>3324</v>
      </c>
      <c r="C3239" s="3" t="s">
        <v>7434</v>
      </c>
      <c r="D3239" s="2">
        <v>1500</v>
      </c>
      <c r="E3239" s="11">
        <v>1525</v>
      </c>
      <c r="F3239" s="2" t="s">
        <v>8218</v>
      </c>
      <c r="G3239" s="2" t="s">
        <v>8240</v>
      </c>
      <c r="H3239" s="2" t="s">
        <v>8248</v>
      </c>
      <c r="I3239" s="2">
        <v>1465135190</v>
      </c>
      <c r="J3239" s="2">
        <v>1463925590</v>
      </c>
      <c r="K3239" s="2" t="b">
        <v>0</v>
      </c>
      <c r="L3239" s="2">
        <v>10</v>
      </c>
      <c r="M3239" s="2" t="b">
        <v>1</v>
      </c>
      <c r="N3239" s="2" t="s">
        <v>8270</v>
      </c>
      <c r="O3239" s="9">
        <f>E3239/D3239</f>
        <v>1.0166666666666666</v>
      </c>
      <c r="P3239" s="10">
        <f>IF(E3239=0,0,E3239/L3239)</f>
        <v>152.5</v>
      </c>
      <c r="Q3239" s="2" t="str">
        <f>LEFT(N3239,SEARCH("/",N3239,1)-1)</f>
        <v>theater</v>
      </c>
      <c r="R3239" s="2" t="str">
        <f>RIGHT(N3239,LEN(N3239)-SEARCH("/",N3239))</f>
        <v>plays</v>
      </c>
      <c r="S3239" s="21">
        <f>(((J3239/60)/60)/24)+DATE(1970,1,1)+(-5/24)</f>
        <v>42512.374884259254</v>
      </c>
      <c r="T3239" s="21">
        <f>(((I3239/60)/60)/24)+DATE(1970,1,1)+(-5/24)</f>
        <v>42526.374884259254</v>
      </c>
    </row>
    <row r="3240" spans="1:20" ht="90" hidden="1" x14ac:dyDescent="0.25">
      <c r="A3240" s="13">
        <v>3325</v>
      </c>
      <c r="B3240" s="3" t="s">
        <v>3325</v>
      </c>
      <c r="C3240" s="3" t="s">
        <v>7435</v>
      </c>
      <c r="D3240" s="2">
        <v>400</v>
      </c>
      <c r="E3240" s="11">
        <v>450</v>
      </c>
      <c r="F3240" s="2" t="s">
        <v>8218</v>
      </c>
      <c r="G3240" s="2" t="s">
        <v>8224</v>
      </c>
      <c r="H3240" s="2" t="s">
        <v>8246</v>
      </c>
      <c r="I3240" s="2">
        <v>1428256277</v>
      </c>
      <c r="J3240" s="2">
        <v>1425235877</v>
      </c>
      <c r="K3240" s="2" t="b">
        <v>0</v>
      </c>
      <c r="L3240" s="2">
        <v>15</v>
      </c>
      <c r="M3240" s="2" t="b">
        <v>1</v>
      </c>
      <c r="N3240" s="2" t="s">
        <v>8270</v>
      </c>
      <c r="O3240" s="9">
        <f>E3240/D3240</f>
        <v>1.125</v>
      </c>
      <c r="P3240" s="10">
        <f>IF(E3240=0,0,E3240/L3240)</f>
        <v>30</v>
      </c>
      <c r="Q3240" s="2" t="str">
        <f>LEFT(N3240,SEARCH("/",N3240,1)-1)</f>
        <v>theater</v>
      </c>
      <c r="R3240" s="2" t="str">
        <f>RIGHT(N3240,LEN(N3240)-SEARCH("/",N3240))</f>
        <v>plays</v>
      </c>
      <c r="S3240" s="21">
        <f>(((J3240/60)/60)/24)+DATE(1970,1,1)+(-5/24)</f>
        <v>42064.577280092592</v>
      </c>
      <c r="T3240" s="21">
        <f>(((I3240/60)/60)/24)+DATE(1970,1,1)+(-5/24)</f>
        <v>42099.535613425927</v>
      </c>
    </row>
    <row r="3241" spans="1:20" ht="90" hidden="1" x14ac:dyDescent="0.25">
      <c r="A3241" s="13">
        <v>3326</v>
      </c>
      <c r="B3241" s="3" t="s">
        <v>3326</v>
      </c>
      <c r="C3241" s="3" t="s">
        <v>7436</v>
      </c>
      <c r="D3241" s="2">
        <v>8000</v>
      </c>
      <c r="E3241" s="11">
        <v>8110</v>
      </c>
      <c r="F3241" s="2" t="s">
        <v>8218</v>
      </c>
      <c r="G3241" s="2" t="s">
        <v>8223</v>
      </c>
      <c r="H3241" s="2" t="s">
        <v>8245</v>
      </c>
      <c r="I3241" s="2">
        <v>1425830905</v>
      </c>
      <c r="J3241" s="2">
        <v>1423242505</v>
      </c>
      <c r="K3241" s="2" t="b">
        <v>0</v>
      </c>
      <c r="L3241" s="2">
        <v>57</v>
      </c>
      <c r="M3241" s="2" t="b">
        <v>1</v>
      </c>
      <c r="N3241" s="2" t="s">
        <v>8270</v>
      </c>
      <c r="O3241" s="9">
        <f>E3241/D3241</f>
        <v>1.0137499999999999</v>
      </c>
      <c r="P3241" s="10">
        <f>IF(E3241=0,0,E3241/L3241)</f>
        <v>142.28070175438597</v>
      </c>
      <c r="Q3241" s="2" t="str">
        <f>LEFT(N3241,SEARCH("/",N3241,1)-1)</f>
        <v>theater</v>
      </c>
      <c r="R3241" s="2" t="str">
        <f>RIGHT(N3241,LEN(N3241)-SEARCH("/",N3241))</f>
        <v>plays</v>
      </c>
      <c r="S3241" s="21">
        <f>(((J3241/60)/60)/24)+DATE(1970,1,1)+(-5/24)</f>
        <v>42041.505844907406</v>
      </c>
      <c r="T3241" s="21">
        <f>(((I3241/60)/60)/24)+DATE(1970,1,1)+(-5/24)</f>
        <v>42071.464178240734</v>
      </c>
    </row>
    <row r="3242" spans="1:20" ht="90" hidden="1" x14ac:dyDescent="0.25">
      <c r="A3242" s="13">
        <v>3327</v>
      </c>
      <c r="B3242" s="3" t="s">
        <v>3327</v>
      </c>
      <c r="C3242" s="3" t="s">
        <v>7437</v>
      </c>
      <c r="D3242" s="2">
        <v>800</v>
      </c>
      <c r="E3242" s="11">
        <v>810</v>
      </c>
      <c r="F3242" s="2" t="s">
        <v>8218</v>
      </c>
      <c r="G3242" s="2" t="s">
        <v>8224</v>
      </c>
      <c r="H3242" s="2" t="s">
        <v>8246</v>
      </c>
      <c r="I3242" s="2">
        <v>1462697966</v>
      </c>
      <c r="J3242" s="2">
        <v>1460105966</v>
      </c>
      <c r="K3242" s="2" t="b">
        <v>0</v>
      </c>
      <c r="L3242" s="2">
        <v>33</v>
      </c>
      <c r="M3242" s="2" t="b">
        <v>1</v>
      </c>
      <c r="N3242" s="2" t="s">
        <v>8270</v>
      </c>
      <c r="O3242" s="9">
        <f>E3242/D3242</f>
        <v>1.0125</v>
      </c>
      <c r="P3242" s="10">
        <f>IF(E3242=0,0,E3242/L3242)</f>
        <v>24.545454545454547</v>
      </c>
      <c r="Q3242" s="2" t="str">
        <f>LEFT(N3242,SEARCH("/",N3242,1)-1)</f>
        <v>theater</v>
      </c>
      <c r="R3242" s="2" t="str">
        <f>RIGHT(N3242,LEN(N3242)-SEARCH("/",N3242))</f>
        <v>plays</v>
      </c>
      <c r="S3242" s="21">
        <f>(((J3242/60)/60)/24)+DATE(1970,1,1)+(-5/24)</f>
        <v>42468.166273148141</v>
      </c>
      <c r="T3242" s="21">
        <f>(((I3242/60)/60)/24)+DATE(1970,1,1)+(-5/24)</f>
        <v>42498.166273148141</v>
      </c>
    </row>
    <row r="3243" spans="1:20" ht="90" hidden="1" x14ac:dyDescent="0.25">
      <c r="A3243" s="13">
        <v>3328</v>
      </c>
      <c r="B3243" s="3" t="s">
        <v>3328</v>
      </c>
      <c r="C3243" s="3" t="s">
        <v>7438</v>
      </c>
      <c r="D3243" s="2">
        <v>1800</v>
      </c>
      <c r="E3243" s="11">
        <v>2635</v>
      </c>
      <c r="F3243" s="2" t="s">
        <v>8218</v>
      </c>
      <c r="G3243" s="2" t="s">
        <v>8223</v>
      </c>
      <c r="H3243" s="2" t="s">
        <v>8245</v>
      </c>
      <c r="I3243" s="2">
        <v>1404522000</v>
      </c>
      <c r="J3243" s="2">
        <v>1404308883</v>
      </c>
      <c r="K3243" s="2" t="b">
        <v>0</v>
      </c>
      <c r="L3243" s="2">
        <v>9</v>
      </c>
      <c r="M3243" s="2" t="b">
        <v>1</v>
      </c>
      <c r="N3243" s="2" t="s">
        <v>8270</v>
      </c>
      <c r="O3243" s="9">
        <f>E3243/D3243</f>
        <v>1.4638888888888888</v>
      </c>
      <c r="P3243" s="10">
        <f>IF(E3243=0,0,E3243/L3243)</f>
        <v>292.77777777777777</v>
      </c>
      <c r="Q3243" s="2" t="str">
        <f>LEFT(N3243,SEARCH("/",N3243,1)-1)</f>
        <v>theater</v>
      </c>
      <c r="R3243" s="2" t="str">
        <f>RIGHT(N3243,LEN(N3243)-SEARCH("/",N3243))</f>
        <v>plays</v>
      </c>
      <c r="S3243" s="21">
        <f>(((J3243/60)/60)/24)+DATE(1970,1,1)+(-5/24)</f>
        <v>41822.366701388884</v>
      </c>
      <c r="T3243" s="21">
        <f>(((I3243/60)/60)/24)+DATE(1970,1,1)+(-5/24)</f>
        <v>41824.833333333328</v>
      </c>
    </row>
    <row r="3244" spans="1:20" ht="75" hidden="1" x14ac:dyDescent="0.25">
      <c r="A3244" s="13">
        <v>3329</v>
      </c>
      <c r="B3244" s="3" t="s">
        <v>3329</v>
      </c>
      <c r="C3244" s="3" t="s">
        <v>7439</v>
      </c>
      <c r="D3244" s="2">
        <v>1000</v>
      </c>
      <c r="E3244" s="11">
        <v>1168</v>
      </c>
      <c r="F3244" s="2" t="s">
        <v>8218</v>
      </c>
      <c r="G3244" s="2" t="s">
        <v>8224</v>
      </c>
      <c r="H3244" s="2" t="s">
        <v>8246</v>
      </c>
      <c r="I3244" s="2">
        <v>1406502000</v>
      </c>
      <c r="J3244" s="2">
        <v>1405583108</v>
      </c>
      <c r="K3244" s="2" t="b">
        <v>0</v>
      </c>
      <c r="L3244" s="2">
        <v>26</v>
      </c>
      <c r="M3244" s="2" t="b">
        <v>1</v>
      </c>
      <c r="N3244" s="2" t="s">
        <v>8270</v>
      </c>
      <c r="O3244" s="9">
        <f>E3244/D3244</f>
        <v>1.1679999999999999</v>
      </c>
      <c r="P3244" s="10">
        <f>IF(E3244=0,0,E3244/L3244)</f>
        <v>44.92307692307692</v>
      </c>
      <c r="Q3244" s="2" t="str">
        <f>LEFT(N3244,SEARCH("/",N3244,1)-1)</f>
        <v>theater</v>
      </c>
      <c r="R3244" s="2" t="str">
        <f>RIGHT(N3244,LEN(N3244)-SEARCH("/",N3244))</f>
        <v>plays</v>
      </c>
      <c r="S3244" s="21">
        <f>(((J3244/60)/60)/24)+DATE(1970,1,1)+(-5/24)</f>
        <v>41837.114675925921</v>
      </c>
      <c r="T3244" s="21">
        <f>(((I3244/60)/60)/24)+DATE(1970,1,1)+(-5/24)</f>
        <v>41847.75</v>
      </c>
    </row>
    <row r="3245" spans="1:20" ht="75" hidden="1" x14ac:dyDescent="0.25">
      <c r="A3245" s="13">
        <v>3330</v>
      </c>
      <c r="B3245" s="3" t="s">
        <v>3330</v>
      </c>
      <c r="C3245" s="3" t="s">
        <v>7440</v>
      </c>
      <c r="D3245" s="2">
        <v>1500</v>
      </c>
      <c r="E3245" s="11">
        <v>1594</v>
      </c>
      <c r="F3245" s="2" t="s">
        <v>8218</v>
      </c>
      <c r="G3245" s="2" t="s">
        <v>8224</v>
      </c>
      <c r="H3245" s="2" t="s">
        <v>8246</v>
      </c>
      <c r="I3245" s="2">
        <v>1427919468</v>
      </c>
      <c r="J3245" s="2">
        <v>1425331068</v>
      </c>
      <c r="K3245" s="2" t="b">
        <v>0</v>
      </c>
      <c r="L3245" s="2">
        <v>69</v>
      </c>
      <c r="M3245" s="2" t="b">
        <v>1</v>
      </c>
      <c r="N3245" s="2" t="s">
        <v>8270</v>
      </c>
      <c r="O3245" s="9">
        <f>E3245/D3245</f>
        <v>1.0626666666666666</v>
      </c>
      <c r="P3245" s="10">
        <f>IF(E3245=0,0,E3245/L3245)</f>
        <v>23.10144927536232</v>
      </c>
      <c r="Q3245" s="2" t="str">
        <f>LEFT(N3245,SEARCH("/",N3245,1)-1)</f>
        <v>theater</v>
      </c>
      <c r="R3245" s="2" t="str">
        <f>RIGHT(N3245,LEN(N3245)-SEARCH("/",N3245))</f>
        <v>plays</v>
      </c>
      <c r="S3245" s="21">
        <f>(((J3245/60)/60)/24)+DATE(1970,1,1)+(-5/24)</f>
        <v>42065.679027777776</v>
      </c>
      <c r="T3245" s="21">
        <f>(((I3245/60)/60)/24)+DATE(1970,1,1)+(-5/24)</f>
        <v>42095.637361111112</v>
      </c>
    </row>
    <row r="3246" spans="1:20" ht="90" hidden="1" x14ac:dyDescent="0.25">
      <c r="A3246" s="13">
        <v>3331</v>
      </c>
      <c r="B3246" s="3" t="s">
        <v>3331</v>
      </c>
      <c r="C3246" s="3" t="s">
        <v>7441</v>
      </c>
      <c r="D3246" s="2">
        <v>5000</v>
      </c>
      <c r="E3246" s="11">
        <v>5226</v>
      </c>
      <c r="F3246" s="2" t="s">
        <v>8218</v>
      </c>
      <c r="G3246" s="2" t="s">
        <v>8223</v>
      </c>
      <c r="H3246" s="2" t="s">
        <v>8245</v>
      </c>
      <c r="I3246" s="2">
        <v>1444149886</v>
      </c>
      <c r="J3246" s="2">
        <v>1441125886</v>
      </c>
      <c r="K3246" s="2" t="b">
        <v>0</v>
      </c>
      <c r="L3246" s="2">
        <v>65</v>
      </c>
      <c r="M3246" s="2" t="b">
        <v>1</v>
      </c>
      <c r="N3246" s="2" t="s">
        <v>8270</v>
      </c>
      <c r="O3246" s="9">
        <f>E3246/D3246</f>
        <v>1.0451999999999999</v>
      </c>
      <c r="P3246" s="10">
        <f>IF(E3246=0,0,E3246/L3246)</f>
        <v>80.400000000000006</v>
      </c>
      <c r="Q3246" s="2" t="str">
        <f>LEFT(N3246,SEARCH("/",N3246,1)-1)</f>
        <v>theater</v>
      </c>
      <c r="R3246" s="2" t="str">
        <f>RIGHT(N3246,LEN(N3246)-SEARCH("/",N3246))</f>
        <v>plays</v>
      </c>
      <c r="S3246" s="21">
        <f>(((J3246/60)/60)/24)+DATE(1970,1,1)+(-5/24)</f>
        <v>42248.48942129629</v>
      </c>
      <c r="T3246" s="21">
        <f>(((I3246/60)/60)/24)+DATE(1970,1,1)+(-5/24)</f>
        <v>42283.48942129629</v>
      </c>
    </row>
    <row r="3247" spans="1:20" ht="90" hidden="1" x14ac:dyDescent="0.25">
      <c r="A3247" s="13">
        <v>3332</v>
      </c>
      <c r="B3247" s="3" t="s">
        <v>3332</v>
      </c>
      <c r="C3247" s="3" t="s">
        <v>7442</v>
      </c>
      <c r="D3247" s="2">
        <v>6000</v>
      </c>
      <c r="E3247" s="11">
        <v>6000</v>
      </c>
      <c r="F3247" s="2" t="s">
        <v>8218</v>
      </c>
      <c r="G3247" s="2" t="s">
        <v>8223</v>
      </c>
      <c r="H3247" s="2" t="s">
        <v>8245</v>
      </c>
      <c r="I3247" s="2">
        <v>1405802330</v>
      </c>
      <c r="J3247" s="2">
        <v>1403210330</v>
      </c>
      <c r="K3247" s="2" t="b">
        <v>0</v>
      </c>
      <c r="L3247" s="2">
        <v>83</v>
      </c>
      <c r="M3247" s="2" t="b">
        <v>1</v>
      </c>
      <c r="N3247" s="2" t="s">
        <v>8270</v>
      </c>
      <c r="O3247" s="9">
        <f>E3247/D3247</f>
        <v>1</v>
      </c>
      <c r="P3247" s="10">
        <f>IF(E3247=0,0,E3247/L3247)</f>
        <v>72.289156626506028</v>
      </c>
      <c r="Q3247" s="2" t="str">
        <f>LEFT(N3247,SEARCH("/",N3247,1)-1)</f>
        <v>theater</v>
      </c>
      <c r="R3247" s="2" t="str">
        <f>RIGHT(N3247,LEN(N3247)-SEARCH("/",N3247))</f>
        <v>plays</v>
      </c>
      <c r="S3247" s="21">
        <f>(((J3247/60)/60)/24)+DATE(1970,1,1)+(-5/24)</f>
        <v>41809.651967592588</v>
      </c>
      <c r="T3247" s="21">
        <f>(((I3247/60)/60)/24)+DATE(1970,1,1)+(-5/24)</f>
        <v>41839.651967592588</v>
      </c>
    </row>
    <row r="3248" spans="1:20" ht="90" hidden="1" x14ac:dyDescent="0.25">
      <c r="A3248" s="13">
        <v>3333</v>
      </c>
      <c r="B3248" s="3" t="s">
        <v>3333</v>
      </c>
      <c r="C3248" s="3" t="s">
        <v>7443</v>
      </c>
      <c r="D3248" s="2">
        <v>3500</v>
      </c>
      <c r="E3248" s="11">
        <v>3660</v>
      </c>
      <c r="F3248" s="2" t="s">
        <v>8218</v>
      </c>
      <c r="G3248" s="2" t="s">
        <v>8223</v>
      </c>
      <c r="H3248" s="2" t="s">
        <v>8245</v>
      </c>
      <c r="I3248" s="2">
        <v>1434384880</v>
      </c>
      <c r="J3248" s="2">
        <v>1432484080</v>
      </c>
      <c r="K3248" s="2" t="b">
        <v>0</v>
      </c>
      <c r="L3248" s="2">
        <v>111</v>
      </c>
      <c r="M3248" s="2" t="b">
        <v>1</v>
      </c>
      <c r="N3248" s="2" t="s">
        <v>8270</v>
      </c>
      <c r="O3248" s="9">
        <f>E3248/D3248</f>
        <v>1.0457142857142858</v>
      </c>
      <c r="P3248" s="10">
        <f>IF(E3248=0,0,E3248/L3248)</f>
        <v>32.972972972972975</v>
      </c>
      <c r="Q3248" s="2" t="str">
        <f>LEFT(N3248,SEARCH("/",N3248,1)-1)</f>
        <v>theater</v>
      </c>
      <c r="R3248" s="2" t="str">
        <f>RIGHT(N3248,LEN(N3248)-SEARCH("/",N3248))</f>
        <v>plays</v>
      </c>
      <c r="S3248" s="21">
        <f>(((J3248/60)/60)/24)+DATE(1970,1,1)+(-5/24)</f>
        <v>42148.468518518515</v>
      </c>
      <c r="T3248" s="21">
        <f>(((I3248/60)/60)/24)+DATE(1970,1,1)+(-5/24)</f>
        <v>42170.468518518515</v>
      </c>
    </row>
    <row r="3249" spans="1:20" ht="60" hidden="1" x14ac:dyDescent="0.25">
      <c r="A3249" s="13">
        <v>3334</v>
      </c>
      <c r="B3249" s="3" t="s">
        <v>3334</v>
      </c>
      <c r="C3249" s="3" t="s">
        <v>7444</v>
      </c>
      <c r="D3249" s="2">
        <v>3871</v>
      </c>
      <c r="E3249" s="11">
        <v>5366</v>
      </c>
      <c r="F3249" s="2" t="s">
        <v>8218</v>
      </c>
      <c r="G3249" s="2" t="s">
        <v>8223</v>
      </c>
      <c r="H3249" s="2" t="s">
        <v>8245</v>
      </c>
      <c r="I3249" s="2">
        <v>1438259422</v>
      </c>
      <c r="J3249" s="2">
        <v>1435667422</v>
      </c>
      <c r="K3249" s="2" t="b">
        <v>0</v>
      </c>
      <c r="L3249" s="2">
        <v>46</v>
      </c>
      <c r="M3249" s="2" t="b">
        <v>1</v>
      </c>
      <c r="N3249" s="2" t="s">
        <v>8270</v>
      </c>
      <c r="O3249" s="9">
        <f>E3249/D3249</f>
        <v>1.3862051149573753</v>
      </c>
      <c r="P3249" s="10">
        <f>IF(E3249=0,0,E3249/L3249)</f>
        <v>116.65217391304348</v>
      </c>
      <c r="Q3249" s="2" t="str">
        <f>LEFT(N3249,SEARCH("/",N3249,1)-1)</f>
        <v>theater</v>
      </c>
      <c r="R3249" s="2" t="str">
        <f>RIGHT(N3249,LEN(N3249)-SEARCH("/",N3249))</f>
        <v>plays</v>
      </c>
      <c r="S3249" s="21">
        <f>(((J3249/60)/60)/24)+DATE(1970,1,1)+(-5/24)</f>
        <v>42185.312754629624</v>
      </c>
      <c r="T3249" s="21">
        <f>(((I3249/60)/60)/24)+DATE(1970,1,1)+(-5/24)</f>
        <v>42215.312754629624</v>
      </c>
    </row>
    <row r="3250" spans="1:20" ht="105" hidden="1" x14ac:dyDescent="0.25">
      <c r="A3250" s="13">
        <v>3335</v>
      </c>
      <c r="B3250" s="3" t="s">
        <v>3335</v>
      </c>
      <c r="C3250" s="3" t="s">
        <v>7445</v>
      </c>
      <c r="D3250" s="2">
        <v>5000</v>
      </c>
      <c r="E3250" s="11">
        <v>5016</v>
      </c>
      <c r="F3250" s="2" t="s">
        <v>8218</v>
      </c>
      <c r="G3250" s="2" t="s">
        <v>8224</v>
      </c>
      <c r="H3250" s="2" t="s">
        <v>8246</v>
      </c>
      <c r="I3250" s="2">
        <v>1407106800</v>
      </c>
      <c r="J3250" s="2">
        <v>1404749446</v>
      </c>
      <c r="K3250" s="2" t="b">
        <v>0</v>
      </c>
      <c r="L3250" s="2">
        <v>63</v>
      </c>
      <c r="M3250" s="2" t="b">
        <v>1</v>
      </c>
      <c r="N3250" s="2" t="s">
        <v>8270</v>
      </c>
      <c r="O3250" s="9">
        <f>E3250/D3250</f>
        <v>1.0032000000000001</v>
      </c>
      <c r="P3250" s="10">
        <f>IF(E3250=0,0,E3250/L3250)</f>
        <v>79.61904761904762</v>
      </c>
      <c r="Q3250" s="2" t="str">
        <f>LEFT(N3250,SEARCH("/",N3250,1)-1)</f>
        <v>theater</v>
      </c>
      <c r="R3250" s="2" t="str">
        <f>RIGHT(N3250,LEN(N3250)-SEARCH("/",N3250))</f>
        <v>plays</v>
      </c>
      <c r="S3250" s="21">
        <f>(((J3250/60)/60)/24)+DATE(1970,1,1)+(-5/24)</f>
        <v>41827.465810185182</v>
      </c>
      <c r="T3250" s="21">
        <f>(((I3250/60)/60)/24)+DATE(1970,1,1)+(-5/24)</f>
        <v>41854.75</v>
      </c>
    </row>
    <row r="3251" spans="1:20" ht="75" hidden="1" x14ac:dyDescent="0.25">
      <c r="A3251" s="13">
        <v>3336</v>
      </c>
      <c r="B3251" s="3" t="s">
        <v>3336</v>
      </c>
      <c r="C3251" s="3" t="s">
        <v>7446</v>
      </c>
      <c r="D3251" s="2">
        <v>250</v>
      </c>
      <c r="E3251" s="11">
        <v>250</v>
      </c>
      <c r="F3251" s="2" t="s">
        <v>8218</v>
      </c>
      <c r="G3251" s="2" t="s">
        <v>8224</v>
      </c>
      <c r="H3251" s="2" t="s">
        <v>8246</v>
      </c>
      <c r="I3251" s="2">
        <v>1459845246</v>
      </c>
      <c r="J3251" s="2">
        <v>1457429646</v>
      </c>
      <c r="K3251" s="2" t="b">
        <v>0</v>
      </c>
      <c r="L3251" s="2">
        <v>9</v>
      </c>
      <c r="M3251" s="2" t="b">
        <v>1</v>
      </c>
      <c r="N3251" s="2" t="s">
        <v>8270</v>
      </c>
      <c r="O3251" s="9">
        <f>E3251/D3251</f>
        <v>1</v>
      </c>
      <c r="P3251" s="10">
        <f>IF(E3251=0,0,E3251/L3251)</f>
        <v>27.777777777777779</v>
      </c>
      <c r="Q3251" s="2" t="str">
        <f>LEFT(N3251,SEARCH("/",N3251,1)-1)</f>
        <v>theater</v>
      </c>
      <c r="R3251" s="2" t="str">
        <f>RIGHT(N3251,LEN(N3251)-SEARCH("/",N3251))</f>
        <v>plays</v>
      </c>
      <c r="S3251" s="21">
        <f>(((J3251/60)/60)/24)+DATE(1970,1,1)+(-5/24)</f>
        <v>42437.190347222226</v>
      </c>
      <c r="T3251" s="21">
        <f>(((I3251/60)/60)/24)+DATE(1970,1,1)+(-5/24)</f>
        <v>42465.148680555554</v>
      </c>
    </row>
    <row r="3252" spans="1:20" ht="75" hidden="1" x14ac:dyDescent="0.25">
      <c r="A3252" s="13">
        <v>3337</v>
      </c>
      <c r="B3252" s="3" t="s">
        <v>3337</v>
      </c>
      <c r="C3252" s="3" t="s">
        <v>7447</v>
      </c>
      <c r="D3252" s="2">
        <v>2500</v>
      </c>
      <c r="E3252" s="11">
        <v>2755</v>
      </c>
      <c r="F3252" s="2" t="s">
        <v>8218</v>
      </c>
      <c r="G3252" s="2" t="s">
        <v>8224</v>
      </c>
      <c r="H3252" s="2" t="s">
        <v>8246</v>
      </c>
      <c r="I3252" s="2">
        <v>1412974800</v>
      </c>
      <c r="J3252" s="2">
        <v>1411109167</v>
      </c>
      <c r="K3252" s="2" t="b">
        <v>0</v>
      </c>
      <c r="L3252" s="2">
        <v>34</v>
      </c>
      <c r="M3252" s="2" t="b">
        <v>1</v>
      </c>
      <c r="N3252" s="2" t="s">
        <v>8270</v>
      </c>
      <c r="O3252" s="9">
        <f>E3252/D3252</f>
        <v>1.1020000000000001</v>
      </c>
      <c r="P3252" s="10">
        <f>IF(E3252=0,0,E3252/L3252)</f>
        <v>81.029411764705884</v>
      </c>
      <c r="Q3252" s="2" t="str">
        <f>LEFT(N3252,SEARCH("/",N3252,1)-1)</f>
        <v>theater</v>
      </c>
      <c r="R3252" s="2" t="str">
        <f>RIGHT(N3252,LEN(N3252)-SEARCH("/",N3252))</f>
        <v>plays</v>
      </c>
      <c r="S3252" s="21">
        <f>(((J3252/60)/60)/24)+DATE(1970,1,1)+(-5/24)</f>
        <v>41901.073692129627</v>
      </c>
      <c r="T3252" s="21">
        <f>(((I3252/60)/60)/24)+DATE(1970,1,1)+(-5/24)</f>
        <v>41922.666666666664</v>
      </c>
    </row>
    <row r="3253" spans="1:20" ht="60" hidden="1" x14ac:dyDescent="0.25">
      <c r="A3253" s="13">
        <v>3338</v>
      </c>
      <c r="B3253" s="3" t="s">
        <v>3338</v>
      </c>
      <c r="C3253" s="3" t="s">
        <v>7448</v>
      </c>
      <c r="D3253" s="2">
        <v>15000</v>
      </c>
      <c r="E3253" s="11">
        <v>15327</v>
      </c>
      <c r="F3253" s="2" t="s">
        <v>8218</v>
      </c>
      <c r="G3253" s="2" t="s">
        <v>8223</v>
      </c>
      <c r="H3253" s="2" t="s">
        <v>8245</v>
      </c>
      <c r="I3253" s="2">
        <v>1487944080</v>
      </c>
      <c r="J3253" s="2">
        <v>1486129680</v>
      </c>
      <c r="K3253" s="2" t="b">
        <v>0</v>
      </c>
      <c r="L3253" s="2">
        <v>112</v>
      </c>
      <c r="M3253" s="2" t="b">
        <v>1</v>
      </c>
      <c r="N3253" s="2" t="s">
        <v>8270</v>
      </c>
      <c r="O3253" s="9">
        <f>E3253/D3253</f>
        <v>1.0218</v>
      </c>
      <c r="P3253" s="10">
        <f>IF(E3253=0,0,E3253/L3253)</f>
        <v>136.84821428571428</v>
      </c>
      <c r="Q3253" s="2" t="str">
        <f>LEFT(N3253,SEARCH("/",N3253,1)-1)</f>
        <v>theater</v>
      </c>
      <c r="R3253" s="2" t="str">
        <f>RIGHT(N3253,LEN(N3253)-SEARCH("/",N3253))</f>
        <v>plays</v>
      </c>
      <c r="S3253" s="21">
        <f>(((J3253/60)/60)/24)+DATE(1970,1,1)+(-5/24)</f>
        <v>42769.366666666661</v>
      </c>
      <c r="T3253" s="21">
        <f>(((I3253/60)/60)/24)+DATE(1970,1,1)+(-5/24)</f>
        <v>42790.366666666661</v>
      </c>
    </row>
    <row r="3254" spans="1:20" ht="75" hidden="1" x14ac:dyDescent="0.25">
      <c r="A3254" s="13">
        <v>3339</v>
      </c>
      <c r="B3254" s="3" t="s">
        <v>3339</v>
      </c>
      <c r="C3254" s="3" t="s">
        <v>7449</v>
      </c>
      <c r="D3254" s="2">
        <v>8000</v>
      </c>
      <c r="E3254" s="11">
        <v>8348</v>
      </c>
      <c r="F3254" s="2" t="s">
        <v>8218</v>
      </c>
      <c r="G3254" s="2" t="s">
        <v>8223</v>
      </c>
      <c r="H3254" s="2" t="s">
        <v>8245</v>
      </c>
      <c r="I3254" s="2">
        <v>1469721518</v>
      </c>
      <c r="J3254" s="2">
        <v>1467129518</v>
      </c>
      <c r="K3254" s="2" t="b">
        <v>0</v>
      </c>
      <c r="L3254" s="2">
        <v>47</v>
      </c>
      <c r="M3254" s="2" t="b">
        <v>1</v>
      </c>
      <c r="N3254" s="2" t="s">
        <v>8270</v>
      </c>
      <c r="O3254" s="9">
        <f>E3254/D3254</f>
        <v>1.0435000000000001</v>
      </c>
      <c r="P3254" s="10">
        <f>IF(E3254=0,0,E3254/L3254)</f>
        <v>177.61702127659575</v>
      </c>
      <c r="Q3254" s="2" t="str">
        <f>LEFT(N3254,SEARCH("/",N3254,1)-1)</f>
        <v>theater</v>
      </c>
      <c r="R3254" s="2" t="str">
        <f>RIGHT(N3254,LEN(N3254)-SEARCH("/",N3254))</f>
        <v>plays</v>
      </c>
      <c r="S3254" s="21">
        <f>(((J3254/60)/60)/24)+DATE(1970,1,1)+(-5/24)</f>
        <v>42549.457384259258</v>
      </c>
      <c r="T3254" s="21">
        <f>(((I3254/60)/60)/24)+DATE(1970,1,1)+(-5/24)</f>
        <v>42579.457384259258</v>
      </c>
    </row>
    <row r="3255" spans="1:20" ht="90" hidden="1" x14ac:dyDescent="0.25">
      <c r="A3255" s="13">
        <v>3340</v>
      </c>
      <c r="B3255" s="3" t="s">
        <v>3340</v>
      </c>
      <c r="C3255" s="3" t="s">
        <v>7450</v>
      </c>
      <c r="D3255" s="2">
        <v>3000</v>
      </c>
      <c r="E3255" s="11">
        <v>4145</v>
      </c>
      <c r="F3255" s="2" t="s">
        <v>8218</v>
      </c>
      <c r="G3255" s="2" t="s">
        <v>8223</v>
      </c>
      <c r="H3255" s="2" t="s">
        <v>8245</v>
      </c>
      <c r="I3255" s="2">
        <v>1481066554</v>
      </c>
      <c r="J3255" s="2">
        <v>1478906554</v>
      </c>
      <c r="K3255" s="2" t="b">
        <v>0</v>
      </c>
      <c r="L3255" s="2">
        <v>38</v>
      </c>
      <c r="M3255" s="2" t="b">
        <v>1</v>
      </c>
      <c r="N3255" s="2" t="s">
        <v>8270</v>
      </c>
      <c r="O3255" s="9">
        <f>E3255/D3255</f>
        <v>1.3816666666666666</v>
      </c>
      <c r="P3255" s="10">
        <f>IF(E3255=0,0,E3255/L3255)</f>
        <v>109.07894736842105</v>
      </c>
      <c r="Q3255" s="2" t="str">
        <f>LEFT(N3255,SEARCH("/",N3255,1)-1)</f>
        <v>theater</v>
      </c>
      <c r="R3255" s="2" t="str">
        <f>RIGHT(N3255,LEN(N3255)-SEARCH("/",N3255))</f>
        <v>plays</v>
      </c>
      <c r="S3255" s="21">
        <f>(((J3255/60)/60)/24)+DATE(1970,1,1)+(-5/24)</f>
        <v>42685.765671296293</v>
      </c>
      <c r="T3255" s="21">
        <f>(((I3255/60)/60)/24)+DATE(1970,1,1)+(-5/24)</f>
        <v>42710.765671296293</v>
      </c>
    </row>
    <row r="3256" spans="1:20" ht="105" hidden="1" x14ac:dyDescent="0.25">
      <c r="A3256" s="13">
        <v>3341</v>
      </c>
      <c r="B3256" s="3" t="s">
        <v>3341</v>
      </c>
      <c r="C3256" s="3" t="s">
        <v>7451</v>
      </c>
      <c r="D3256" s="2">
        <v>3350</v>
      </c>
      <c r="E3256" s="11">
        <v>3350</v>
      </c>
      <c r="F3256" s="2" t="s">
        <v>8218</v>
      </c>
      <c r="G3256" s="2" t="s">
        <v>8224</v>
      </c>
      <c r="H3256" s="2" t="s">
        <v>8246</v>
      </c>
      <c r="I3256" s="2">
        <v>1465750800</v>
      </c>
      <c r="J3256" s="2">
        <v>1463771421</v>
      </c>
      <c r="K3256" s="2" t="b">
        <v>0</v>
      </c>
      <c r="L3256" s="2">
        <v>28</v>
      </c>
      <c r="M3256" s="2" t="b">
        <v>1</v>
      </c>
      <c r="N3256" s="2" t="s">
        <v>8270</v>
      </c>
      <c r="O3256" s="9">
        <f>E3256/D3256</f>
        <v>1</v>
      </c>
      <c r="P3256" s="10">
        <f>IF(E3256=0,0,E3256/L3256)</f>
        <v>119.64285714285714</v>
      </c>
      <c r="Q3256" s="2" t="str">
        <f>LEFT(N3256,SEARCH("/",N3256,1)-1)</f>
        <v>theater</v>
      </c>
      <c r="R3256" s="2" t="str">
        <f>RIGHT(N3256,LEN(N3256)-SEARCH("/",N3256))</f>
        <v>plays</v>
      </c>
      <c r="S3256" s="21">
        <f>(((J3256/60)/60)/24)+DATE(1970,1,1)+(-5/24)</f>
        <v>42510.590520833335</v>
      </c>
      <c r="T3256" s="21">
        <f>(((I3256/60)/60)/24)+DATE(1970,1,1)+(-5/24)</f>
        <v>42533.499999999993</v>
      </c>
    </row>
    <row r="3257" spans="1:20" ht="60" hidden="1" x14ac:dyDescent="0.25">
      <c r="A3257" s="13">
        <v>3342</v>
      </c>
      <c r="B3257" s="3" t="s">
        <v>3342</v>
      </c>
      <c r="C3257" s="3" t="s">
        <v>7452</v>
      </c>
      <c r="D3257" s="2">
        <v>6000</v>
      </c>
      <c r="E3257" s="11">
        <v>6100</v>
      </c>
      <c r="F3257" s="2" t="s">
        <v>8218</v>
      </c>
      <c r="G3257" s="2" t="s">
        <v>8223</v>
      </c>
      <c r="H3257" s="2" t="s">
        <v>8245</v>
      </c>
      <c r="I3257" s="2">
        <v>1427864340</v>
      </c>
      <c r="J3257" s="2">
        <v>1425020810</v>
      </c>
      <c r="K3257" s="2" t="b">
        <v>0</v>
      </c>
      <c r="L3257" s="2">
        <v>78</v>
      </c>
      <c r="M3257" s="2" t="b">
        <v>1</v>
      </c>
      <c r="N3257" s="2" t="s">
        <v>8270</v>
      </c>
      <c r="O3257" s="9">
        <f>E3257/D3257</f>
        <v>1.0166666666666666</v>
      </c>
      <c r="P3257" s="10">
        <f>IF(E3257=0,0,E3257/L3257)</f>
        <v>78.205128205128204</v>
      </c>
      <c r="Q3257" s="2" t="str">
        <f>LEFT(N3257,SEARCH("/",N3257,1)-1)</f>
        <v>theater</v>
      </c>
      <c r="R3257" s="2" t="str">
        <f>RIGHT(N3257,LEN(N3257)-SEARCH("/",N3257))</f>
        <v>plays</v>
      </c>
      <c r="S3257" s="21">
        <f>(((J3257/60)/60)/24)+DATE(1970,1,1)+(-5/24)</f>
        <v>42062.088078703695</v>
      </c>
      <c r="T3257" s="21">
        <f>(((I3257/60)/60)/24)+DATE(1970,1,1)+(-5/24)</f>
        <v>42094.999305555553</v>
      </c>
    </row>
    <row r="3258" spans="1:20" ht="75" hidden="1" x14ac:dyDescent="0.25">
      <c r="A3258" s="13">
        <v>3343</v>
      </c>
      <c r="B3258" s="3" t="s">
        <v>3343</v>
      </c>
      <c r="C3258" s="3" t="s">
        <v>7453</v>
      </c>
      <c r="D3258" s="2">
        <v>700</v>
      </c>
      <c r="E3258" s="11">
        <v>1200</v>
      </c>
      <c r="F3258" s="2" t="s">
        <v>8218</v>
      </c>
      <c r="G3258" s="2" t="s">
        <v>8224</v>
      </c>
      <c r="H3258" s="2" t="s">
        <v>8246</v>
      </c>
      <c r="I3258" s="2">
        <v>1460553480</v>
      </c>
      <c r="J3258" s="2">
        <v>1458770384</v>
      </c>
      <c r="K3258" s="2" t="b">
        <v>0</v>
      </c>
      <c r="L3258" s="2">
        <v>23</v>
      </c>
      <c r="M3258" s="2" t="b">
        <v>1</v>
      </c>
      <c r="N3258" s="2" t="s">
        <v>8270</v>
      </c>
      <c r="O3258" s="9">
        <f>E3258/D3258</f>
        <v>1.7142857142857142</v>
      </c>
      <c r="P3258" s="10">
        <f>IF(E3258=0,0,E3258/L3258)</f>
        <v>52.173913043478258</v>
      </c>
      <c r="Q3258" s="2" t="str">
        <f>LEFT(N3258,SEARCH("/",N3258,1)-1)</f>
        <v>theater</v>
      </c>
      <c r="R3258" s="2" t="str">
        <f>RIGHT(N3258,LEN(N3258)-SEARCH("/",N3258))</f>
        <v>plays</v>
      </c>
      <c r="S3258" s="21">
        <f>(((J3258/60)/60)/24)+DATE(1970,1,1)+(-5/24)</f>
        <v>42452.708148148151</v>
      </c>
      <c r="T3258" s="21">
        <f>(((I3258/60)/60)/24)+DATE(1970,1,1)+(-5/24)</f>
        <v>42473.345833333333</v>
      </c>
    </row>
    <row r="3259" spans="1:20" ht="105" hidden="1" x14ac:dyDescent="0.25">
      <c r="A3259" s="13">
        <v>3344</v>
      </c>
      <c r="B3259" s="3" t="s">
        <v>3344</v>
      </c>
      <c r="C3259" s="3" t="s">
        <v>7454</v>
      </c>
      <c r="D3259" s="2">
        <v>4500</v>
      </c>
      <c r="E3259" s="11">
        <v>4565</v>
      </c>
      <c r="F3259" s="2" t="s">
        <v>8218</v>
      </c>
      <c r="G3259" s="2" t="s">
        <v>8223</v>
      </c>
      <c r="H3259" s="2" t="s">
        <v>8245</v>
      </c>
      <c r="I3259" s="2">
        <v>1409374093</v>
      </c>
      <c r="J3259" s="2">
        <v>1406782093</v>
      </c>
      <c r="K3259" s="2" t="b">
        <v>0</v>
      </c>
      <c r="L3259" s="2">
        <v>40</v>
      </c>
      <c r="M3259" s="2" t="b">
        <v>1</v>
      </c>
      <c r="N3259" s="2" t="s">
        <v>8270</v>
      </c>
      <c r="O3259" s="9">
        <f>E3259/D3259</f>
        <v>1.0144444444444445</v>
      </c>
      <c r="P3259" s="10">
        <f>IF(E3259=0,0,E3259/L3259)</f>
        <v>114.125</v>
      </c>
      <c r="Q3259" s="2" t="str">
        <f>LEFT(N3259,SEARCH("/",N3259,1)-1)</f>
        <v>theater</v>
      </c>
      <c r="R3259" s="2" t="str">
        <f>RIGHT(N3259,LEN(N3259)-SEARCH("/",N3259))</f>
        <v>plays</v>
      </c>
      <c r="S3259" s="21">
        <f>(((J3259/60)/60)/24)+DATE(1970,1,1)+(-5/24)</f>
        <v>41850.991817129623</v>
      </c>
      <c r="T3259" s="21">
        <f>(((I3259/60)/60)/24)+DATE(1970,1,1)+(-5/24)</f>
        <v>41880.991817129623</v>
      </c>
    </row>
    <row r="3260" spans="1:20" ht="90" hidden="1" x14ac:dyDescent="0.25">
      <c r="A3260" s="13">
        <v>3345</v>
      </c>
      <c r="B3260" s="3" t="s">
        <v>3345</v>
      </c>
      <c r="C3260" s="3" t="s">
        <v>7455</v>
      </c>
      <c r="D3260" s="2">
        <v>500</v>
      </c>
      <c r="E3260" s="11">
        <v>650</v>
      </c>
      <c r="F3260" s="2" t="s">
        <v>8218</v>
      </c>
      <c r="G3260" s="2" t="s">
        <v>8223</v>
      </c>
      <c r="H3260" s="2" t="s">
        <v>8245</v>
      </c>
      <c r="I3260" s="2">
        <v>1429317420</v>
      </c>
      <c r="J3260" s="2">
        <v>1424226768</v>
      </c>
      <c r="K3260" s="2" t="b">
        <v>0</v>
      </c>
      <c r="L3260" s="2">
        <v>13</v>
      </c>
      <c r="M3260" s="2" t="b">
        <v>1</v>
      </c>
      <c r="N3260" s="2" t="s">
        <v>8270</v>
      </c>
      <c r="O3260" s="9">
        <f>E3260/D3260</f>
        <v>1.3</v>
      </c>
      <c r="P3260" s="10">
        <f>IF(E3260=0,0,E3260/L3260)</f>
        <v>50</v>
      </c>
      <c r="Q3260" s="2" t="str">
        <f>LEFT(N3260,SEARCH("/",N3260,1)-1)</f>
        <v>theater</v>
      </c>
      <c r="R3260" s="2" t="str">
        <f>RIGHT(N3260,LEN(N3260)-SEARCH("/",N3260))</f>
        <v>plays</v>
      </c>
      <c r="S3260" s="21">
        <f>(((J3260/60)/60)/24)+DATE(1970,1,1)+(-5/24)</f>
        <v>42052.897777777776</v>
      </c>
      <c r="T3260" s="21">
        <f>(((I3260/60)/60)/24)+DATE(1970,1,1)+(-5/24)</f>
        <v>42111.817361111105</v>
      </c>
    </row>
    <row r="3261" spans="1:20" ht="90" hidden="1" x14ac:dyDescent="0.25">
      <c r="A3261" s="13">
        <v>3346</v>
      </c>
      <c r="B3261" s="3" t="s">
        <v>3346</v>
      </c>
      <c r="C3261" s="3" t="s">
        <v>7456</v>
      </c>
      <c r="D3261" s="2">
        <v>1500</v>
      </c>
      <c r="E3261" s="11">
        <v>1650</v>
      </c>
      <c r="F3261" s="2" t="s">
        <v>8218</v>
      </c>
      <c r="G3261" s="2" t="s">
        <v>8223</v>
      </c>
      <c r="H3261" s="2" t="s">
        <v>8245</v>
      </c>
      <c r="I3261" s="2">
        <v>1424910910</v>
      </c>
      <c r="J3261" s="2">
        <v>1424306110</v>
      </c>
      <c r="K3261" s="2" t="b">
        <v>0</v>
      </c>
      <c r="L3261" s="2">
        <v>18</v>
      </c>
      <c r="M3261" s="2" t="b">
        <v>1</v>
      </c>
      <c r="N3261" s="2" t="s">
        <v>8270</v>
      </c>
      <c r="O3261" s="9">
        <f>E3261/D3261</f>
        <v>1.1000000000000001</v>
      </c>
      <c r="P3261" s="10">
        <f>IF(E3261=0,0,E3261/L3261)</f>
        <v>91.666666666666671</v>
      </c>
      <c r="Q3261" s="2" t="str">
        <f>LEFT(N3261,SEARCH("/",N3261,1)-1)</f>
        <v>theater</v>
      </c>
      <c r="R3261" s="2" t="str">
        <f>RIGHT(N3261,LEN(N3261)-SEARCH("/",N3261))</f>
        <v>plays</v>
      </c>
      <c r="S3261" s="21">
        <f>(((J3261/60)/60)/24)+DATE(1970,1,1)+(-5/24)</f>
        <v>42053.816087962965</v>
      </c>
      <c r="T3261" s="21">
        <f>(((I3261/60)/60)/24)+DATE(1970,1,1)+(-5/24)</f>
        <v>42060.816087962965</v>
      </c>
    </row>
    <row r="3262" spans="1:20" ht="105" hidden="1" x14ac:dyDescent="0.25">
      <c r="A3262" s="13">
        <v>3347</v>
      </c>
      <c r="B3262" s="3" t="s">
        <v>3347</v>
      </c>
      <c r="C3262" s="3" t="s">
        <v>7457</v>
      </c>
      <c r="D3262" s="2">
        <v>2000</v>
      </c>
      <c r="E3262" s="11">
        <v>2389</v>
      </c>
      <c r="F3262" s="2" t="s">
        <v>8218</v>
      </c>
      <c r="G3262" s="2" t="s">
        <v>8224</v>
      </c>
      <c r="H3262" s="2" t="s">
        <v>8246</v>
      </c>
      <c r="I3262" s="2">
        <v>1462741200</v>
      </c>
      <c r="J3262" s="2">
        <v>1461503654</v>
      </c>
      <c r="K3262" s="2" t="b">
        <v>0</v>
      </c>
      <c r="L3262" s="2">
        <v>22</v>
      </c>
      <c r="M3262" s="2" t="b">
        <v>1</v>
      </c>
      <c r="N3262" s="2" t="s">
        <v>8270</v>
      </c>
      <c r="O3262" s="9">
        <f>E3262/D3262</f>
        <v>1.1944999999999999</v>
      </c>
      <c r="P3262" s="10">
        <f>IF(E3262=0,0,E3262/L3262)</f>
        <v>108.59090909090909</v>
      </c>
      <c r="Q3262" s="2" t="str">
        <f>LEFT(N3262,SEARCH("/",N3262,1)-1)</f>
        <v>theater</v>
      </c>
      <c r="R3262" s="2" t="str">
        <f>RIGHT(N3262,LEN(N3262)-SEARCH("/",N3262))</f>
        <v>plays</v>
      </c>
      <c r="S3262" s="21">
        <f>(((J3262/60)/60)/24)+DATE(1970,1,1)+(-5/24)</f>
        <v>42484.343217592592</v>
      </c>
      <c r="T3262" s="21">
        <f>(((I3262/60)/60)/24)+DATE(1970,1,1)+(-5/24)</f>
        <v>42498.666666666664</v>
      </c>
    </row>
    <row r="3263" spans="1:20" ht="90" hidden="1" x14ac:dyDescent="0.25">
      <c r="A3263" s="13">
        <v>3348</v>
      </c>
      <c r="B3263" s="3" t="s">
        <v>3266</v>
      </c>
      <c r="C3263" s="3" t="s">
        <v>7458</v>
      </c>
      <c r="D3263" s="2">
        <v>5500</v>
      </c>
      <c r="E3263" s="11">
        <v>5516</v>
      </c>
      <c r="F3263" s="2" t="s">
        <v>8218</v>
      </c>
      <c r="G3263" s="2" t="s">
        <v>8223</v>
      </c>
      <c r="H3263" s="2" t="s">
        <v>8245</v>
      </c>
      <c r="I3263" s="2">
        <v>1461988740</v>
      </c>
      <c r="J3263" s="2">
        <v>1459949080</v>
      </c>
      <c r="K3263" s="2" t="b">
        <v>0</v>
      </c>
      <c r="L3263" s="2">
        <v>79</v>
      </c>
      <c r="M3263" s="2" t="b">
        <v>1</v>
      </c>
      <c r="N3263" s="2" t="s">
        <v>8270</v>
      </c>
      <c r="O3263" s="9">
        <f>E3263/D3263</f>
        <v>1.002909090909091</v>
      </c>
      <c r="P3263" s="10">
        <f>IF(E3263=0,0,E3263/L3263)</f>
        <v>69.822784810126578</v>
      </c>
      <c r="Q3263" s="2" t="str">
        <f>LEFT(N3263,SEARCH("/",N3263,1)-1)</f>
        <v>theater</v>
      </c>
      <c r="R3263" s="2" t="str">
        <f>RIGHT(N3263,LEN(N3263)-SEARCH("/",N3263))</f>
        <v>plays</v>
      </c>
      <c r="S3263" s="21">
        <f>(((J3263/60)/60)/24)+DATE(1970,1,1)+(-5/24)</f>
        <v>42466.350462962961</v>
      </c>
      <c r="T3263" s="21">
        <f>(((I3263/60)/60)/24)+DATE(1970,1,1)+(-5/24)</f>
        <v>42489.957638888889</v>
      </c>
    </row>
    <row r="3264" spans="1:20" ht="90" hidden="1" x14ac:dyDescent="0.25">
      <c r="A3264" s="13">
        <v>3349</v>
      </c>
      <c r="B3264" s="3" t="s">
        <v>3348</v>
      </c>
      <c r="C3264" s="3" t="s">
        <v>7459</v>
      </c>
      <c r="D3264" s="2">
        <v>1000</v>
      </c>
      <c r="E3264" s="11">
        <v>1534</v>
      </c>
      <c r="F3264" s="2" t="s">
        <v>8218</v>
      </c>
      <c r="G3264" s="2" t="s">
        <v>8223</v>
      </c>
      <c r="H3264" s="2" t="s">
        <v>8245</v>
      </c>
      <c r="I3264" s="2">
        <v>1465837200</v>
      </c>
      <c r="J3264" s="2">
        <v>1463971172</v>
      </c>
      <c r="K3264" s="2" t="b">
        <v>0</v>
      </c>
      <c r="L3264" s="2">
        <v>14</v>
      </c>
      <c r="M3264" s="2" t="b">
        <v>1</v>
      </c>
      <c r="N3264" s="2" t="s">
        <v>8270</v>
      </c>
      <c r="O3264" s="9">
        <f>E3264/D3264</f>
        <v>1.534</v>
      </c>
      <c r="P3264" s="10">
        <f>IF(E3264=0,0,E3264/L3264)</f>
        <v>109.57142857142857</v>
      </c>
      <c r="Q3264" s="2" t="str">
        <f>LEFT(N3264,SEARCH("/",N3264,1)-1)</f>
        <v>theater</v>
      </c>
      <c r="R3264" s="2" t="str">
        <f>RIGHT(N3264,LEN(N3264)-SEARCH("/",N3264))</f>
        <v>plays</v>
      </c>
      <c r="S3264" s="21">
        <f>(((J3264/60)/60)/24)+DATE(1970,1,1)+(-5/24)</f>
        <v>42512.902453703697</v>
      </c>
      <c r="T3264" s="21">
        <f>(((I3264/60)/60)/24)+DATE(1970,1,1)+(-5/24)</f>
        <v>42534.499999999993</v>
      </c>
    </row>
    <row r="3265" spans="1:20" ht="105" hidden="1" x14ac:dyDescent="0.25">
      <c r="A3265" s="13">
        <v>3350</v>
      </c>
      <c r="B3265" s="3" t="s">
        <v>3349</v>
      </c>
      <c r="C3265" s="3" t="s">
        <v>7460</v>
      </c>
      <c r="D3265" s="2">
        <v>3500</v>
      </c>
      <c r="E3265" s="11">
        <v>3655</v>
      </c>
      <c r="F3265" s="2" t="s">
        <v>8218</v>
      </c>
      <c r="G3265" s="2" t="s">
        <v>8242</v>
      </c>
      <c r="H3265" s="2" t="s">
        <v>8248</v>
      </c>
      <c r="I3265" s="2">
        <v>1448838000</v>
      </c>
      <c r="J3265" s="2">
        <v>1445791811</v>
      </c>
      <c r="K3265" s="2" t="b">
        <v>0</v>
      </c>
      <c r="L3265" s="2">
        <v>51</v>
      </c>
      <c r="M3265" s="2" t="b">
        <v>1</v>
      </c>
      <c r="N3265" s="2" t="s">
        <v>8270</v>
      </c>
      <c r="O3265" s="9">
        <f>E3265/D3265</f>
        <v>1.0442857142857143</v>
      </c>
      <c r="P3265" s="10">
        <f>IF(E3265=0,0,E3265/L3265)</f>
        <v>71.666666666666671</v>
      </c>
      <c r="Q3265" s="2" t="str">
        <f>LEFT(N3265,SEARCH("/",N3265,1)-1)</f>
        <v>theater</v>
      </c>
      <c r="R3265" s="2" t="str">
        <f>RIGHT(N3265,LEN(N3265)-SEARCH("/",N3265))</f>
        <v>plays</v>
      </c>
      <c r="S3265" s="21">
        <f>(((J3265/60)/60)/24)+DATE(1970,1,1)+(-5/24)</f>
        <v>42302.493182870363</v>
      </c>
      <c r="T3265" s="21">
        <f>(((I3265/60)/60)/24)+DATE(1970,1,1)+(-5/24)</f>
        <v>42337.749999999993</v>
      </c>
    </row>
    <row r="3266" spans="1:20" ht="90" hidden="1" x14ac:dyDescent="0.25">
      <c r="A3266" s="13">
        <v>3351</v>
      </c>
      <c r="B3266" s="3" t="s">
        <v>3350</v>
      </c>
      <c r="C3266" s="3" t="s">
        <v>7461</v>
      </c>
      <c r="D3266" s="2">
        <v>5000</v>
      </c>
      <c r="E3266" s="11">
        <v>5055</v>
      </c>
      <c r="F3266" s="2" t="s">
        <v>8218</v>
      </c>
      <c r="G3266" s="2" t="s">
        <v>8224</v>
      </c>
      <c r="H3266" s="2" t="s">
        <v>8246</v>
      </c>
      <c r="I3266" s="2">
        <v>1406113200</v>
      </c>
      <c r="J3266" s="2">
        <v>1402910965</v>
      </c>
      <c r="K3266" s="2" t="b">
        <v>0</v>
      </c>
      <c r="L3266" s="2">
        <v>54</v>
      </c>
      <c r="M3266" s="2" t="b">
        <v>1</v>
      </c>
      <c r="N3266" s="2" t="s">
        <v>8270</v>
      </c>
      <c r="O3266" s="9">
        <f>E3266/D3266</f>
        <v>1.0109999999999999</v>
      </c>
      <c r="P3266" s="10">
        <f>IF(E3266=0,0,E3266/L3266)</f>
        <v>93.611111111111114</v>
      </c>
      <c r="Q3266" s="2" t="str">
        <f>LEFT(N3266,SEARCH("/",N3266,1)-1)</f>
        <v>theater</v>
      </c>
      <c r="R3266" s="2" t="str">
        <f>RIGHT(N3266,LEN(N3266)-SEARCH("/",N3266))</f>
        <v>plays</v>
      </c>
      <c r="S3266" s="21">
        <f>(((J3266/60)/60)/24)+DATE(1970,1,1)+(-5/24)</f>
        <v>41806.187094907407</v>
      </c>
      <c r="T3266" s="21">
        <f>(((I3266/60)/60)/24)+DATE(1970,1,1)+(-5/24)</f>
        <v>41843.25</v>
      </c>
    </row>
    <row r="3267" spans="1:20" ht="105" hidden="1" x14ac:dyDescent="0.25">
      <c r="A3267" s="13">
        <v>3352</v>
      </c>
      <c r="B3267" s="3" t="s">
        <v>3351</v>
      </c>
      <c r="C3267" s="3" t="s">
        <v>7462</v>
      </c>
      <c r="D3267" s="2">
        <v>5000</v>
      </c>
      <c r="E3267" s="11">
        <v>5376</v>
      </c>
      <c r="F3267" s="2" t="s">
        <v>8218</v>
      </c>
      <c r="G3267" s="2" t="s">
        <v>8224</v>
      </c>
      <c r="H3267" s="2" t="s">
        <v>8246</v>
      </c>
      <c r="I3267" s="2">
        <v>1467414000</v>
      </c>
      <c r="J3267" s="2">
        <v>1462492178</v>
      </c>
      <c r="K3267" s="2" t="b">
        <v>0</v>
      </c>
      <c r="L3267" s="2">
        <v>70</v>
      </c>
      <c r="M3267" s="2" t="b">
        <v>1</v>
      </c>
      <c r="N3267" s="2" t="s">
        <v>8270</v>
      </c>
      <c r="O3267" s="9">
        <f>E3267/D3267</f>
        <v>1.0751999999999999</v>
      </c>
      <c r="P3267" s="10">
        <f>IF(E3267=0,0,E3267/L3267)</f>
        <v>76.8</v>
      </c>
      <c r="Q3267" s="2" t="str">
        <f>LEFT(N3267,SEARCH("/",N3267,1)-1)</f>
        <v>theater</v>
      </c>
      <c r="R3267" s="2" t="str">
        <f>RIGHT(N3267,LEN(N3267)-SEARCH("/",N3267))</f>
        <v>plays</v>
      </c>
      <c r="S3267" s="21">
        <f>(((J3267/60)/60)/24)+DATE(1970,1,1)+(-5/24)</f>
        <v>42495.784467592595</v>
      </c>
      <c r="T3267" s="21">
        <f>(((I3267/60)/60)/24)+DATE(1970,1,1)+(-5/24)</f>
        <v>42552.749999999993</v>
      </c>
    </row>
    <row r="3268" spans="1:20" ht="90" hidden="1" x14ac:dyDescent="0.25">
      <c r="A3268" s="13">
        <v>3353</v>
      </c>
      <c r="B3268" s="3" t="s">
        <v>3352</v>
      </c>
      <c r="C3268" s="3" t="s">
        <v>7463</v>
      </c>
      <c r="D3268" s="2">
        <v>500</v>
      </c>
      <c r="E3268" s="11">
        <v>1575</v>
      </c>
      <c r="F3268" s="2" t="s">
        <v>8218</v>
      </c>
      <c r="G3268" s="2" t="s">
        <v>8224</v>
      </c>
      <c r="H3268" s="2" t="s">
        <v>8246</v>
      </c>
      <c r="I3268" s="2">
        <v>1462230000</v>
      </c>
      <c r="J3268" s="2">
        <v>1461061350</v>
      </c>
      <c r="K3268" s="2" t="b">
        <v>0</v>
      </c>
      <c r="L3268" s="2">
        <v>44</v>
      </c>
      <c r="M3268" s="2" t="b">
        <v>1</v>
      </c>
      <c r="N3268" s="2" t="s">
        <v>8270</v>
      </c>
      <c r="O3268" s="9">
        <f>E3268/D3268</f>
        <v>3.15</v>
      </c>
      <c r="P3268" s="10">
        <f>IF(E3268=0,0,E3268/L3268)</f>
        <v>35.795454545454547</v>
      </c>
      <c r="Q3268" s="2" t="str">
        <f>LEFT(N3268,SEARCH("/",N3268,1)-1)</f>
        <v>theater</v>
      </c>
      <c r="R3268" s="2" t="str">
        <f>RIGHT(N3268,LEN(N3268)-SEARCH("/",N3268))</f>
        <v>plays</v>
      </c>
      <c r="S3268" s="21">
        <f>(((J3268/60)/60)/24)+DATE(1970,1,1)+(-5/24)</f>
        <v>42479.223958333336</v>
      </c>
      <c r="T3268" s="21">
        <f>(((I3268/60)/60)/24)+DATE(1970,1,1)+(-5/24)</f>
        <v>42492.749999999993</v>
      </c>
    </row>
    <row r="3269" spans="1:20" ht="75" hidden="1" x14ac:dyDescent="0.25">
      <c r="A3269" s="13">
        <v>3354</v>
      </c>
      <c r="B3269" s="3" t="s">
        <v>3353</v>
      </c>
      <c r="C3269" s="3" t="s">
        <v>7464</v>
      </c>
      <c r="D3269" s="2">
        <v>3000</v>
      </c>
      <c r="E3269" s="11">
        <v>3058</v>
      </c>
      <c r="F3269" s="2" t="s">
        <v>8218</v>
      </c>
      <c r="G3269" s="2" t="s">
        <v>8223</v>
      </c>
      <c r="H3269" s="2" t="s">
        <v>8245</v>
      </c>
      <c r="I3269" s="2">
        <v>1446091260</v>
      </c>
      <c r="J3269" s="2">
        <v>1443029206</v>
      </c>
      <c r="K3269" s="2" t="b">
        <v>0</v>
      </c>
      <c r="L3269" s="2">
        <v>55</v>
      </c>
      <c r="M3269" s="2" t="b">
        <v>1</v>
      </c>
      <c r="N3269" s="2" t="s">
        <v>8270</v>
      </c>
      <c r="O3269" s="9">
        <f>E3269/D3269</f>
        <v>1.0193333333333334</v>
      </c>
      <c r="P3269" s="10">
        <f>IF(E3269=0,0,E3269/L3269)</f>
        <v>55.6</v>
      </c>
      <c r="Q3269" s="2" t="str">
        <f>LEFT(N3269,SEARCH("/",N3269,1)-1)</f>
        <v>theater</v>
      </c>
      <c r="R3269" s="2" t="str">
        <f>RIGHT(N3269,LEN(N3269)-SEARCH("/",N3269))</f>
        <v>plays</v>
      </c>
      <c r="S3269" s="21">
        <f>(((J3269/60)/60)/24)+DATE(1970,1,1)+(-5/24)</f>
        <v>42270.518587962964</v>
      </c>
      <c r="T3269" s="21">
        <f>(((I3269/60)/60)/24)+DATE(1970,1,1)+(-5/24)</f>
        <v>42305.959027777775</v>
      </c>
    </row>
    <row r="3270" spans="1:20" ht="90" hidden="1" x14ac:dyDescent="0.25">
      <c r="A3270" s="13">
        <v>3355</v>
      </c>
      <c r="B3270" s="3" t="s">
        <v>3354</v>
      </c>
      <c r="C3270" s="3" t="s">
        <v>7465</v>
      </c>
      <c r="D3270" s="2">
        <v>1750</v>
      </c>
      <c r="E3270" s="11">
        <v>2210</v>
      </c>
      <c r="F3270" s="2" t="s">
        <v>8218</v>
      </c>
      <c r="G3270" s="2" t="s">
        <v>8224</v>
      </c>
      <c r="H3270" s="2" t="s">
        <v>8246</v>
      </c>
      <c r="I3270" s="2">
        <v>1462879020</v>
      </c>
      <c r="J3270" s="2">
        <v>1461941527</v>
      </c>
      <c r="K3270" s="2" t="b">
        <v>0</v>
      </c>
      <c r="L3270" s="2">
        <v>15</v>
      </c>
      <c r="M3270" s="2" t="b">
        <v>1</v>
      </c>
      <c r="N3270" s="2" t="s">
        <v>8270</v>
      </c>
      <c r="O3270" s="9">
        <f>E3270/D3270</f>
        <v>1.2628571428571429</v>
      </c>
      <c r="P3270" s="10">
        <f>IF(E3270=0,0,E3270/L3270)</f>
        <v>147.33333333333334</v>
      </c>
      <c r="Q3270" s="2" t="str">
        <f>LEFT(N3270,SEARCH("/",N3270,1)-1)</f>
        <v>theater</v>
      </c>
      <c r="R3270" s="2" t="str">
        <f>RIGHT(N3270,LEN(N3270)-SEARCH("/",N3270))</f>
        <v>plays</v>
      </c>
      <c r="S3270" s="21">
        <f>(((J3270/60)/60)/24)+DATE(1970,1,1)+(-5/24)</f>
        <v>42489.411192129628</v>
      </c>
      <c r="T3270" s="21">
        <f>(((I3270/60)/60)/24)+DATE(1970,1,1)+(-5/24)</f>
        <v>42500.261805555558</v>
      </c>
    </row>
    <row r="3271" spans="1:20" ht="90" hidden="1" x14ac:dyDescent="0.25">
      <c r="A3271" s="13">
        <v>3356</v>
      </c>
      <c r="B3271" s="3" t="s">
        <v>3355</v>
      </c>
      <c r="C3271" s="3" t="s">
        <v>7466</v>
      </c>
      <c r="D3271" s="2">
        <v>1500</v>
      </c>
      <c r="E3271" s="11">
        <v>1521</v>
      </c>
      <c r="F3271" s="2" t="s">
        <v>8218</v>
      </c>
      <c r="G3271" s="2" t="s">
        <v>8224</v>
      </c>
      <c r="H3271" s="2" t="s">
        <v>8246</v>
      </c>
      <c r="I3271" s="2">
        <v>1468611272</v>
      </c>
      <c r="J3271" s="2">
        <v>1466019272</v>
      </c>
      <c r="K3271" s="2" t="b">
        <v>0</v>
      </c>
      <c r="L3271" s="2">
        <v>27</v>
      </c>
      <c r="M3271" s="2" t="b">
        <v>1</v>
      </c>
      <c r="N3271" s="2" t="s">
        <v>8270</v>
      </c>
      <c r="O3271" s="9">
        <f>E3271/D3271</f>
        <v>1.014</v>
      </c>
      <c r="P3271" s="10">
        <f>IF(E3271=0,0,E3271/L3271)</f>
        <v>56.333333333333336</v>
      </c>
      <c r="Q3271" s="2" t="str">
        <f>LEFT(N3271,SEARCH("/",N3271,1)-1)</f>
        <v>theater</v>
      </c>
      <c r="R3271" s="2" t="str">
        <f>RIGHT(N3271,LEN(N3271)-SEARCH("/",N3271))</f>
        <v>plays</v>
      </c>
      <c r="S3271" s="21">
        <f>(((J3271/60)/60)/24)+DATE(1970,1,1)+(-5/24)</f>
        <v>42536.607314814813</v>
      </c>
      <c r="T3271" s="21">
        <f>(((I3271/60)/60)/24)+DATE(1970,1,1)+(-5/24)</f>
        <v>42566.607314814813</v>
      </c>
    </row>
    <row r="3272" spans="1:20" ht="105" hidden="1" x14ac:dyDescent="0.25">
      <c r="A3272" s="13">
        <v>3357</v>
      </c>
      <c r="B3272" s="3" t="s">
        <v>3356</v>
      </c>
      <c r="C3272" s="3" t="s">
        <v>7467</v>
      </c>
      <c r="D3272" s="2">
        <v>2000</v>
      </c>
      <c r="E3272" s="11">
        <v>2020</v>
      </c>
      <c r="F3272" s="2" t="s">
        <v>8218</v>
      </c>
      <c r="G3272" s="2" t="s">
        <v>8224</v>
      </c>
      <c r="H3272" s="2" t="s">
        <v>8246</v>
      </c>
      <c r="I3272" s="2">
        <v>1406887310</v>
      </c>
      <c r="J3272" s="2">
        <v>1404295310</v>
      </c>
      <c r="K3272" s="2" t="b">
        <v>0</v>
      </c>
      <c r="L3272" s="2">
        <v>21</v>
      </c>
      <c r="M3272" s="2" t="b">
        <v>1</v>
      </c>
      <c r="N3272" s="2" t="s">
        <v>8270</v>
      </c>
      <c r="O3272" s="9">
        <f>E3272/D3272</f>
        <v>1.01</v>
      </c>
      <c r="P3272" s="10">
        <f>IF(E3272=0,0,E3272/L3272)</f>
        <v>96.19047619047619</v>
      </c>
      <c r="Q3272" s="2" t="str">
        <f>LEFT(N3272,SEARCH("/",N3272,1)-1)</f>
        <v>theater</v>
      </c>
      <c r="R3272" s="2" t="str">
        <f>RIGHT(N3272,LEN(N3272)-SEARCH("/",N3272))</f>
        <v>plays</v>
      </c>
      <c r="S3272" s="21">
        <f>(((J3272/60)/60)/24)+DATE(1970,1,1)+(-5/24)</f>
        <v>41822.209606481476</v>
      </c>
      <c r="T3272" s="21">
        <f>(((I3272/60)/60)/24)+DATE(1970,1,1)+(-5/24)</f>
        <v>41852.209606481476</v>
      </c>
    </row>
    <row r="3273" spans="1:20" ht="90" hidden="1" x14ac:dyDescent="0.25">
      <c r="A3273" s="13">
        <v>3358</v>
      </c>
      <c r="B3273" s="3" t="s">
        <v>3357</v>
      </c>
      <c r="C3273" s="3" t="s">
        <v>7468</v>
      </c>
      <c r="D3273" s="2">
        <v>10000</v>
      </c>
      <c r="E3273" s="11">
        <v>10299</v>
      </c>
      <c r="F3273" s="2" t="s">
        <v>8218</v>
      </c>
      <c r="G3273" s="2" t="s">
        <v>8223</v>
      </c>
      <c r="H3273" s="2" t="s">
        <v>8245</v>
      </c>
      <c r="I3273" s="2">
        <v>1416385679</v>
      </c>
      <c r="J3273" s="2">
        <v>1413790079</v>
      </c>
      <c r="K3273" s="2" t="b">
        <v>0</v>
      </c>
      <c r="L3273" s="2">
        <v>162</v>
      </c>
      <c r="M3273" s="2" t="b">
        <v>1</v>
      </c>
      <c r="N3273" s="2" t="s">
        <v>8270</v>
      </c>
      <c r="O3273" s="9">
        <f>E3273/D3273</f>
        <v>1.0299</v>
      </c>
      <c r="P3273" s="10">
        <f>IF(E3273=0,0,E3273/L3273)</f>
        <v>63.574074074074076</v>
      </c>
      <c r="Q3273" s="2" t="str">
        <f>LEFT(N3273,SEARCH("/",N3273,1)-1)</f>
        <v>theater</v>
      </c>
      <c r="R3273" s="2" t="str">
        <f>RIGHT(N3273,LEN(N3273)-SEARCH("/",N3273))</f>
        <v>plays</v>
      </c>
      <c r="S3273" s="21">
        <f>(((J3273/60)/60)/24)+DATE(1970,1,1)+(-5/24)</f>
        <v>41932.102766203701</v>
      </c>
      <c r="T3273" s="21">
        <f>(((I3273/60)/60)/24)+DATE(1970,1,1)+(-5/24)</f>
        <v>41962.144432870373</v>
      </c>
    </row>
    <row r="3274" spans="1:20" ht="75" hidden="1" x14ac:dyDescent="0.25">
      <c r="A3274" s="13">
        <v>3359</v>
      </c>
      <c r="B3274" s="3" t="s">
        <v>3358</v>
      </c>
      <c r="C3274" s="3" t="s">
        <v>7469</v>
      </c>
      <c r="D3274" s="2">
        <v>4000</v>
      </c>
      <c r="E3274" s="11">
        <v>4250</v>
      </c>
      <c r="F3274" s="2" t="s">
        <v>8218</v>
      </c>
      <c r="G3274" s="2" t="s">
        <v>8223</v>
      </c>
      <c r="H3274" s="2" t="s">
        <v>8245</v>
      </c>
      <c r="I3274" s="2">
        <v>1487985734</v>
      </c>
      <c r="J3274" s="2">
        <v>1484097734</v>
      </c>
      <c r="K3274" s="2" t="b">
        <v>0</v>
      </c>
      <c r="L3274" s="2">
        <v>23</v>
      </c>
      <c r="M3274" s="2" t="b">
        <v>1</v>
      </c>
      <c r="N3274" s="2" t="s">
        <v>8270</v>
      </c>
      <c r="O3274" s="9">
        <f>E3274/D3274</f>
        <v>1.0625</v>
      </c>
      <c r="P3274" s="10">
        <f>IF(E3274=0,0,E3274/L3274)</f>
        <v>184.78260869565219</v>
      </c>
      <c r="Q3274" s="2" t="str">
        <f>LEFT(N3274,SEARCH("/",N3274,1)-1)</f>
        <v>theater</v>
      </c>
      <c r="R3274" s="2" t="str">
        <f>RIGHT(N3274,LEN(N3274)-SEARCH("/",N3274))</f>
        <v>plays</v>
      </c>
      <c r="S3274" s="21">
        <f>(((J3274/60)/60)/24)+DATE(1970,1,1)+(-5/24)</f>
        <v>42745.848773148151</v>
      </c>
      <c r="T3274" s="21">
        <f>(((I3274/60)/60)/24)+DATE(1970,1,1)+(-5/24)</f>
        <v>42790.848773148151</v>
      </c>
    </row>
    <row r="3275" spans="1:20" ht="45" hidden="1" x14ac:dyDescent="0.25">
      <c r="A3275" s="13">
        <v>3360</v>
      </c>
      <c r="B3275" s="3" t="s">
        <v>3359</v>
      </c>
      <c r="C3275" s="3" t="s">
        <v>7470</v>
      </c>
      <c r="D3275" s="2">
        <v>9000</v>
      </c>
      <c r="E3275" s="11">
        <v>9124</v>
      </c>
      <c r="F3275" s="2" t="s">
        <v>8218</v>
      </c>
      <c r="G3275" s="2" t="s">
        <v>8243</v>
      </c>
      <c r="H3275" s="2" t="s">
        <v>8257</v>
      </c>
      <c r="I3275" s="2">
        <v>1481731140</v>
      </c>
      <c r="J3275" s="2">
        <v>1479866343</v>
      </c>
      <c r="K3275" s="2" t="b">
        <v>0</v>
      </c>
      <c r="L3275" s="2">
        <v>72</v>
      </c>
      <c r="M3275" s="2" t="b">
        <v>1</v>
      </c>
      <c r="N3275" s="2" t="s">
        <v>8270</v>
      </c>
      <c r="O3275" s="9">
        <f>E3275/D3275</f>
        <v>1.0137777777777779</v>
      </c>
      <c r="P3275" s="10">
        <f>IF(E3275=0,0,E3275/L3275)</f>
        <v>126.72222222222223</v>
      </c>
      <c r="Q3275" s="2" t="str">
        <f>LEFT(N3275,SEARCH("/",N3275,1)-1)</f>
        <v>theater</v>
      </c>
      <c r="R3275" s="2" t="str">
        <f>RIGHT(N3275,LEN(N3275)-SEARCH("/",N3275))</f>
        <v>plays</v>
      </c>
      <c r="S3275" s="21">
        <f>(((J3275/60)/60)/24)+DATE(1970,1,1)+(-5/24)</f>
        <v>42696.874340277776</v>
      </c>
      <c r="T3275" s="21">
        <f>(((I3275/60)/60)/24)+DATE(1970,1,1)+(-5/24)</f>
        <v>42718.457638888889</v>
      </c>
    </row>
    <row r="3276" spans="1:20" ht="105" hidden="1" x14ac:dyDescent="0.25">
      <c r="A3276" s="13">
        <v>3361</v>
      </c>
      <c r="B3276" s="3" t="s">
        <v>3360</v>
      </c>
      <c r="C3276" s="3" t="s">
        <v>7471</v>
      </c>
      <c r="D3276" s="2">
        <v>5000</v>
      </c>
      <c r="E3276" s="11">
        <v>5673</v>
      </c>
      <c r="F3276" s="2" t="s">
        <v>8218</v>
      </c>
      <c r="G3276" s="2" t="s">
        <v>8223</v>
      </c>
      <c r="H3276" s="2" t="s">
        <v>8245</v>
      </c>
      <c r="I3276" s="2">
        <v>1409587140</v>
      </c>
      <c r="J3276" s="2">
        <v>1408062990</v>
      </c>
      <c r="K3276" s="2" t="b">
        <v>0</v>
      </c>
      <c r="L3276" s="2">
        <v>68</v>
      </c>
      <c r="M3276" s="2" t="b">
        <v>1</v>
      </c>
      <c r="N3276" s="2" t="s">
        <v>8270</v>
      </c>
      <c r="O3276" s="9">
        <f>E3276/D3276</f>
        <v>1.1346000000000001</v>
      </c>
      <c r="P3276" s="10">
        <f>IF(E3276=0,0,E3276/L3276)</f>
        <v>83.42647058823529</v>
      </c>
      <c r="Q3276" s="2" t="str">
        <f>LEFT(N3276,SEARCH("/",N3276,1)-1)</f>
        <v>theater</v>
      </c>
      <c r="R3276" s="2" t="str">
        <f>RIGHT(N3276,LEN(N3276)-SEARCH("/",N3276))</f>
        <v>plays</v>
      </c>
      <c r="S3276" s="21">
        <f>(((J3276/60)/60)/24)+DATE(1970,1,1)+(-5/24)</f>
        <v>41865.817013888889</v>
      </c>
      <c r="T3276" s="21">
        <f>(((I3276/60)/60)/24)+DATE(1970,1,1)+(-5/24)</f>
        <v>41883.457638888889</v>
      </c>
    </row>
    <row r="3277" spans="1:20" ht="90" hidden="1" x14ac:dyDescent="0.25">
      <c r="A3277" s="13">
        <v>3362</v>
      </c>
      <c r="B3277" s="3" t="s">
        <v>3361</v>
      </c>
      <c r="C3277" s="3" t="s">
        <v>7472</v>
      </c>
      <c r="D3277" s="2">
        <v>500</v>
      </c>
      <c r="E3277" s="11">
        <v>1090</v>
      </c>
      <c r="F3277" s="2" t="s">
        <v>8218</v>
      </c>
      <c r="G3277" s="2" t="s">
        <v>8223</v>
      </c>
      <c r="H3277" s="2" t="s">
        <v>8245</v>
      </c>
      <c r="I3277" s="2">
        <v>1425704100</v>
      </c>
      <c r="J3277" s="2">
        <v>1424484717</v>
      </c>
      <c r="K3277" s="2" t="b">
        <v>0</v>
      </c>
      <c r="L3277" s="2">
        <v>20</v>
      </c>
      <c r="M3277" s="2" t="b">
        <v>1</v>
      </c>
      <c r="N3277" s="2" t="s">
        <v>8270</v>
      </c>
      <c r="O3277" s="9">
        <f>E3277/D3277</f>
        <v>2.1800000000000002</v>
      </c>
      <c r="P3277" s="10">
        <f>IF(E3277=0,0,E3277/L3277)</f>
        <v>54.5</v>
      </c>
      <c r="Q3277" s="2" t="str">
        <f>LEFT(N3277,SEARCH("/",N3277,1)-1)</f>
        <v>theater</v>
      </c>
      <c r="R3277" s="2" t="str">
        <f>RIGHT(N3277,LEN(N3277)-SEARCH("/",N3277))</f>
        <v>plays</v>
      </c>
      <c r="S3277" s="21">
        <f>(((J3277/60)/60)/24)+DATE(1970,1,1)+(-5/24)</f>
        <v>42055.883298611108</v>
      </c>
      <c r="T3277" s="21">
        <f>(((I3277/60)/60)/24)+DATE(1970,1,1)+(-5/24)</f>
        <v>42069.996527777774</v>
      </c>
    </row>
    <row r="3278" spans="1:20" ht="90" hidden="1" x14ac:dyDescent="0.25">
      <c r="A3278" s="13">
        <v>3363</v>
      </c>
      <c r="B3278" s="3" t="s">
        <v>3362</v>
      </c>
      <c r="C3278" s="3" t="s">
        <v>7473</v>
      </c>
      <c r="D3278" s="2">
        <v>7750</v>
      </c>
      <c r="E3278" s="11">
        <v>7860</v>
      </c>
      <c r="F3278" s="2" t="s">
        <v>8218</v>
      </c>
      <c r="G3278" s="2" t="s">
        <v>8223</v>
      </c>
      <c r="H3278" s="2" t="s">
        <v>8245</v>
      </c>
      <c r="I3278" s="2">
        <v>1408464000</v>
      </c>
      <c r="J3278" s="2">
        <v>1406831445</v>
      </c>
      <c r="K3278" s="2" t="b">
        <v>0</v>
      </c>
      <c r="L3278" s="2">
        <v>26</v>
      </c>
      <c r="M3278" s="2" t="b">
        <v>1</v>
      </c>
      <c r="N3278" s="2" t="s">
        <v>8270</v>
      </c>
      <c r="O3278" s="9">
        <f>E3278/D3278</f>
        <v>1.0141935483870967</v>
      </c>
      <c r="P3278" s="10">
        <f>IF(E3278=0,0,E3278/L3278)</f>
        <v>302.30769230769232</v>
      </c>
      <c r="Q3278" s="2" t="str">
        <f>LEFT(N3278,SEARCH("/",N3278,1)-1)</f>
        <v>theater</v>
      </c>
      <c r="R3278" s="2" t="str">
        <f>RIGHT(N3278,LEN(N3278)-SEARCH("/",N3278))</f>
        <v>plays</v>
      </c>
      <c r="S3278" s="21">
        <f>(((J3278/60)/60)/24)+DATE(1970,1,1)+(-5/24)</f>
        <v>41851.563020833331</v>
      </c>
      <c r="T3278" s="21">
        <f>(((I3278/60)/60)/24)+DATE(1970,1,1)+(-5/24)</f>
        <v>41870.458333333328</v>
      </c>
    </row>
    <row r="3279" spans="1:20" ht="90" hidden="1" x14ac:dyDescent="0.25">
      <c r="A3279" s="13">
        <v>3364</v>
      </c>
      <c r="B3279" s="3" t="s">
        <v>3363</v>
      </c>
      <c r="C3279" s="3" t="s">
        <v>7474</v>
      </c>
      <c r="D3279" s="2">
        <v>3000</v>
      </c>
      <c r="E3279" s="11">
        <v>3178</v>
      </c>
      <c r="F3279" s="2" t="s">
        <v>8218</v>
      </c>
      <c r="G3279" s="2" t="s">
        <v>8224</v>
      </c>
      <c r="H3279" s="2" t="s">
        <v>8246</v>
      </c>
      <c r="I3279" s="2">
        <v>1458075600</v>
      </c>
      <c r="J3279" s="2">
        <v>1456183649</v>
      </c>
      <c r="K3279" s="2" t="b">
        <v>0</v>
      </c>
      <c r="L3279" s="2">
        <v>72</v>
      </c>
      <c r="M3279" s="2" t="b">
        <v>1</v>
      </c>
      <c r="N3279" s="2" t="s">
        <v>8270</v>
      </c>
      <c r="O3279" s="9">
        <f>E3279/D3279</f>
        <v>1.0593333333333332</v>
      </c>
      <c r="P3279" s="10">
        <f>IF(E3279=0,0,E3279/L3279)</f>
        <v>44.138888888888886</v>
      </c>
      <c r="Q3279" s="2" t="str">
        <f>LEFT(N3279,SEARCH("/",N3279,1)-1)</f>
        <v>theater</v>
      </c>
      <c r="R3279" s="2" t="str">
        <f>RIGHT(N3279,LEN(N3279)-SEARCH("/",N3279))</f>
        <v>plays</v>
      </c>
      <c r="S3279" s="21">
        <f>(((J3279/60)/60)/24)+DATE(1970,1,1)+(-5/24)</f>
        <v>42422.769085648142</v>
      </c>
      <c r="T3279" s="21">
        <f>(((I3279/60)/60)/24)+DATE(1970,1,1)+(-5/24)</f>
        <v>42444.666666666664</v>
      </c>
    </row>
    <row r="3280" spans="1:20" ht="90" hidden="1" x14ac:dyDescent="0.25">
      <c r="A3280" s="13">
        <v>3365</v>
      </c>
      <c r="B3280" s="3" t="s">
        <v>3364</v>
      </c>
      <c r="C3280" s="3" t="s">
        <v>7475</v>
      </c>
      <c r="D3280" s="2">
        <v>2500</v>
      </c>
      <c r="E3280" s="11">
        <v>2600</v>
      </c>
      <c r="F3280" s="2" t="s">
        <v>8218</v>
      </c>
      <c r="G3280" s="2" t="s">
        <v>8223</v>
      </c>
      <c r="H3280" s="2" t="s">
        <v>8245</v>
      </c>
      <c r="I3280" s="2">
        <v>1449973592</v>
      </c>
      <c r="J3280" s="2">
        <v>1447381592</v>
      </c>
      <c r="K3280" s="2" t="b">
        <v>0</v>
      </c>
      <c r="L3280" s="2">
        <v>3</v>
      </c>
      <c r="M3280" s="2" t="b">
        <v>1</v>
      </c>
      <c r="N3280" s="2" t="s">
        <v>8270</v>
      </c>
      <c r="O3280" s="9">
        <f>E3280/D3280</f>
        <v>1.04</v>
      </c>
      <c r="P3280" s="10">
        <f>IF(E3280=0,0,E3280/L3280)</f>
        <v>866.66666666666663</v>
      </c>
      <c r="Q3280" s="2" t="str">
        <f>LEFT(N3280,SEARCH("/",N3280,1)-1)</f>
        <v>theater</v>
      </c>
      <c r="R3280" s="2" t="str">
        <f>RIGHT(N3280,LEN(N3280)-SEARCH("/",N3280))</f>
        <v>plays</v>
      </c>
      <c r="S3280" s="21">
        <f>(((J3280/60)/60)/24)+DATE(1970,1,1)+(-5/24)</f>
        <v>42320.893425925926</v>
      </c>
      <c r="T3280" s="21">
        <f>(((I3280/60)/60)/24)+DATE(1970,1,1)+(-5/24)</f>
        <v>42350.893425925926</v>
      </c>
    </row>
    <row r="3281" spans="1:20" ht="90" hidden="1" x14ac:dyDescent="0.25">
      <c r="A3281" s="13">
        <v>3366</v>
      </c>
      <c r="B3281" s="3" t="s">
        <v>3365</v>
      </c>
      <c r="C3281" s="3" t="s">
        <v>7476</v>
      </c>
      <c r="D3281" s="2">
        <v>500</v>
      </c>
      <c r="E3281" s="11">
        <v>1105</v>
      </c>
      <c r="F3281" s="2" t="s">
        <v>8218</v>
      </c>
      <c r="G3281" s="2" t="s">
        <v>8223</v>
      </c>
      <c r="H3281" s="2" t="s">
        <v>8245</v>
      </c>
      <c r="I3281" s="2">
        <v>1431481037</v>
      </c>
      <c r="J3281" s="2">
        <v>1428889037</v>
      </c>
      <c r="K3281" s="2" t="b">
        <v>0</v>
      </c>
      <c r="L3281" s="2">
        <v>18</v>
      </c>
      <c r="M3281" s="2" t="b">
        <v>1</v>
      </c>
      <c r="N3281" s="2" t="s">
        <v>8270</v>
      </c>
      <c r="O3281" s="9">
        <f>E3281/D3281</f>
        <v>2.21</v>
      </c>
      <c r="P3281" s="10">
        <f>IF(E3281=0,0,E3281/L3281)</f>
        <v>61.388888888888886</v>
      </c>
      <c r="Q3281" s="2" t="str">
        <f>LEFT(N3281,SEARCH("/",N3281,1)-1)</f>
        <v>theater</v>
      </c>
      <c r="R3281" s="2" t="str">
        <f>RIGHT(N3281,LEN(N3281)-SEARCH("/",N3281))</f>
        <v>plays</v>
      </c>
      <c r="S3281" s="21">
        <f>(((J3281/60)/60)/24)+DATE(1970,1,1)+(-5/24)</f>
        <v>42106.859224537031</v>
      </c>
      <c r="T3281" s="21">
        <f>(((I3281/60)/60)/24)+DATE(1970,1,1)+(-5/24)</f>
        <v>42136.859224537031</v>
      </c>
    </row>
    <row r="3282" spans="1:20" ht="90" hidden="1" x14ac:dyDescent="0.25">
      <c r="A3282" s="13">
        <v>3367</v>
      </c>
      <c r="B3282" s="3" t="s">
        <v>3366</v>
      </c>
      <c r="C3282" s="3" t="s">
        <v>7477</v>
      </c>
      <c r="D3282" s="2">
        <v>750</v>
      </c>
      <c r="E3282" s="11">
        <v>890</v>
      </c>
      <c r="F3282" s="2" t="s">
        <v>8218</v>
      </c>
      <c r="G3282" s="2" t="s">
        <v>8224</v>
      </c>
      <c r="H3282" s="2" t="s">
        <v>8246</v>
      </c>
      <c r="I3282" s="2">
        <v>1438467894</v>
      </c>
      <c r="J3282" s="2">
        <v>1436307894</v>
      </c>
      <c r="K3282" s="2" t="b">
        <v>0</v>
      </c>
      <c r="L3282" s="2">
        <v>30</v>
      </c>
      <c r="M3282" s="2" t="b">
        <v>1</v>
      </c>
      <c r="N3282" s="2" t="s">
        <v>8270</v>
      </c>
      <c r="O3282" s="9">
        <f>E3282/D3282</f>
        <v>1.1866666666666668</v>
      </c>
      <c r="P3282" s="10">
        <f>IF(E3282=0,0,E3282/L3282)</f>
        <v>29.666666666666668</v>
      </c>
      <c r="Q3282" s="2" t="str">
        <f>LEFT(N3282,SEARCH("/",N3282,1)-1)</f>
        <v>theater</v>
      </c>
      <c r="R3282" s="2" t="str">
        <f>RIGHT(N3282,LEN(N3282)-SEARCH("/",N3282))</f>
        <v>plays</v>
      </c>
      <c r="S3282" s="21">
        <f>(((J3282/60)/60)/24)+DATE(1970,1,1)+(-5/24)</f>
        <v>42192.725624999999</v>
      </c>
      <c r="T3282" s="21">
        <f>(((I3282/60)/60)/24)+DATE(1970,1,1)+(-5/24)</f>
        <v>42217.725624999999</v>
      </c>
    </row>
    <row r="3283" spans="1:20" ht="75" hidden="1" x14ac:dyDescent="0.25">
      <c r="A3283" s="13">
        <v>3368</v>
      </c>
      <c r="B3283" s="3" t="s">
        <v>3367</v>
      </c>
      <c r="C3283" s="3" t="s">
        <v>7478</v>
      </c>
      <c r="D3283" s="2">
        <v>1000</v>
      </c>
      <c r="E3283" s="11">
        <v>1046</v>
      </c>
      <c r="F3283" s="2" t="s">
        <v>8218</v>
      </c>
      <c r="G3283" s="2" t="s">
        <v>8223</v>
      </c>
      <c r="H3283" s="2" t="s">
        <v>8245</v>
      </c>
      <c r="I3283" s="2">
        <v>1420088400</v>
      </c>
      <c r="J3283" s="2">
        <v>1416977259</v>
      </c>
      <c r="K3283" s="2" t="b">
        <v>0</v>
      </c>
      <c r="L3283" s="2">
        <v>23</v>
      </c>
      <c r="M3283" s="2" t="b">
        <v>1</v>
      </c>
      <c r="N3283" s="2" t="s">
        <v>8270</v>
      </c>
      <c r="O3283" s="9">
        <f>E3283/D3283</f>
        <v>1.046</v>
      </c>
      <c r="P3283" s="10">
        <f>IF(E3283=0,0,E3283/L3283)</f>
        <v>45.478260869565219</v>
      </c>
      <c r="Q3283" s="2" t="str">
        <f>LEFT(N3283,SEARCH("/",N3283,1)-1)</f>
        <v>theater</v>
      </c>
      <c r="R3283" s="2" t="str">
        <f>RIGHT(N3283,LEN(N3283)-SEARCH("/",N3283))</f>
        <v>plays</v>
      </c>
      <c r="S3283" s="21">
        <f>(((J3283/60)/60)/24)+DATE(1970,1,1)+(-5/24)</f>
        <v>41968.991423611107</v>
      </c>
      <c r="T3283" s="21">
        <f>(((I3283/60)/60)/24)+DATE(1970,1,1)+(-5/24)</f>
        <v>42004.999999999993</v>
      </c>
    </row>
    <row r="3284" spans="1:20" ht="75" hidden="1" x14ac:dyDescent="0.25">
      <c r="A3284" s="13">
        <v>3369</v>
      </c>
      <c r="B3284" s="3" t="s">
        <v>3368</v>
      </c>
      <c r="C3284" s="3" t="s">
        <v>7479</v>
      </c>
      <c r="D3284" s="2">
        <v>5000</v>
      </c>
      <c r="E3284" s="11">
        <v>5195</v>
      </c>
      <c r="F3284" s="2" t="s">
        <v>8218</v>
      </c>
      <c r="G3284" s="2" t="s">
        <v>8240</v>
      </c>
      <c r="H3284" s="2" t="s">
        <v>8248</v>
      </c>
      <c r="I3284" s="2">
        <v>1484441980</v>
      </c>
      <c r="J3284" s="2">
        <v>1479257980</v>
      </c>
      <c r="K3284" s="2" t="b">
        <v>0</v>
      </c>
      <c r="L3284" s="2">
        <v>54</v>
      </c>
      <c r="M3284" s="2" t="b">
        <v>1</v>
      </c>
      <c r="N3284" s="2" t="s">
        <v>8270</v>
      </c>
      <c r="O3284" s="9">
        <f>E3284/D3284</f>
        <v>1.0389999999999999</v>
      </c>
      <c r="P3284" s="10">
        <f>IF(E3284=0,0,E3284/L3284)</f>
        <v>96.203703703703709</v>
      </c>
      <c r="Q3284" s="2" t="str">
        <f>LEFT(N3284,SEARCH("/",N3284,1)-1)</f>
        <v>theater</v>
      </c>
      <c r="R3284" s="2" t="str">
        <f>RIGHT(N3284,LEN(N3284)-SEARCH("/",N3284))</f>
        <v>plays</v>
      </c>
      <c r="S3284" s="21">
        <f>(((J3284/60)/60)/24)+DATE(1970,1,1)+(-5/24)</f>
        <v>42689.833101851851</v>
      </c>
      <c r="T3284" s="21">
        <f>(((I3284/60)/60)/24)+DATE(1970,1,1)+(-5/24)</f>
        <v>42749.833101851851</v>
      </c>
    </row>
    <row r="3285" spans="1:20" ht="60" hidden="1" x14ac:dyDescent="0.25">
      <c r="A3285" s="13">
        <v>3370</v>
      </c>
      <c r="B3285" s="3" t="s">
        <v>3369</v>
      </c>
      <c r="C3285" s="3" t="s">
        <v>7480</v>
      </c>
      <c r="D3285" s="2">
        <v>1500</v>
      </c>
      <c r="E3285" s="11">
        <v>1766</v>
      </c>
      <c r="F3285" s="2" t="s">
        <v>8218</v>
      </c>
      <c r="G3285" s="2" t="s">
        <v>8223</v>
      </c>
      <c r="H3285" s="2" t="s">
        <v>8245</v>
      </c>
      <c r="I3285" s="2">
        <v>1481961600</v>
      </c>
      <c r="J3285" s="2">
        <v>1479283285</v>
      </c>
      <c r="K3285" s="2" t="b">
        <v>0</v>
      </c>
      <c r="L3285" s="2">
        <v>26</v>
      </c>
      <c r="M3285" s="2" t="b">
        <v>1</v>
      </c>
      <c r="N3285" s="2" t="s">
        <v>8270</v>
      </c>
      <c r="O3285" s="9">
        <f>E3285/D3285</f>
        <v>1.1773333333333333</v>
      </c>
      <c r="P3285" s="10">
        <f>IF(E3285=0,0,E3285/L3285)</f>
        <v>67.92307692307692</v>
      </c>
      <c r="Q3285" s="2" t="str">
        <f>LEFT(N3285,SEARCH("/",N3285,1)-1)</f>
        <v>theater</v>
      </c>
      <c r="R3285" s="2" t="str">
        <f>RIGHT(N3285,LEN(N3285)-SEARCH("/",N3285))</f>
        <v>plays</v>
      </c>
      <c r="S3285" s="21">
        <f>(((J3285/60)/60)/24)+DATE(1970,1,1)+(-5/24)</f>
        <v>42690.125983796293</v>
      </c>
      <c r="T3285" s="21">
        <f>(((I3285/60)/60)/24)+DATE(1970,1,1)+(-5/24)</f>
        <v>42721.124999999993</v>
      </c>
    </row>
    <row r="3286" spans="1:20" ht="60" hidden="1" x14ac:dyDescent="0.25">
      <c r="A3286" s="13">
        <v>3371</v>
      </c>
      <c r="B3286" s="3" t="s">
        <v>3370</v>
      </c>
      <c r="C3286" s="3" t="s">
        <v>7481</v>
      </c>
      <c r="D3286" s="2">
        <v>200</v>
      </c>
      <c r="E3286" s="11">
        <v>277</v>
      </c>
      <c r="F3286" s="2" t="s">
        <v>8218</v>
      </c>
      <c r="G3286" s="2" t="s">
        <v>8223</v>
      </c>
      <c r="H3286" s="2" t="s">
        <v>8245</v>
      </c>
      <c r="I3286" s="2">
        <v>1449089965</v>
      </c>
      <c r="J3286" s="2">
        <v>1446670765</v>
      </c>
      <c r="K3286" s="2" t="b">
        <v>0</v>
      </c>
      <c r="L3286" s="2">
        <v>9</v>
      </c>
      <c r="M3286" s="2" t="b">
        <v>1</v>
      </c>
      <c r="N3286" s="2" t="s">
        <v>8270</v>
      </c>
      <c r="O3286" s="9">
        <f>E3286/D3286</f>
        <v>1.385</v>
      </c>
      <c r="P3286" s="10">
        <f>IF(E3286=0,0,E3286/L3286)</f>
        <v>30.777777777777779</v>
      </c>
      <c r="Q3286" s="2" t="str">
        <f>LEFT(N3286,SEARCH("/",N3286,1)-1)</f>
        <v>theater</v>
      </c>
      <c r="R3286" s="2" t="str">
        <f>RIGHT(N3286,LEN(N3286)-SEARCH("/",N3286))</f>
        <v>plays</v>
      </c>
      <c r="S3286" s="21">
        <f>(((J3286/60)/60)/24)+DATE(1970,1,1)+(-5/24)</f>
        <v>42312.666261574072</v>
      </c>
      <c r="T3286" s="21">
        <f>(((I3286/60)/60)/24)+DATE(1970,1,1)+(-5/24)</f>
        <v>42340.666261574072</v>
      </c>
    </row>
    <row r="3287" spans="1:20" ht="75" hidden="1" x14ac:dyDescent="0.25">
      <c r="A3287" s="13">
        <v>3372</v>
      </c>
      <c r="B3287" s="3" t="s">
        <v>3371</v>
      </c>
      <c r="C3287" s="3" t="s">
        <v>7482</v>
      </c>
      <c r="D3287" s="2">
        <v>1000</v>
      </c>
      <c r="E3287" s="11">
        <v>1035</v>
      </c>
      <c r="F3287" s="2" t="s">
        <v>8218</v>
      </c>
      <c r="G3287" s="2" t="s">
        <v>8223</v>
      </c>
      <c r="H3287" s="2" t="s">
        <v>8245</v>
      </c>
      <c r="I3287" s="2">
        <v>1408942740</v>
      </c>
      <c r="J3287" s="2">
        <v>1407157756</v>
      </c>
      <c r="K3287" s="2" t="b">
        <v>0</v>
      </c>
      <c r="L3287" s="2">
        <v>27</v>
      </c>
      <c r="M3287" s="2" t="b">
        <v>1</v>
      </c>
      <c r="N3287" s="2" t="s">
        <v>8270</v>
      </c>
      <c r="O3287" s="9">
        <f>E3287/D3287</f>
        <v>1.0349999999999999</v>
      </c>
      <c r="P3287" s="10">
        <f>IF(E3287=0,0,E3287/L3287)</f>
        <v>38.333333333333336</v>
      </c>
      <c r="Q3287" s="2" t="str">
        <f>LEFT(N3287,SEARCH("/",N3287,1)-1)</f>
        <v>theater</v>
      </c>
      <c r="R3287" s="2" t="str">
        <f>RIGHT(N3287,LEN(N3287)-SEARCH("/",N3287))</f>
        <v>plays</v>
      </c>
      <c r="S3287" s="21">
        <f>(((J3287/60)/60)/24)+DATE(1970,1,1)+(-5/24)</f>
        <v>41855.339768518512</v>
      </c>
      <c r="T3287" s="21">
        <f>(((I3287/60)/60)/24)+DATE(1970,1,1)+(-5/24)</f>
        <v>41875.999305555553</v>
      </c>
    </row>
    <row r="3288" spans="1:20" ht="90" hidden="1" x14ac:dyDescent="0.25">
      <c r="A3288" s="13">
        <v>3373</v>
      </c>
      <c r="B3288" s="3" t="s">
        <v>3372</v>
      </c>
      <c r="C3288" s="3" t="s">
        <v>7483</v>
      </c>
      <c r="D3288" s="2">
        <v>2000</v>
      </c>
      <c r="E3288" s="11">
        <v>2005</v>
      </c>
      <c r="F3288" s="2" t="s">
        <v>8218</v>
      </c>
      <c r="G3288" s="2" t="s">
        <v>8224</v>
      </c>
      <c r="H3288" s="2" t="s">
        <v>8246</v>
      </c>
      <c r="I3288" s="2">
        <v>1437235200</v>
      </c>
      <c r="J3288" s="2">
        <v>1435177840</v>
      </c>
      <c r="K3288" s="2" t="b">
        <v>0</v>
      </c>
      <c r="L3288" s="2">
        <v>30</v>
      </c>
      <c r="M3288" s="2" t="b">
        <v>1</v>
      </c>
      <c r="N3288" s="2" t="s">
        <v>8270</v>
      </c>
      <c r="O3288" s="9">
        <f>E3288/D3288</f>
        <v>1.0024999999999999</v>
      </c>
      <c r="P3288" s="10">
        <f>IF(E3288=0,0,E3288/L3288)</f>
        <v>66.833333333333329</v>
      </c>
      <c r="Q3288" s="2" t="str">
        <f>LEFT(N3288,SEARCH("/",N3288,1)-1)</f>
        <v>theater</v>
      </c>
      <c r="R3288" s="2" t="str">
        <f>RIGHT(N3288,LEN(N3288)-SEARCH("/",N3288))</f>
        <v>plays</v>
      </c>
      <c r="S3288" s="21">
        <f>(((J3288/60)/60)/24)+DATE(1970,1,1)+(-5/24)</f>
        <v>42179.646296296291</v>
      </c>
      <c r="T3288" s="21">
        <f>(((I3288/60)/60)/24)+DATE(1970,1,1)+(-5/24)</f>
        <v>42203.458333333336</v>
      </c>
    </row>
    <row r="3289" spans="1:20" ht="90" hidden="1" x14ac:dyDescent="0.25">
      <c r="A3289" s="13">
        <v>3374</v>
      </c>
      <c r="B3289" s="3" t="s">
        <v>3373</v>
      </c>
      <c r="C3289" s="3" t="s">
        <v>7484</v>
      </c>
      <c r="D3289" s="2">
        <v>3500</v>
      </c>
      <c r="E3289" s="11">
        <v>3730</v>
      </c>
      <c r="F3289" s="2" t="s">
        <v>8218</v>
      </c>
      <c r="G3289" s="2" t="s">
        <v>8228</v>
      </c>
      <c r="H3289" s="2" t="s">
        <v>8250</v>
      </c>
      <c r="I3289" s="2">
        <v>1446053616</v>
      </c>
      <c r="J3289" s="2">
        <v>1443461616</v>
      </c>
      <c r="K3289" s="2" t="b">
        <v>0</v>
      </c>
      <c r="L3289" s="2">
        <v>52</v>
      </c>
      <c r="M3289" s="2" t="b">
        <v>1</v>
      </c>
      <c r="N3289" s="2" t="s">
        <v>8270</v>
      </c>
      <c r="O3289" s="9">
        <f>E3289/D3289</f>
        <v>1.0657142857142856</v>
      </c>
      <c r="P3289" s="10">
        <f>IF(E3289=0,0,E3289/L3289)</f>
        <v>71.730769230769226</v>
      </c>
      <c r="Q3289" s="2" t="str">
        <f>LEFT(N3289,SEARCH("/",N3289,1)-1)</f>
        <v>theater</v>
      </c>
      <c r="R3289" s="2" t="str">
        <f>RIGHT(N3289,LEN(N3289)-SEARCH("/",N3289))</f>
        <v>plays</v>
      </c>
      <c r="S3289" s="21">
        <f>(((J3289/60)/60)/24)+DATE(1970,1,1)+(-5/24)</f>
        <v>42275.523333333331</v>
      </c>
      <c r="T3289" s="21">
        <f>(((I3289/60)/60)/24)+DATE(1970,1,1)+(-5/24)</f>
        <v>42305.523333333331</v>
      </c>
    </row>
    <row r="3290" spans="1:20" ht="90" hidden="1" x14ac:dyDescent="0.25">
      <c r="A3290" s="13">
        <v>3375</v>
      </c>
      <c r="B3290" s="3" t="s">
        <v>3374</v>
      </c>
      <c r="C3290" s="3" t="s">
        <v>7485</v>
      </c>
      <c r="D3290" s="2">
        <v>3000</v>
      </c>
      <c r="E3290" s="11">
        <v>3000</v>
      </c>
      <c r="F3290" s="2" t="s">
        <v>8218</v>
      </c>
      <c r="G3290" s="2" t="s">
        <v>8224</v>
      </c>
      <c r="H3290" s="2" t="s">
        <v>8246</v>
      </c>
      <c r="I3290" s="2">
        <v>1400423973</v>
      </c>
      <c r="J3290" s="2">
        <v>1399387173</v>
      </c>
      <c r="K3290" s="2" t="b">
        <v>0</v>
      </c>
      <c r="L3290" s="2">
        <v>17</v>
      </c>
      <c r="M3290" s="2" t="b">
        <v>1</v>
      </c>
      <c r="N3290" s="2" t="s">
        <v>8270</v>
      </c>
      <c r="O3290" s="9">
        <f>E3290/D3290</f>
        <v>1</v>
      </c>
      <c r="P3290" s="10">
        <f>IF(E3290=0,0,E3290/L3290)</f>
        <v>176.47058823529412</v>
      </c>
      <c r="Q3290" s="2" t="str">
        <f>LEFT(N3290,SEARCH("/",N3290,1)-1)</f>
        <v>theater</v>
      </c>
      <c r="R3290" s="2" t="str">
        <f>RIGHT(N3290,LEN(N3290)-SEARCH("/",N3290))</f>
        <v>plays</v>
      </c>
      <c r="S3290" s="21">
        <f>(((J3290/60)/60)/24)+DATE(1970,1,1)+(-5/24)</f>
        <v>41765.402465277773</v>
      </c>
      <c r="T3290" s="21">
        <f>(((I3290/60)/60)/24)+DATE(1970,1,1)+(-5/24)</f>
        <v>41777.402465277773</v>
      </c>
    </row>
    <row r="3291" spans="1:20" ht="90" hidden="1" x14ac:dyDescent="0.25">
      <c r="A3291" s="13">
        <v>3376</v>
      </c>
      <c r="B3291" s="3" t="s">
        <v>3375</v>
      </c>
      <c r="C3291" s="3" t="s">
        <v>7486</v>
      </c>
      <c r="D3291" s="2">
        <v>8000</v>
      </c>
      <c r="E3291" s="11">
        <v>8001</v>
      </c>
      <c r="F3291" s="2" t="s">
        <v>8218</v>
      </c>
      <c r="G3291" s="2" t="s">
        <v>8223</v>
      </c>
      <c r="H3291" s="2" t="s">
        <v>8245</v>
      </c>
      <c r="I3291" s="2">
        <v>1429976994</v>
      </c>
      <c r="J3291" s="2">
        <v>1424796594</v>
      </c>
      <c r="K3291" s="2" t="b">
        <v>0</v>
      </c>
      <c r="L3291" s="2">
        <v>19</v>
      </c>
      <c r="M3291" s="2" t="b">
        <v>1</v>
      </c>
      <c r="N3291" s="2" t="s">
        <v>8270</v>
      </c>
      <c r="O3291" s="9">
        <f>E3291/D3291</f>
        <v>1.0001249999999999</v>
      </c>
      <c r="P3291" s="10">
        <f>IF(E3291=0,0,E3291/L3291)</f>
        <v>421.10526315789474</v>
      </c>
      <c r="Q3291" s="2" t="str">
        <f>LEFT(N3291,SEARCH("/",N3291,1)-1)</f>
        <v>theater</v>
      </c>
      <c r="R3291" s="2" t="str">
        <f>RIGHT(N3291,LEN(N3291)-SEARCH("/",N3291))</f>
        <v>plays</v>
      </c>
      <c r="S3291" s="21">
        <f>(((J3291/60)/60)/24)+DATE(1970,1,1)+(-5/24)</f>
        <v>42059.492986111109</v>
      </c>
      <c r="T3291" s="21">
        <f>(((I3291/60)/60)/24)+DATE(1970,1,1)+(-5/24)</f>
        <v>42119.451319444437</v>
      </c>
    </row>
    <row r="3292" spans="1:20" ht="90" hidden="1" x14ac:dyDescent="0.25">
      <c r="A3292" s="13">
        <v>3377</v>
      </c>
      <c r="B3292" s="3" t="s">
        <v>3376</v>
      </c>
      <c r="C3292" s="3" t="s">
        <v>7487</v>
      </c>
      <c r="D3292" s="2">
        <v>8000</v>
      </c>
      <c r="E3292" s="11">
        <v>8084</v>
      </c>
      <c r="F3292" s="2" t="s">
        <v>8218</v>
      </c>
      <c r="G3292" s="2" t="s">
        <v>8224</v>
      </c>
      <c r="H3292" s="2" t="s">
        <v>8246</v>
      </c>
      <c r="I3292" s="2">
        <v>1426870560</v>
      </c>
      <c r="J3292" s="2">
        <v>1424280899</v>
      </c>
      <c r="K3292" s="2" t="b">
        <v>0</v>
      </c>
      <c r="L3292" s="2">
        <v>77</v>
      </c>
      <c r="M3292" s="2" t="b">
        <v>1</v>
      </c>
      <c r="N3292" s="2" t="s">
        <v>8270</v>
      </c>
      <c r="O3292" s="9">
        <f>E3292/D3292</f>
        <v>1.0105</v>
      </c>
      <c r="P3292" s="10">
        <f>IF(E3292=0,0,E3292/L3292)</f>
        <v>104.98701298701299</v>
      </c>
      <c r="Q3292" s="2" t="str">
        <f>LEFT(N3292,SEARCH("/",N3292,1)-1)</f>
        <v>theater</v>
      </c>
      <c r="R3292" s="2" t="str">
        <f>RIGHT(N3292,LEN(N3292)-SEARCH("/",N3292))</f>
        <v>plays</v>
      </c>
      <c r="S3292" s="21">
        <f>(((J3292/60)/60)/24)+DATE(1970,1,1)+(-5/24)</f>
        <v>42053.524293981485</v>
      </c>
      <c r="T3292" s="21">
        <f>(((I3292/60)/60)/24)+DATE(1970,1,1)+(-5/24)</f>
        <v>42083.49722222222</v>
      </c>
    </row>
    <row r="3293" spans="1:20" ht="90" hidden="1" x14ac:dyDescent="0.25">
      <c r="A3293" s="13">
        <v>3378</v>
      </c>
      <c r="B3293" s="3" t="s">
        <v>3377</v>
      </c>
      <c r="C3293" s="3" t="s">
        <v>7488</v>
      </c>
      <c r="D3293" s="2">
        <v>550</v>
      </c>
      <c r="E3293" s="11">
        <v>592</v>
      </c>
      <c r="F3293" s="2" t="s">
        <v>8218</v>
      </c>
      <c r="G3293" s="2" t="s">
        <v>8224</v>
      </c>
      <c r="H3293" s="2" t="s">
        <v>8246</v>
      </c>
      <c r="I3293" s="2">
        <v>1409490480</v>
      </c>
      <c r="J3293" s="2">
        <v>1407400306</v>
      </c>
      <c r="K3293" s="2" t="b">
        <v>0</v>
      </c>
      <c r="L3293" s="2">
        <v>21</v>
      </c>
      <c r="M3293" s="2" t="b">
        <v>1</v>
      </c>
      <c r="N3293" s="2" t="s">
        <v>8270</v>
      </c>
      <c r="O3293" s="9">
        <f>E3293/D3293</f>
        <v>1.0763636363636364</v>
      </c>
      <c r="P3293" s="10">
        <f>IF(E3293=0,0,E3293/L3293)</f>
        <v>28.19047619047619</v>
      </c>
      <c r="Q3293" s="2" t="str">
        <f>LEFT(N3293,SEARCH("/",N3293,1)-1)</f>
        <v>theater</v>
      </c>
      <c r="R3293" s="2" t="str">
        <f>RIGHT(N3293,LEN(N3293)-SEARCH("/",N3293))</f>
        <v>plays</v>
      </c>
      <c r="S3293" s="21">
        <f>(((J3293/60)/60)/24)+DATE(1970,1,1)+(-5/24)</f>
        <v>41858.147060185183</v>
      </c>
      <c r="T3293" s="21">
        <f>(((I3293/60)/60)/24)+DATE(1970,1,1)+(-5/24)</f>
        <v>41882.338888888888</v>
      </c>
    </row>
    <row r="3294" spans="1:20" ht="90" hidden="1" x14ac:dyDescent="0.25">
      <c r="A3294" s="13">
        <v>3379</v>
      </c>
      <c r="B3294" s="3" t="s">
        <v>3378</v>
      </c>
      <c r="C3294" s="3" t="s">
        <v>7489</v>
      </c>
      <c r="D3294" s="2">
        <v>2000</v>
      </c>
      <c r="E3294" s="11">
        <v>2073</v>
      </c>
      <c r="F3294" s="2" t="s">
        <v>8218</v>
      </c>
      <c r="G3294" s="2" t="s">
        <v>8224</v>
      </c>
      <c r="H3294" s="2" t="s">
        <v>8246</v>
      </c>
      <c r="I3294" s="2">
        <v>1440630000</v>
      </c>
      <c r="J3294" s="2">
        <v>1439122800</v>
      </c>
      <c r="K3294" s="2" t="b">
        <v>0</v>
      </c>
      <c r="L3294" s="2">
        <v>38</v>
      </c>
      <c r="M3294" s="2" t="b">
        <v>1</v>
      </c>
      <c r="N3294" s="2" t="s">
        <v>8270</v>
      </c>
      <c r="O3294" s="9">
        <f>E3294/D3294</f>
        <v>1.0365</v>
      </c>
      <c r="P3294" s="10">
        <f>IF(E3294=0,0,E3294/L3294)</f>
        <v>54.55263157894737</v>
      </c>
      <c r="Q3294" s="2" t="str">
        <f>LEFT(N3294,SEARCH("/",N3294,1)-1)</f>
        <v>theater</v>
      </c>
      <c r="R3294" s="2" t="str">
        <f>RIGHT(N3294,LEN(N3294)-SEARCH("/",N3294))</f>
        <v>plays</v>
      </c>
      <c r="S3294" s="21">
        <f>(((J3294/60)/60)/24)+DATE(1970,1,1)+(-5/24)</f>
        <v>42225.305555555555</v>
      </c>
      <c r="T3294" s="21">
        <f>(((I3294/60)/60)/24)+DATE(1970,1,1)+(-5/24)</f>
        <v>42242.749999999993</v>
      </c>
    </row>
    <row r="3295" spans="1:20" ht="105" hidden="1" x14ac:dyDescent="0.25">
      <c r="A3295" s="13">
        <v>3380</v>
      </c>
      <c r="B3295" s="3" t="s">
        <v>3379</v>
      </c>
      <c r="C3295" s="3" t="s">
        <v>7490</v>
      </c>
      <c r="D3295" s="2">
        <v>3000</v>
      </c>
      <c r="E3295" s="11">
        <v>3133</v>
      </c>
      <c r="F3295" s="2" t="s">
        <v>8218</v>
      </c>
      <c r="G3295" s="2" t="s">
        <v>8223</v>
      </c>
      <c r="H3295" s="2" t="s">
        <v>8245</v>
      </c>
      <c r="I3295" s="2">
        <v>1417305178</v>
      </c>
      <c r="J3295" s="2">
        <v>1414277578</v>
      </c>
      <c r="K3295" s="2" t="b">
        <v>0</v>
      </c>
      <c r="L3295" s="2">
        <v>28</v>
      </c>
      <c r="M3295" s="2" t="b">
        <v>1</v>
      </c>
      <c r="N3295" s="2" t="s">
        <v>8270</v>
      </c>
      <c r="O3295" s="9">
        <f>E3295/D3295</f>
        <v>1.0443333333333333</v>
      </c>
      <c r="P3295" s="10">
        <f>IF(E3295=0,0,E3295/L3295)</f>
        <v>111.89285714285714</v>
      </c>
      <c r="Q3295" s="2" t="str">
        <f>LEFT(N3295,SEARCH("/",N3295,1)-1)</f>
        <v>theater</v>
      </c>
      <c r="R3295" s="2" t="str">
        <f>RIGHT(N3295,LEN(N3295)-SEARCH("/",N3295))</f>
        <v>plays</v>
      </c>
      <c r="S3295" s="21">
        <f>(((J3295/60)/60)/24)+DATE(1970,1,1)+(-5/24)</f>
        <v>41937.745115740734</v>
      </c>
      <c r="T3295" s="21">
        <f>(((I3295/60)/60)/24)+DATE(1970,1,1)+(-5/24)</f>
        <v>41972.786782407398</v>
      </c>
    </row>
    <row r="3296" spans="1:20" ht="90" hidden="1" x14ac:dyDescent="0.25">
      <c r="A3296" s="13">
        <v>3381</v>
      </c>
      <c r="B3296" s="3" t="s">
        <v>3380</v>
      </c>
      <c r="C3296" s="3" t="s">
        <v>7491</v>
      </c>
      <c r="D3296" s="2">
        <v>4000</v>
      </c>
      <c r="E3296" s="11">
        <v>4090</v>
      </c>
      <c r="F3296" s="2" t="s">
        <v>8218</v>
      </c>
      <c r="G3296" s="2" t="s">
        <v>8223</v>
      </c>
      <c r="H3296" s="2" t="s">
        <v>8245</v>
      </c>
      <c r="I3296" s="2">
        <v>1426044383</v>
      </c>
      <c r="J3296" s="2">
        <v>1423455983</v>
      </c>
      <c r="K3296" s="2" t="b">
        <v>0</v>
      </c>
      <c r="L3296" s="2">
        <v>48</v>
      </c>
      <c r="M3296" s="2" t="b">
        <v>1</v>
      </c>
      <c r="N3296" s="2" t="s">
        <v>8270</v>
      </c>
      <c r="O3296" s="9">
        <f>E3296/D3296</f>
        <v>1.0225</v>
      </c>
      <c r="P3296" s="10">
        <f>IF(E3296=0,0,E3296/L3296)</f>
        <v>85.208333333333329</v>
      </c>
      <c r="Q3296" s="2" t="str">
        <f>LEFT(N3296,SEARCH("/",N3296,1)-1)</f>
        <v>theater</v>
      </c>
      <c r="R3296" s="2" t="str">
        <f>RIGHT(N3296,LEN(N3296)-SEARCH("/",N3296))</f>
        <v>plays</v>
      </c>
      <c r="S3296" s="21">
        <f>(((J3296/60)/60)/24)+DATE(1970,1,1)+(-5/24)</f>
        <v>42043.976655092592</v>
      </c>
      <c r="T3296" s="21">
        <f>(((I3296/60)/60)/24)+DATE(1970,1,1)+(-5/24)</f>
        <v>42073.934988425921</v>
      </c>
    </row>
    <row r="3297" spans="1:20" ht="90" hidden="1" x14ac:dyDescent="0.25">
      <c r="A3297" s="13">
        <v>3382</v>
      </c>
      <c r="B3297" s="3" t="s">
        <v>3381</v>
      </c>
      <c r="C3297" s="3" t="s">
        <v>7492</v>
      </c>
      <c r="D3297" s="2">
        <v>3500</v>
      </c>
      <c r="E3297" s="11">
        <v>3526</v>
      </c>
      <c r="F3297" s="2" t="s">
        <v>8218</v>
      </c>
      <c r="G3297" s="2" t="s">
        <v>8224</v>
      </c>
      <c r="H3297" s="2" t="s">
        <v>8246</v>
      </c>
      <c r="I3297" s="2">
        <v>1470092340</v>
      </c>
      <c r="J3297" s="2">
        <v>1467973256</v>
      </c>
      <c r="K3297" s="2" t="b">
        <v>0</v>
      </c>
      <c r="L3297" s="2">
        <v>46</v>
      </c>
      <c r="M3297" s="2" t="b">
        <v>1</v>
      </c>
      <c r="N3297" s="2" t="s">
        <v>8270</v>
      </c>
      <c r="O3297" s="9">
        <f>E3297/D3297</f>
        <v>1.0074285714285713</v>
      </c>
      <c r="P3297" s="10">
        <f>IF(E3297=0,0,E3297/L3297)</f>
        <v>76.652173913043484</v>
      </c>
      <c r="Q3297" s="2" t="str">
        <f>LEFT(N3297,SEARCH("/",N3297,1)-1)</f>
        <v>theater</v>
      </c>
      <c r="R3297" s="2" t="str">
        <f>RIGHT(N3297,LEN(N3297)-SEARCH("/",N3297))</f>
        <v>plays</v>
      </c>
      <c r="S3297" s="21">
        <f>(((J3297/60)/60)/24)+DATE(1970,1,1)+(-5/24)</f>
        <v>42559.222870370366</v>
      </c>
      <c r="T3297" s="21">
        <f>(((I3297/60)/60)/24)+DATE(1970,1,1)+(-5/24)</f>
        <v>42583.749305555553</v>
      </c>
    </row>
    <row r="3298" spans="1:20" ht="90" hidden="1" x14ac:dyDescent="0.25">
      <c r="A3298" s="13">
        <v>3383</v>
      </c>
      <c r="B3298" s="3" t="s">
        <v>3382</v>
      </c>
      <c r="C3298" s="3" t="s">
        <v>7493</v>
      </c>
      <c r="D3298" s="2">
        <v>1750</v>
      </c>
      <c r="E3298" s="11">
        <v>1955</v>
      </c>
      <c r="F3298" s="2" t="s">
        <v>8218</v>
      </c>
      <c r="G3298" s="2" t="s">
        <v>8223</v>
      </c>
      <c r="H3298" s="2" t="s">
        <v>8245</v>
      </c>
      <c r="I3298" s="2">
        <v>1466707620</v>
      </c>
      <c r="J3298" s="2">
        <v>1464979620</v>
      </c>
      <c r="K3298" s="2" t="b">
        <v>0</v>
      </c>
      <c r="L3298" s="2">
        <v>30</v>
      </c>
      <c r="M3298" s="2" t="b">
        <v>1</v>
      </c>
      <c r="N3298" s="2" t="s">
        <v>8270</v>
      </c>
      <c r="O3298" s="9">
        <f>E3298/D3298</f>
        <v>1.1171428571428572</v>
      </c>
      <c r="P3298" s="10">
        <f>IF(E3298=0,0,E3298/L3298)</f>
        <v>65.166666666666671</v>
      </c>
      <c r="Q3298" s="2" t="str">
        <f>LEFT(N3298,SEARCH("/",N3298,1)-1)</f>
        <v>theater</v>
      </c>
      <c r="R3298" s="2" t="str">
        <f>RIGHT(N3298,LEN(N3298)-SEARCH("/",N3298))</f>
        <v>plays</v>
      </c>
      <c r="S3298" s="21">
        <f>(((J3298/60)/60)/24)+DATE(1970,1,1)+(-5/24)</f>
        <v>42524.574305555558</v>
      </c>
      <c r="T3298" s="21">
        <f>(((I3298/60)/60)/24)+DATE(1970,1,1)+(-5/24)</f>
        <v>42544.574305555558</v>
      </c>
    </row>
    <row r="3299" spans="1:20" ht="105" hidden="1" x14ac:dyDescent="0.25">
      <c r="A3299" s="13">
        <v>3384</v>
      </c>
      <c r="B3299" s="3" t="s">
        <v>3383</v>
      </c>
      <c r="C3299" s="3" t="s">
        <v>7494</v>
      </c>
      <c r="D3299" s="2">
        <v>6000</v>
      </c>
      <c r="E3299" s="11">
        <v>6000.66</v>
      </c>
      <c r="F3299" s="2" t="s">
        <v>8218</v>
      </c>
      <c r="G3299" s="2" t="s">
        <v>8223</v>
      </c>
      <c r="H3299" s="2" t="s">
        <v>8245</v>
      </c>
      <c r="I3299" s="2">
        <v>1448074800</v>
      </c>
      <c r="J3299" s="2">
        <v>1444874768</v>
      </c>
      <c r="K3299" s="2" t="b">
        <v>0</v>
      </c>
      <c r="L3299" s="2">
        <v>64</v>
      </c>
      <c r="M3299" s="2" t="b">
        <v>1</v>
      </c>
      <c r="N3299" s="2" t="s">
        <v>8270</v>
      </c>
      <c r="O3299" s="9">
        <f>E3299/D3299</f>
        <v>1.0001100000000001</v>
      </c>
      <c r="P3299" s="10">
        <f>IF(E3299=0,0,E3299/L3299)</f>
        <v>93.760312499999998</v>
      </c>
      <c r="Q3299" s="2" t="str">
        <f>LEFT(N3299,SEARCH("/",N3299,1)-1)</f>
        <v>theater</v>
      </c>
      <c r="R3299" s="2" t="str">
        <f>RIGHT(N3299,LEN(N3299)-SEARCH("/",N3299))</f>
        <v>plays</v>
      </c>
      <c r="S3299" s="21">
        <f>(((J3299/60)/60)/24)+DATE(1970,1,1)+(-5/24)</f>
        <v>42291.879259259258</v>
      </c>
      <c r="T3299" s="21">
        <f>(((I3299/60)/60)/24)+DATE(1970,1,1)+(-5/24)</f>
        <v>42328.916666666664</v>
      </c>
    </row>
    <row r="3300" spans="1:20" ht="90" hidden="1" x14ac:dyDescent="0.25">
      <c r="A3300" s="13">
        <v>3385</v>
      </c>
      <c r="B3300" s="3" t="s">
        <v>3384</v>
      </c>
      <c r="C3300" s="3" t="s">
        <v>7495</v>
      </c>
      <c r="D3300" s="2">
        <v>2000</v>
      </c>
      <c r="E3300" s="11">
        <v>2000</v>
      </c>
      <c r="F3300" s="2" t="s">
        <v>8218</v>
      </c>
      <c r="G3300" s="2" t="s">
        <v>8223</v>
      </c>
      <c r="H3300" s="2" t="s">
        <v>8245</v>
      </c>
      <c r="I3300" s="2">
        <v>1418244552</v>
      </c>
      <c r="J3300" s="2">
        <v>1415652552</v>
      </c>
      <c r="K3300" s="2" t="b">
        <v>0</v>
      </c>
      <c r="L3300" s="2">
        <v>15</v>
      </c>
      <c r="M3300" s="2" t="b">
        <v>1</v>
      </c>
      <c r="N3300" s="2" t="s">
        <v>8270</v>
      </c>
      <c r="O3300" s="9">
        <f>E3300/D3300</f>
        <v>1</v>
      </c>
      <c r="P3300" s="10">
        <f>IF(E3300=0,0,E3300/L3300)</f>
        <v>133.33333333333334</v>
      </c>
      <c r="Q3300" s="2" t="str">
        <f>LEFT(N3300,SEARCH("/",N3300,1)-1)</f>
        <v>theater</v>
      </c>
      <c r="R3300" s="2" t="str">
        <f>RIGHT(N3300,LEN(N3300)-SEARCH("/",N3300))</f>
        <v>plays</v>
      </c>
      <c r="S3300" s="21">
        <f>(((J3300/60)/60)/24)+DATE(1970,1,1)+(-5/24)</f>
        <v>41953.659166666665</v>
      </c>
      <c r="T3300" s="21">
        <f>(((I3300/60)/60)/24)+DATE(1970,1,1)+(-5/24)</f>
        <v>41983.659166666665</v>
      </c>
    </row>
    <row r="3301" spans="1:20" ht="90" hidden="1" x14ac:dyDescent="0.25">
      <c r="A3301" s="13">
        <v>3386</v>
      </c>
      <c r="B3301" s="3" t="s">
        <v>3385</v>
      </c>
      <c r="C3301" s="3" t="s">
        <v>7496</v>
      </c>
      <c r="D3301" s="2">
        <v>2000</v>
      </c>
      <c r="E3301" s="11">
        <v>2100</v>
      </c>
      <c r="F3301" s="2" t="s">
        <v>8218</v>
      </c>
      <c r="G3301" s="2" t="s">
        <v>8223</v>
      </c>
      <c r="H3301" s="2" t="s">
        <v>8245</v>
      </c>
      <c r="I3301" s="2">
        <v>1417620506</v>
      </c>
      <c r="J3301" s="2">
        <v>1415028506</v>
      </c>
      <c r="K3301" s="2" t="b">
        <v>0</v>
      </c>
      <c r="L3301" s="2">
        <v>41</v>
      </c>
      <c r="M3301" s="2" t="b">
        <v>1</v>
      </c>
      <c r="N3301" s="2" t="s">
        <v>8270</v>
      </c>
      <c r="O3301" s="9">
        <f>E3301/D3301</f>
        <v>1.05</v>
      </c>
      <c r="P3301" s="10">
        <f>IF(E3301=0,0,E3301/L3301)</f>
        <v>51.219512195121951</v>
      </c>
      <c r="Q3301" s="2" t="str">
        <f>LEFT(N3301,SEARCH("/",N3301,1)-1)</f>
        <v>theater</v>
      </c>
      <c r="R3301" s="2" t="str">
        <f>RIGHT(N3301,LEN(N3301)-SEARCH("/",N3301))</f>
        <v>plays</v>
      </c>
      <c r="S3301" s="21">
        <f>(((J3301/60)/60)/24)+DATE(1970,1,1)+(-5/24)</f>
        <v>41946.436412037037</v>
      </c>
      <c r="T3301" s="21">
        <f>(((I3301/60)/60)/24)+DATE(1970,1,1)+(-5/24)</f>
        <v>41976.436412037037</v>
      </c>
    </row>
    <row r="3302" spans="1:20" ht="105" hidden="1" x14ac:dyDescent="0.25">
      <c r="A3302" s="13">
        <v>3387</v>
      </c>
      <c r="B3302" s="3" t="s">
        <v>3386</v>
      </c>
      <c r="C3302" s="3" t="s">
        <v>7497</v>
      </c>
      <c r="D3302" s="2">
        <v>3000</v>
      </c>
      <c r="E3302" s="11">
        <v>3506</v>
      </c>
      <c r="F3302" s="2" t="s">
        <v>8218</v>
      </c>
      <c r="G3302" s="2" t="s">
        <v>8223</v>
      </c>
      <c r="H3302" s="2" t="s">
        <v>8245</v>
      </c>
      <c r="I3302" s="2">
        <v>1418581088</v>
      </c>
      <c r="J3302" s="2">
        <v>1415125088</v>
      </c>
      <c r="K3302" s="2" t="b">
        <v>0</v>
      </c>
      <c r="L3302" s="2">
        <v>35</v>
      </c>
      <c r="M3302" s="2" t="b">
        <v>1</v>
      </c>
      <c r="N3302" s="2" t="s">
        <v>8270</v>
      </c>
      <c r="O3302" s="9">
        <f>E3302/D3302</f>
        <v>1.1686666666666667</v>
      </c>
      <c r="P3302" s="10">
        <f>IF(E3302=0,0,E3302/L3302)</f>
        <v>100.17142857142858</v>
      </c>
      <c r="Q3302" s="2" t="str">
        <f>LEFT(N3302,SEARCH("/",N3302,1)-1)</f>
        <v>theater</v>
      </c>
      <c r="R3302" s="2" t="str">
        <f>RIGHT(N3302,LEN(N3302)-SEARCH("/",N3302))</f>
        <v>plays</v>
      </c>
      <c r="S3302" s="21">
        <f>(((J3302/60)/60)/24)+DATE(1970,1,1)+(-5/24)</f>
        <v>41947.554259259254</v>
      </c>
      <c r="T3302" s="21">
        <f>(((I3302/60)/60)/24)+DATE(1970,1,1)+(-5/24)</f>
        <v>41987.554259259261</v>
      </c>
    </row>
    <row r="3303" spans="1:20" ht="105" hidden="1" x14ac:dyDescent="0.25">
      <c r="A3303" s="13">
        <v>3388</v>
      </c>
      <c r="B3303" s="3" t="s">
        <v>3387</v>
      </c>
      <c r="C3303" s="3" t="s">
        <v>7498</v>
      </c>
      <c r="D3303" s="2">
        <v>1500</v>
      </c>
      <c r="E3303" s="11">
        <v>1557</v>
      </c>
      <c r="F3303" s="2" t="s">
        <v>8218</v>
      </c>
      <c r="G3303" s="2" t="s">
        <v>8224</v>
      </c>
      <c r="H3303" s="2" t="s">
        <v>8246</v>
      </c>
      <c r="I3303" s="2">
        <v>1434625441</v>
      </c>
      <c r="J3303" s="2">
        <v>1432033441</v>
      </c>
      <c r="K3303" s="2" t="b">
        <v>0</v>
      </c>
      <c r="L3303" s="2">
        <v>45</v>
      </c>
      <c r="M3303" s="2" t="b">
        <v>1</v>
      </c>
      <c r="N3303" s="2" t="s">
        <v>8270</v>
      </c>
      <c r="O3303" s="9">
        <f>E3303/D3303</f>
        <v>1.038</v>
      </c>
      <c r="P3303" s="10">
        <f>IF(E3303=0,0,E3303/L3303)</f>
        <v>34.6</v>
      </c>
      <c r="Q3303" s="2" t="str">
        <f>LEFT(N3303,SEARCH("/",N3303,1)-1)</f>
        <v>theater</v>
      </c>
      <c r="R3303" s="2" t="str">
        <f>RIGHT(N3303,LEN(N3303)-SEARCH("/",N3303))</f>
        <v>plays</v>
      </c>
      <c r="S3303" s="21">
        <f>(((J3303/60)/60)/24)+DATE(1970,1,1)+(-5/24)</f>
        <v>42143.252789351849</v>
      </c>
      <c r="T3303" s="21">
        <f>(((I3303/60)/60)/24)+DATE(1970,1,1)+(-5/24)</f>
        <v>42173.252789351849</v>
      </c>
    </row>
    <row r="3304" spans="1:20" ht="75" hidden="1" x14ac:dyDescent="0.25">
      <c r="A3304" s="13">
        <v>3389</v>
      </c>
      <c r="B3304" s="3" t="s">
        <v>3388</v>
      </c>
      <c r="C3304" s="3" t="s">
        <v>7499</v>
      </c>
      <c r="D3304" s="2">
        <v>10000</v>
      </c>
      <c r="E3304" s="11">
        <v>11450</v>
      </c>
      <c r="F3304" s="2" t="s">
        <v>8218</v>
      </c>
      <c r="G3304" s="2" t="s">
        <v>8223</v>
      </c>
      <c r="H3304" s="2" t="s">
        <v>8245</v>
      </c>
      <c r="I3304" s="2">
        <v>1464960682</v>
      </c>
      <c r="J3304" s="2">
        <v>1462368682</v>
      </c>
      <c r="K3304" s="2" t="b">
        <v>0</v>
      </c>
      <c r="L3304" s="2">
        <v>62</v>
      </c>
      <c r="M3304" s="2" t="b">
        <v>1</v>
      </c>
      <c r="N3304" s="2" t="s">
        <v>8270</v>
      </c>
      <c r="O3304" s="9">
        <f>E3304/D3304</f>
        <v>1.145</v>
      </c>
      <c r="P3304" s="10">
        <f>IF(E3304=0,0,E3304/L3304)</f>
        <v>184.67741935483872</v>
      </c>
      <c r="Q3304" s="2" t="str">
        <f>LEFT(N3304,SEARCH("/",N3304,1)-1)</f>
        <v>theater</v>
      </c>
      <c r="R3304" s="2" t="str">
        <f>RIGHT(N3304,LEN(N3304)-SEARCH("/",N3304))</f>
        <v>plays</v>
      </c>
      <c r="S3304" s="21">
        <f>(((J3304/60)/60)/24)+DATE(1970,1,1)+(-5/24)</f>
        <v>42494.355115740742</v>
      </c>
      <c r="T3304" s="21">
        <f>(((I3304/60)/60)/24)+DATE(1970,1,1)+(-5/24)</f>
        <v>42524.355115740742</v>
      </c>
    </row>
    <row r="3305" spans="1:20" ht="90" hidden="1" x14ac:dyDescent="0.25">
      <c r="A3305" s="13">
        <v>3390</v>
      </c>
      <c r="B3305" s="3" t="s">
        <v>3389</v>
      </c>
      <c r="C3305" s="3" t="s">
        <v>7500</v>
      </c>
      <c r="D3305" s="2">
        <v>1500</v>
      </c>
      <c r="E3305" s="11">
        <v>1536</v>
      </c>
      <c r="F3305" s="2" t="s">
        <v>8218</v>
      </c>
      <c r="G3305" s="2" t="s">
        <v>8223</v>
      </c>
      <c r="H3305" s="2" t="s">
        <v>8245</v>
      </c>
      <c r="I3305" s="2">
        <v>1405017345</v>
      </c>
      <c r="J3305" s="2">
        <v>1403721345</v>
      </c>
      <c r="K3305" s="2" t="b">
        <v>0</v>
      </c>
      <c r="L3305" s="2">
        <v>22</v>
      </c>
      <c r="M3305" s="2" t="b">
        <v>1</v>
      </c>
      <c r="N3305" s="2" t="s">
        <v>8270</v>
      </c>
      <c r="O3305" s="9">
        <f>E3305/D3305</f>
        <v>1.024</v>
      </c>
      <c r="P3305" s="10">
        <f>IF(E3305=0,0,E3305/L3305)</f>
        <v>69.818181818181813</v>
      </c>
      <c r="Q3305" s="2" t="str">
        <f>LEFT(N3305,SEARCH("/",N3305,1)-1)</f>
        <v>theater</v>
      </c>
      <c r="R3305" s="2" t="str">
        <f>RIGHT(N3305,LEN(N3305)-SEARCH("/",N3305))</f>
        <v>plays</v>
      </c>
      <c r="S3305" s="21">
        <f>(((J3305/60)/60)/24)+DATE(1970,1,1)+(-5/24)</f>
        <v>41815.56649305555</v>
      </c>
      <c r="T3305" s="21">
        <f>(((I3305/60)/60)/24)+DATE(1970,1,1)+(-5/24)</f>
        <v>41830.56649305555</v>
      </c>
    </row>
    <row r="3306" spans="1:20" ht="90" hidden="1" x14ac:dyDescent="0.25">
      <c r="A3306" s="13">
        <v>3391</v>
      </c>
      <c r="B3306" s="3" t="s">
        <v>3390</v>
      </c>
      <c r="C3306" s="3" t="s">
        <v>7501</v>
      </c>
      <c r="D3306" s="2">
        <v>500</v>
      </c>
      <c r="E3306" s="11">
        <v>1115</v>
      </c>
      <c r="F3306" s="2" t="s">
        <v>8218</v>
      </c>
      <c r="G3306" s="2" t="s">
        <v>8223</v>
      </c>
      <c r="H3306" s="2" t="s">
        <v>8245</v>
      </c>
      <c r="I3306" s="2">
        <v>1407536880</v>
      </c>
      <c r="J3306" s="2">
        <v>1404997548</v>
      </c>
      <c r="K3306" s="2" t="b">
        <v>0</v>
      </c>
      <c r="L3306" s="2">
        <v>18</v>
      </c>
      <c r="M3306" s="2" t="b">
        <v>1</v>
      </c>
      <c r="N3306" s="2" t="s">
        <v>8270</v>
      </c>
      <c r="O3306" s="9">
        <f>E3306/D3306</f>
        <v>2.23</v>
      </c>
      <c r="P3306" s="10">
        <f>IF(E3306=0,0,E3306/L3306)</f>
        <v>61.944444444444443</v>
      </c>
      <c r="Q3306" s="2" t="str">
        <f>LEFT(N3306,SEARCH("/",N3306,1)-1)</f>
        <v>theater</v>
      </c>
      <c r="R3306" s="2" t="str">
        <f>RIGHT(N3306,LEN(N3306)-SEARCH("/",N3306))</f>
        <v>plays</v>
      </c>
      <c r="S3306" s="21">
        <f>(((J3306/60)/60)/24)+DATE(1970,1,1)+(-5/24)</f>
        <v>41830.337361111109</v>
      </c>
      <c r="T3306" s="21">
        <f>(((I3306/60)/60)/24)+DATE(1970,1,1)+(-5/24)</f>
        <v>41859.727777777778</v>
      </c>
    </row>
    <row r="3307" spans="1:20" ht="105" hidden="1" x14ac:dyDescent="0.25">
      <c r="A3307" s="13">
        <v>3392</v>
      </c>
      <c r="B3307" s="3" t="s">
        <v>3391</v>
      </c>
      <c r="C3307" s="3" t="s">
        <v>7502</v>
      </c>
      <c r="D3307" s="2">
        <v>500</v>
      </c>
      <c r="E3307" s="11">
        <v>500</v>
      </c>
      <c r="F3307" s="2" t="s">
        <v>8218</v>
      </c>
      <c r="G3307" s="2" t="s">
        <v>8224</v>
      </c>
      <c r="H3307" s="2" t="s">
        <v>8246</v>
      </c>
      <c r="I3307" s="2">
        <v>1462565855</v>
      </c>
      <c r="J3307" s="2">
        <v>1458245855</v>
      </c>
      <c r="K3307" s="2" t="b">
        <v>0</v>
      </c>
      <c r="L3307" s="2">
        <v>12</v>
      </c>
      <c r="M3307" s="2" t="b">
        <v>1</v>
      </c>
      <c r="N3307" s="2" t="s">
        <v>8270</v>
      </c>
      <c r="O3307" s="9">
        <f>E3307/D3307</f>
        <v>1</v>
      </c>
      <c r="P3307" s="10">
        <f>IF(E3307=0,0,E3307/L3307)</f>
        <v>41.666666666666664</v>
      </c>
      <c r="Q3307" s="2" t="str">
        <f>LEFT(N3307,SEARCH("/",N3307,1)-1)</f>
        <v>theater</v>
      </c>
      <c r="R3307" s="2" t="str">
        <f>RIGHT(N3307,LEN(N3307)-SEARCH("/",N3307))</f>
        <v>plays</v>
      </c>
      <c r="S3307" s="21">
        <f>(((J3307/60)/60)/24)+DATE(1970,1,1)+(-5/24)</f>
        <v>42446.63721064815</v>
      </c>
      <c r="T3307" s="21">
        <f>(((I3307/60)/60)/24)+DATE(1970,1,1)+(-5/24)</f>
        <v>42496.63721064815</v>
      </c>
    </row>
    <row r="3308" spans="1:20" ht="90" hidden="1" x14ac:dyDescent="0.25">
      <c r="A3308" s="13">
        <v>3393</v>
      </c>
      <c r="B3308" s="3" t="s">
        <v>3392</v>
      </c>
      <c r="C3308" s="3" t="s">
        <v>7503</v>
      </c>
      <c r="D3308" s="2">
        <v>1500</v>
      </c>
      <c r="E3308" s="11">
        <v>1587</v>
      </c>
      <c r="F3308" s="2" t="s">
        <v>8218</v>
      </c>
      <c r="G3308" s="2" t="s">
        <v>8223</v>
      </c>
      <c r="H3308" s="2" t="s">
        <v>8245</v>
      </c>
      <c r="I3308" s="2">
        <v>1415234760</v>
      </c>
      <c r="J3308" s="2">
        <v>1413065230</v>
      </c>
      <c r="K3308" s="2" t="b">
        <v>0</v>
      </c>
      <c r="L3308" s="2">
        <v>44</v>
      </c>
      <c r="M3308" s="2" t="b">
        <v>1</v>
      </c>
      <c r="N3308" s="2" t="s">
        <v>8270</v>
      </c>
      <c r="O3308" s="9">
        <f>E3308/D3308</f>
        <v>1.0580000000000001</v>
      </c>
      <c r="P3308" s="10">
        <f>IF(E3308=0,0,E3308/L3308)</f>
        <v>36.06818181818182</v>
      </c>
      <c r="Q3308" s="2" t="str">
        <f>LEFT(N3308,SEARCH("/",N3308,1)-1)</f>
        <v>theater</v>
      </c>
      <c r="R3308" s="2" t="str">
        <f>RIGHT(N3308,LEN(N3308)-SEARCH("/",N3308))</f>
        <v>plays</v>
      </c>
      <c r="S3308" s="21">
        <f>(((J3308/60)/60)/24)+DATE(1970,1,1)+(-5/24)</f>
        <v>41923.713310185187</v>
      </c>
      <c r="T3308" s="21">
        <f>(((I3308/60)/60)/24)+DATE(1970,1,1)+(-5/24)</f>
        <v>41948.823611111111</v>
      </c>
    </row>
    <row r="3309" spans="1:20" ht="90" hidden="1" x14ac:dyDescent="0.25">
      <c r="A3309" s="13">
        <v>3394</v>
      </c>
      <c r="B3309" s="3" t="s">
        <v>3393</v>
      </c>
      <c r="C3309" s="3" t="s">
        <v>7504</v>
      </c>
      <c r="D3309" s="2">
        <v>550</v>
      </c>
      <c r="E3309" s="11">
        <v>783</v>
      </c>
      <c r="F3309" s="2" t="s">
        <v>8218</v>
      </c>
      <c r="G3309" s="2" t="s">
        <v>8224</v>
      </c>
      <c r="H3309" s="2" t="s">
        <v>8246</v>
      </c>
      <c r="I3309" s="2">
        <v>1406470645</v>
      </c>
      <c r="J3309" s="2">
        <v>1403878645</v>
      </c>
      <c r="K3309" s="2" t="b">
        <v>0</v>
      </c>
      <c r="L3309" s="2">
        <v>27</v>
      </c>
      <c r="M3309" s="2" t="b">
        <v>1</v>
      </c>
      <c r="N3309" s="2" t="s">
        <v>8270</v>
      </c>
      <c r="O3309" s="9">
        <f>E3309/D3309</f>
        <v>1.4236363636363636</v>
      </c>
      <c r="P3309" s="10">
        <f>IF(E3309=0,0,E3309/L3309)</f>
        <v>29</v>
      </c>
      <c r="Q3309" s="2" t="str">
        <f>LEFT(N3309,SEARCH("/",N3309,1)-1)</f>
        <v>theater</v>
      </c>
      <c r="R3309" s="2" t="str">
        <f>RIGHT(N3309,LEN(N3309)-SEARCH("/",N3309))</f>
        <v>plays</v>
      </c>
      <c r="S3309" s="21">
        <f>(((J3309/60)/60)/24)+DATE(1970,1,1)+(-5/24)</f>
        <v>41817.387094907404</v>
      </c>
      <c r="T3309" s="21">
        <f>(((I3309/60)/60)/24)+DATE(1970,1,1)+(-5/24)</f>
        <v>41847.387094907404</v>
      </c>
    </row>
    <row r="3310" spans="1:20" ht="60" hidden="1" x14ac:dyDescent="0.25">
      <c r="A3310" s="13">
        <v>3395</v>
      </c>
      <c r="B3310" s="3" t="s">
        <v>3394</v>
      </c>
      <c r="C3310" s="3" t="s">
        <v>7505</v>
      </c>
      <c r="D3310" s="2">
        <v>500</v>
      </c>
      <c r="E3310" s="11">
        <v>920</v>
      </c>
      <c r="F3310" s="2" t="s">
        <v>8218</v>
      </c>
      <c r="G3310" s="2" t="s">
        <v>8224</v>
      </c>
      <c r="H3310" s="2" t="s">
        <v>8246</v>
      </c>
      <c r="I3310" s="2">
        <v>1433009400</v>
      </c>
      <c r="J3310" s="2">
        <v>1431795944</v>
      </c>
      <c r="K3310" s="2" t="b">
        <v>0</v>
      </c>
      <c r="L3310" s="2">
        <v>38</v>
      </c>
      <c r="M3310" s="2" t="b">
        <v>1</v>
      </c>
      <c r="N3310" s="2" t="s">
        <v>8270</v>
      </c>
      <c r="O3310" s="9">
        <f>E3310/D3310</f>
        <v>1.84</v>
      </c>
      <c r="P3310" s="10">
        <f>IF(E3310=0,0,E3310/L3310)</f>
        <v>24.210526315789473</v>
      </c>
      <c r="Q3310" s="2" t="str">
        <f>LEFT(N3310,SEARCH("/",N3310,1)-1)</f>
        <v>theater</v>
      </c>
      <c r="R3310" s="2" t="str">
        <f>RIGHT(N3310,LEN(N3310)-SEARCH("/",N3310))</f>
        <v>plays</v>
      </c>
      <c r="S3310" s="21">
        <f>(((J3310/60)/60)/24)+DATE(1970,1,1)+(-5/24)</f>
        <v>42140.503981481481</v>
      </c>
      <c r="T3310" s="21">
        <f>(((I3310/60)/60)/24)+DATE(1970,1,1)+(-5/24)</f>
        <v>42154.548611111109</v>
      </c>
    </row>
    <row r="3311" spans="1:20" ht="90" hidden="1" x14ac:dyDescent="0.25">
      <c r="A3311" s="13">
        <v>3396</v>
      </c>
      <c r="B3311" s="3" t="s">
        <v>3395</v>
      </c>
      <c r="C3311" s="3" t="s">
        <v>7506</v>
      </c>
      <c r="D3311" s="2">
        <v>1500</v>
      </c>
      <c r="E3311" s="11">
        <v>1565</v>
      </c>
      <c r="F3311" s="2" t="s">
        <v>8218</v>
      </c>
      <c r="G3311" s="2" t="s">
        <v>8223</v>
      </c>
      <c r="H3311" s="2" t="s">
        <v>8245</v>
      </c>
      <c r="I3311" s="2">
        <v>1401595140</v>
      </c>
      <c r="J3311" s="2">
        <v>1399286589</v>
      </c>
      <c r="K3311" s="2" t="b">
        <v>0</v>
      </c>
      <c r="L3311" s="2">
        <v>28</v>
      </c>
      <c r="M3311" s="2" t="b">
        <v>1</v>
      </c>
      <c r="N3311" s="2" t="s">
        <v>8270</v>
      </c>
      <c r="O3311" s="9">
        <f>E3311/D3311</f>
        <v>1.0433333333333332</v>
      </c>
      <c r="P3311" s="10">
        <f>IF(E3311=0,0,E3311/L3311)</f>
        <v>55.892857142857146</v>
      </c>
      <c r="Q3311" s="2" t="str">
        <f>LEFT(N3311,SEARCH("/",N3311,1)-1)</f>
        <v>theater</v>
      </c>
      <c r="R3311" s="2" t="str">
        <f>RIGHT(N3311,LEN(N3311)-SEARCH("/",N3311))</f>
        <v>plays</v>
      </c>
      <c r="S3311" s="21">
        <f>(((J3311/60)/60)/24)+DATE(1970,1,1)+(-5/24)</f>
        <v>41764.238298611104</v>
      </c>
      <c r="T3311" s="21">
        <f>(((I3311/60)/60)/24)+DATE(1970,1,1)+(-5/24)</f>
        <v>41790.957638888889</v>
      </c>
    </row>
    <row r="3312" spans="1:20" ht="60" hidden="1" x14ac:dyDescent="0.25">
      <c r="A3312" s="13">
        <v>3397</v>
      </c>
      <c r="B3312" s="3" t="s">
        <v>3396</v>
      </c>
      <c r="C3312" s="3" t="s">
        <v>7507</v>
      </c>
      <c r="D3312" s="2">
        <v>250</v>
      </c>
      <c r="E3312" s="11">
        <v>280</v>
      </c>
      <c r="F3312" s="2" t="s">
        <v>8218</v>
      </c>
      <c r="G3312" s="2" t="s">
        <v>8224</v>
      </c>
      <c r="H3312" s="2" t="s">
        <v>8246</v>
      </c>
      <c r="I3312" s="2">
        <v>1455832800</v>
      </c>
      <c r="J3312" s="2">
        <v>1452338929</v>
      </c>
      <c r="K3312" s="2" t="b">
        <v>0</v>
      </c>
      <c r="L3312" s="2">
        <v>24</v>
      </c>
      <c r="M3312" s="2" t="b">
        <v>1</v>
      </c>
      <c r="N3312" s="2" t="s">
        <v>8270</v>
      </c>
      <c r="O3312" s="9">
        <f>E3312/D3312</f>
        <v>1.1200000000000001</v>
      </c>
      <c r="P3312" s="10">
        <f>IF(E3312=0,0,E3312/L3312)</f>
        <v>11.666666666666666</v>
      </c>
      <c r="Q3312" s="2" t="str">
        <f>LEFT(N3312,SEARCH("/",N3312,1)-1)</f>
        <v>theater</v>
      </c>
      <c r="R3312" s="2" t="str">
        <f>RIGHT(N3312,LEN(N3312)-SEARCH("/",N3312))</f>
        <v>plays</v>
      </c>
      <c r="S3312" s="21">
        <f>(((J3312/60)/60)/24)+DATE(1970,1,1)+(-5/24)</f>
        <v>42378.270011574066</v>
      </c>
      <c r="T3312" s="21">
        <f>(((I3312/60)/60)/24)+DATE(1970,1,1)+(-5/24)</f>
        <v>42418.708333333336</v>
      </c>
    </row>
    <row r="3313" spans="1:20" ht="105" hidden="1" x14ac:dyDescent="0.25">
      <c r="A3313" s="13">
        <v>3398</v>
      </c>
      <c r="B3313" s="3" t="s">
        <v>3397</v>
      </c>
      <c r="C3313" s="3" t="s">
        <v>7508</v>
      </c>
      <c r="D3313" s="2">
        <v>4000</v>
      </c>
      <c r="E3313" s="11">
        <v>4443</v>
      </c>
      <c r="F3313" s="2" t="s">
        <v>8218</v>
      </c>
      <c r="G3313" s="2" t="s">
        <v>8223</v>
      </c>
      <c r="H3313" s="2" t="s">
        <v>8245</v>
      </c>
      <c r="I3313" s="2">
        <v>1416589200</v>
      </c>
      <c r="J3313" s="2">
        <v>1414605776</v>
      </c>
      <c r="K3313" s="2" t="b">
        <v>0</v>
      </c>
      <c r="L3313" s="2">
        <v>65</v>
      </c>
      <c r="M3313" s="2" t="b">
        <v>1</v>
      </c>
      <c r="N3313" s="2" t="s">
        <v>8270</v>
      </c>
      <c r="O3313" s="9">
        <f>E3313/D3313</f>
        <v>1.1107499999999999</v>
      </c>
      <c r="P3313" s="10">
        <f>IF(E3313=0,0,E3313/L3313)</f>
        <v>68.353846153846149</v>
      </c>
      <c r="Q3313" s="2" t="str">
        <f>LEFT(N3313,SEARCH("/",N3313,1)-1)</f>
        <v>theater</v>
      </c>
      <c r="R3313" s="2" t="str">
        <f>RIGHT(N3313,LEN(N3313)-SEARCH("/",N3313))</f>
        <v>plays</v>
      </c>
      <c r="S3313" s="21">
        <f>(((J3313/60)/60)/24)+DATE(1970,1,1)+(-5/24)</f>
        <v>41941.543703703705</v>
      </c>
      <c r="T3313" s="21">
        <f>(((I3313/60)/60)/24)+DATE(1970,1,1)+(-5/24)</f>
        <v>41964.499999999993</v>
      </c>
    </row>
    <row r="3314" spans="1:20" ht="90" hidden="1" x14ac:dyDescent="0.25">
      <c r="A3314" s="13">
        <v>3399</v>
      </c>
      <c r="B3314" s="3" t="s">
        <v>3398</v>
      </c>
      <c r="C3314" s="3" t="s">
        <v>7509</v>
      </c>
      <c r="D3314" s="2">
        <v>1200</v>
      </c>
      <c r="E3314" s="11">
        <v>1245</v>
      </c>
      <c r="F3314" s="2" t="s">
        <v>8218</v>
      </c>
      <c r="G3314" s="2" t="s">
        <v>8224</v>
      </c>
      <c r="H3314" s="2" t="s">
        <v>8246</v>
      </c>
      <c r="I3314" s="2">
        <v>1424556325</v>
      </c>
      <c r="J3314" s="2">
        <v>1421964325</v>
      </c>
      <c r="K3314" s="2" t="b">
        <v>0</v>
      </c>
      <c r="L3314" s="2">
        <v>46</v>
      </c>
      <c r="M3314" s="2" t="b">
        <v>1</v>
      </c>
      <c r="N3314" s="2" t="s">
        <v>8270</v>
      </c>
      <c r="O3314" s="9">
        <f>E3314/D3314</f>
        <v>1.0375000000000001</v>
      </c>
      <c r="P3314" s="10">
        <f>IF(E3314=0,0,E3314/L3314)</f>
        <v>27.065217391304348</v>
      </c>
      <c r="Q3314" s="2" t="str">
        <f>LEFT(N3314,SEARCH("/",N3314,1)-1)</f>
        <v>theater</v>
      </c>
      <c r="R3314" s="2" t="str">
        <f>RIGHT(N3314,LEN(N3314)-SEARCH("/",N3314))</f>
        <v>plays</v>
      </c>
      <c r="S3314" s="21">
        <f>(((J3314/60)/60)/24)+DATE(1970,1,1)+(-5/24)</f>
        <v>42026.712094907409</v>
      </c>
      <c r="T3314" s="21">
        <f>(((I3314/60)/60)/24)+DATE(1970,1,1)+(-5/24)</f>
        <v>42056.712094907409</v>
      </c>
    </row>
    <row r="3315" spans="1:20" ht="90" hidden="1" x14ac:dyDescent="0.25">
      <c r="A3315" s="13">
        <v>3400</v>
      </c>
      <c r="B3315" s="3" t="s">
        <v>3399</v>
      </c>
      <c r="C3315" s="3" t="s">
        <v>7510</v>
      </c>
      <c r="D3315" s="2">
        <v>10000</v>
      </c>
      <c r="E3315" s="11">
        <v>10041</v>
      </c>
      <c r="F3315" s="2" t="s">
        <v>8218</v>
      </c>
      <c r="G3315" s="2" t="s">
        <v>8223</v>
      </c>
      <c r="H3315" s="2" t="s">
        <v>8245</v>
      </c>
      <c r="I3315" s="2">
        <v>1409266414</v>
      </c>
      <c r="J3315" s="2">
        <v>1405378414</v>
      </c>
      <c r="K3315" s="2" t="b">
        <v>0</v>
      </c>
      <c r="L3315" s="2">
        <v>85</v>
      </c>
      <c r="M3315" s="2" t="b">
        <v>1</v>
      </c>
      <c r="N3315" s="2" t="s">
        <v>8270</v>
      </c>
      <c r="O3315" s="9">
        <f>E3315/D3315</f>
        <v>1.0041</v>
      </c>
      <c r="P3315" s="10">
        <f>IF(E3315=0,0,E3315/L3315)</f>
        <v>118.12941176470588</v>
      </c>
      <c r="Q3315" s="2" t="str">
        <f>LEFT(N3315,SEARCH("/",N3315,1)-1)</f>
        <v>theater</v>
      </c>
      <c r="R3315" s="2" t="str">
        <f>RIGHT(N3315,LEN(N3315)-SEARCH("/",N3315))</f>
        <v>plays</v>
      </c>
      <c r="S3315" s="21">
        <f>(((J3315/60)/60)/24)+DATE(1970,1,1)+(-5/24)</f>
        <v>41834.745532407404</v>
      </c>
      <c r="T3315" s="21">
        <f>(((I3315/60)/60)/24)+DATE(1970,1,1)+(-5/24)</f>
        <v>41879.745532407404</v>
      </c>
    </row>
    <row r="3316" spans="1:20" ht="90" hidden="1" x14ac:dyDescent="0.25">
      <c r="A3316" s="13">
        <v>3401</v>
      </c>
      <c r="B3316" s="3" t="s">
        <v>3400</v>
      </c>
      <c r="C3316" s="3" t="s">
        <v>7511</v>
      </c>
      <c r="D3316" s="2">
        <v>2900</v>
      </c>
      <c r="E3316" s="11">
        <v>2954</v>
      </c>
      <c r="F3316" s="2" t="s">
        <v>8218</v>
      </c>
      <c r="G3316" s="2" t="s">
        <v>8224</v>
      </c>
      <c r="H3316" s="2" t="s">
        <v>8246</v>
      </c>
      <c r="I3316" s="2">
        <v>1438968146</v>
      </c>
      <c r="J3316" s="2">
        <v>1436376146</v>
      </c>
      <c r="K3316" s="2" t="b">
        <v>0</v>
      </c>
      <c r="L3316" s="2">
        <v>66</v>
      </c>
      <c r="M3316" s="2" t="b">
        <v>1</v>
      </c>
      <c r="N3316" s="2" t="s">
        <v>8270</v>
      </c>
      <c r="O3316" s="9">
        <f>E3316/D3316</f>
        <v>1.0186206896551724</v>
      </c>
      <c r="P3316" s="10">
        <f>IF(E3316=0,0,E3316/L3316)</f>
        <v>44.757575757575758</v>
      </c>
      <c r="Q3316" s="2" t="str">
        <f>LEFT(N3316,SEARCH("/",N3316,1)-1)</f>
        <v>theater</v>
      </c>
      <c r="R3316" s="2" t="str">
        <f>RIGHT(N3316,LEN(N3316)-SEARCH("/",N3316))</f>
        <v>plays</v>
      </c>
      <c r="S3316" s="21">
        <f>(((J3316/60)/60)/24)+DATE(1970,1,1)+(-5/24)</f>
        <v>42193.5155787037</v>
      </c>
      <c r="T3316" s="21">
        <f>(((I3316/60)/60)/24)+DATE(1970,1,1)+(-5/24)</f>
        <v>42223.5155787037</v>
      </c>
    </row>
    <row r="3317" spans="1:20" ht="90" hidden="1" x14ac:dyDescent="0.25">
      <c r="A3317" s="13">
        <v>3402</v>
      </c>
      <c r="B3317" s="3" t="s">
        <v>3401</v>
      </c>
      <c r="C3317" s="3" t="s">
        <v>7512</v>
      </c>
      <c r="D3317" s="2">
        <v>15000</v>
      </c>
      <c r="E3317" s="11">
        <v>16465</v>
      </c>
      <c r="F3317" s="2" t="s">
        <v>8218</v>
      </c>
      <c r="G3317" s="2" t="s">
        <v>8223</v>
      </c>
      <c r="H3317" s="2" t="s">
        <v>8245</v>
      </c>
      <c r="I3317" s="2">
        <v>1447295460</v>
      </c>
      <c r="J3317" s="2">
        <v>1444747843</v>
      </c>
      <c r="K3317" s="2" t="b">
        <v>0</v>
      </c>
      <c r="L3317" s="2">
        <v>165</v>
      </c>
      <c r="M3317" s="2" t="b">
        <v>1</v>
      </c>
      <c r="N3317" s="2" t="s">
        <v>8270</v>
      </c>
      <c r="O3317" s="9">
        <f>E3317/D3317</f>
        <v>1.0976666666666666</v>
      </c>
      <c r="P3317" s="10">
        <f>IF(E3317=0,0,E3317/L3317)</f>
        <v>99.787878787878782</v>
      </c>
      <c r="Q3317" s="2" t="str">
        <f>LEFT(N3317,SEARCH("/",N3317,1)-1)</f>
        <v>theater</v>
      </c>
      <c r="R3317" s="2" t="str">
        <f>RIGHT(N3317,LEN(N3317)-SEARCH("/",N3317))</f>
        <v>plays</v>
      </c>
      <c r="S3317" s="21">
        <f>(((J3317/60)/60)/24)+DATE(1970,1,1)+(-5/24)</f>
        <v>42290.410219907404</v>
      </c>
      <c r="T3317" s="21">
        <f>(((I3317/60)/60)/24)+DATE(1970,1,1)+(-5/24)</f>
        <v>42319.896527777775</v>
      </c>
    </row>
    <row r="3318" spans="1:20" ht="90" hidden="1" x14ac:dyDescent="0.25">
      <c r="A3318" s="13">
        <v>3403</v>
      </c>
      <c r="B3318" s="3" t="s">
        <v>3402</v>
      </c>
      <c r="C3318" s="3" t="s">
        <v>7513</v>
      </c>
      <c r="D3318" s="2">
        <v>2000</v>
      </c>
      <c r="E3318" s="11">
        <v>2000</v>
      </c>
      <c r="F3318" s="2" t="s">
        <v>8218</v>
      </c>
      <c r="G3318" s="2" t="s">
        <v>8224</v>
      </c>
      <c r="H3318" s="2" t="s">
        <v>8246</v>
      </c>
      <c r="I3318" s="2">
        <v>1435230324</v>
      </c>
      <c r="J3318" s="2">
        <v>1432638324</v>
      </c>
      <c r="K3318" s="2" t="b">
        <v>0</v>
      </c>
      <c r="L3318" s="2">
        <v>17</v>
      </c>
      <c r="M3318" s="2" t="b">
        <v>1</v>
      </c>
      <c r="N3318" s="2" t="s">
        <v>8270</v>
      </c>
      <c r="O3318" s="9">
        <f>E3318/D3318</f>
        <v>1</v>
      </c>
      <c r="P3318" s="10">
        <f>IF(E3318=0,0,E3318/L3318)</f>
        <v>117.64705882352941</v>
      </c>
      <c r="Q3318" s="2" t="str">
        <f>LEFT(N3318,SEARCH("/",N3318,1)-1)</f>
        <v>theater</v>
      </c>
      <c r="R3318" s="2" t="str">
        <f>RIGHT(N3318,LEN(N3318)-SEARCH("/",N3318))</f>
        <v>plays</v>
      </c>
      <c r="S3318" s="21">
        <f>(((J3318/60)/60)/24)+DATE(1970,1,1)+(-5/24)</f>
        <v>42150.253749999996</v>
      </c>
      <c r="T3318" s="21">
        <f>(((I3318/60)/60)/24)+DATE(1970,1,1)+(-5/24)</f>
        <v>42180.253749999996</v>
      </c>
    </row>
    <row r="3319" spans="1:20" ht="105" hidden="1" x14ac:dyDescent="0.25">
      <c r="A3319" s="13">
        <v>3404</v>
      </c>
      <c r="B3319" s="3" t="s">
        <v>3403</v>
      </c>
      <c r="C3319" s="3" t="s">
        <v>7514</v>
      </c>
      <c r="D3319" s="2">
        <v>500</v>
      </c>
      <c r="E3319" s="11">
        <v>610</v>
      </c>
      <c r="F3319" s="2" t="s">
        <v>8218</v>
      </c>
      <c r="G3319" s="2" t="s">
        <v>8223</v>
      </c>
      <c r="H3319" s="2" t="s">
        <v>8245</v>
      </c>
      <c r="I3319" s="2">
        <v>1434542702</v>
      </c>
      <c r="J3319" s="2">
        <v>1432814702</v>
      </c>
      <c r="K3319" s="2" t="b">
        <v>0</v>
      </c>
      <c r="L3319" s="2">
        <v>3</v>
      </c>
      <c r="M3319" s="2" t="b">
        <v>1</v>
      </c>
      <c r="N3319" s="2" t="s">
        <v>8270</v>
      </c>
      <c r="O3319" s="9">
        <f>E3319/D3319</f>
        <v>1.22</v>
      </c>
      <c r="P3319" s="10">
        <f>IF(E3319=0,0,E3319/L3319)</f>
        <v>203.33333333333334</v>
      </c>
      <c r="Q3319" s="2" t="str">
        <f>LEFT(N3319,SEARCH("/",N3319,1)-1)</f>
        <v>theater</v>
      </c>
      <c r="R3319" s="2" t="str">
        <f>RIGHT(N3319,LEN(N3319)-SEARCH("/",N3319))</f>
        <v>plays</v>
      </c>
      <c r="S3319" s="21">
        <f>(((J3319/60)/60)/24)+DATE(1970,1,1)+(-5/24)</f>
        <v>42152.295162037037</v>
      </c>
      <c r="T3319" s="21">
        <f>(((I3319/60)/60)/24)+DATE(1970,1,1)+(-5/24)</f>
        <v>42172.295162037037</v>
      </c>
    </row>
    <row r="3320" spans="1:20" ht="90" hidden="1" x14ac:dyDescent="0.25">
      <c r="A3320" s="13">
        <v>3405</v>
      </c>
      <c r="B3320" s="3" t="s">
        <v>3404</v>
      </c>
      <c r="C3320" s="3" t="s">
        <v>7515</v>
      </c>
      <c r="D3320" s="2">
        <v>350</v>
      </c>
      <c r="E3320" s="11">
        <v>481.5</v>
      </c>
      <c r="F3320" s="2" t="s">
        <v>8218</v>
      </c>
      <c r="G3320" s="2" t="s">
        <v>8224</v>
      </c>
      <c r="H3320" s="2" t="s">
        <v>8246</v>
      </c>
      <c r="I3320" s="2">
        <v>1456876740</v>
      </c>
      <c r="J3320" s="2">
        <v>1455063886</v>
      </c>
      <c r="K3320" s="2" t="b">
        <v>0</v>
      </c>
      <c r="L3320" s="2">
        <v>17</v>
      </c>
      <c r="M3320" s="2" t="b">
        <v>1</v>
      </c>
      <c r="N3320" s="2" t="s">
        <v>8270</v>
      </c>
      <c r="O3320" s="9">
        <f>E3320/D3320</f>
        <v>1.3757142857142857</v>
      </c>
      <c r="P3320" s="10">
        <f>IF(E3320=0,0,E3320/L3320)</f>
        <v>28.323529411764707</v>
      </c>
      <c r="Q3320" s="2" t="str">
        <f>LEFT(N3320,SEARCH("/",N3320,1)-1)</f>
        <v>theater</v>
      </c>
      <c r="R3320" s="2" t="str">
        <f>RIGHT(N3320,LEN(N3320)-SEARCH("/",N3320))</f>
        <v>plays</v>
      </c>
      <c r="S3320" s="21">
        <f>(((J3320/60)/60)/24)+DATE(1970,1,1)+(-5/24)</f>
        <v>42409.808865740742</v>
      </c>
      <c r="T3320" s="21">
        <f>(((I3320/60)/60)/24)+DATE(1970,1,1)+(-5/24)</f>
        <v>42430.790972222218</v>
      </c>
    </row>
    <row r="3321" spans="1:20" ht="75" hidden="1" x14ac:dyDescent="0.25">
      <c r="A3321" s="13">
        <v>3406</v>
      </c>
      <c r="B3321" s="3" t="s">
        <v>3405</v>
      </c>
      <c r="C3321" s="3" t="s">
        <v>7516</v>
      </c>
      <c r="D3321" s="2">
        <v>10000</v>
      </c>
      <c r="E3321" s="11">
        <v>10031</v>
      </c>
      <c r="F3321" s="2" t="s">
        <v>8218</v>
      </c>
      <c r="G3321" s="2" t="s">
        <v>8223</v>
      </c>
      <c r="H3321" s="2" t="s">
        <v>8245</v>
      </c>
      <c r="I3321" s="2">
        <v>1405511376</v>
      </c>
      <c r="J3321" s="2">
        <v>1401623376</v>
      </c>
      <c r="K3321" s="2" t="b">
        <v>0</v>
      </c>
      <c r="L3321" s="2">
        <v>91</v>
      </c>
      <c r="M3321" s="2" t="b">
        <v>1</v>
      </c>
      <c r="N3321" s="2" t="s">
        <v>8270</v>
      </c>
      <c r="O3321" s="9">
        <f>E3321/D3321</f>
        <v>1.0031000000000001</v>
      </c>
      <c r="P3321" s="10">
        <f>IF(E3321=0,0,E3321/L3321)</f>
        <v>110.23076923076923</v>
      </c>
      <c r="Q3321" s="2" t="str">
        <f>LEFT(N3321,SEARCH("/",N3321,1)-1)</f>
        <v>theater</v>
      </c>
      <c r="R3321" s="2" t="str">
        <f>RIGHT(N3321,LEN(N3321)-SEARCH("/",N3321))</f>
        <v>plays</v>
      </c>
      <c r="S3321" s="21">
        <f>(((J3321/60)/60)/24)+DATE(1970,1,1)+(-5/24)</f>
        <v>41791.284444444442</v>
      </c>
      <c r="T3321" s="21">
        <f>(((I3321/60)/60)/24)+DATE(1970,1,1)+(-5/24)</f>
        <v>41836.284444444442</v>
      </c>
    </row>
    <row r="3322" spans="1:20" ht="105" hidden="1" x14ac:dyDescent="0.25">
      <c r="A3322" s="13">
        <v>3407</v>
      </c>
      <c r="B3322" s="3" t="s">
        <v>3406</v>
      </c>
      <c r="C3322" s="3" t="s">
        <v>7517</v>
      </c>
      <c r="D3322" s="2">
        <v>2000</v>
      </c>
      <c r="E3322" s="11">
        <v>2142</v>
      </c>
      <c r="F3322" s="2" t="s">
        <v>8218</v>
      </c>
      <c r="G3322" s="2" t="s">
        <v>8224</v>
      </c>
      <c r="H3322" s="2" t="s">
        <v>8246</v>
      </c>
      <c r="I3322" s="2">
        <v>1404641289</v>
      </c>
      <c r="J3322" s="2">
        <v>1402049289</v>
      </c>
      <c r="K3322" s="2" t="b">
        <v>0</v>
      </c>
      <c r="L3322" s="2">
        <v>67</v>
      </c>
      <c r="M3322" s="2" t="b">
        <v>1</v>
      </c>
      <c r="N3322" s="2" t="s">
        <v>8270</v>
      </c>
      <c r="O3322" s="9">
        <f>E3322/D3322</f>
        <v>1.071</v>
      </c>
      <c r="P3322" s="10">
        <f>IF(E3322=0,0,E3322/L3322)</f>
        <v>31.970149253731343</v>
      </c>
      <c r="Q3322" s="2" t="str">
        <f>LEFT(N3322,SEARCH("/",N3322,1)-1)</f>
        <v>theater</v>
      </c>
      <c r="R3322" s="2" t="str">
        <f>RIGHT(N3322,LEN(N3322)-SEARCH("/",N3322))</f>
        <v>plays</v>
      </c>
      <c r="S3322" s="21">
        <f>(((J3322/60)/60)/24)+DATE(1970,1,1)+(-5/24)</f>
        <v>41796.21399305555</v>
      </c>
      <c r="T3322" s="21">
        <f>(((I3322/60)/60)/24)+DATE(1970,1,1)+(-5/24)</f>
        <v>41826.21399305555</v>
      </c>
    </row>
    <row r="3323" spans="1:20" ht="90" hidden="1" x14ac:dyDescent="0.25">
      <c r="A3323" s="13">
        <v>3408</v>
      </c>
      <c r="B3323" s="3" t="s">
        <v>3407</v>
      </c>
      <c r="C3323" s="3" t="s">
        <v>7518</v>
      </c>
      <c r="D3323" s="2">
        <v>500</v>
      </c>
      <c r="E3323" s="11">
        <v>1055</v>
      </c>
      <c r="F3323" s="2" t="s">
        <v>8218</v>
      </c>
      <c r="G3323" s="2" t="s">
        <v>8223</v>
      </c>
      <c r="H3323" s="2" t="s">
        <v>8245</v>
      </c>
      <c r="I3323" s="2">
        <v>1405727304</v>
      </c>
      <c r="J3323" s="2">
        <v>1403135304</v>
      </c>
      <c r="K3323" s="2" t="b">
        <v>0</v>
      </c>
      <c r="L3323" s="2">
        <v>18</v>
      </c>
      <c r="M3323" s="2" t="b">
        <v>1</v>
      </c>
      <c r="N3323" s="2" t="s">
        <v>8270</v>
      </c>
      <c r="O3323" s="9">
        <f>E3323/D3323</f>
        <v>2.11</v>
      </c>
      <c r="P3323" s="10">
        <f>IF(E3323=0,0,E3323/L3323)</f>
        <v>58.611111111111114</v>
      </c>
      <c r="Q3323" s="2" t="str">
        <f>LEFT(N3323,SEARCH("/",N3323,1)-1)</f>
        <v>theater</v>
      </c>
      <c r="R3323" s="2" t="str">
        <f>RIGHT(N3323,LEN(N3323)-SEARCH("/",N3323))</f>
        <v>plays</v>
      </c>
      <c r="S3323" s="21">
        <f>(((J3323/60)/60)/24)+DATE(1970,1,1)+(-5/24)</f>
        <v>41808.78361111111</v>
      </c>
      <c r="T3323" s="21">
        <f>(((I3323/60)/60)/24)+DATE(1970,1,1)+(-5/24)</f>
        <v>41838.78361111111</v>
      </c>
    </row>
    <row r="3324" spans="1:20" ht="75" hidden="1" x14ac:dyDescent="0.25">
      <c r="A3324" s="13">
        <v>3409</v>
      </c>
      <c r="B3324" s="3" t="s">
        <v>3408</v>
      </c>
      <c r="C3324" s="3" t="s">
        <v>7519</v>
      </c>
      <c r="D3324" s="2">
        <v>500</v>
      </c>
      <c r="E3324" s="11">
        <v>618</v>
      </c>
      <c r="F3324" s="2" t="s">
        <v>8218</v>
      </c>
      <c r="G3324" s="2" t="s">
        <v>8224</v>
      </c>
      <c r="H3324" s="2" t="s">
        <v>8246</v>
      </c>
      <c r="I3324" s="2">
        <v>1469998680</v>
      </c>
      <c r="J3324" s="2">
        <v>1466710358</v>
      </c>
      <c r="K3324" s="2" t="b">
        <v>0</v>
      </c>
      <c r="L3324" s="2">
        <v>21</v>
      </c>
      <c r="M3324" s="2" t="b">
        <v>1</v>
      </c>
      <c r="N3324" s="2" t="s">
        <v>8270</v>
      </c>
      <c r="O3324" s="9">
        <f>E3324/D3324</f>
        <v>1.236</v>
      </c>
      <c r="P3324" s="10">
        <f>IF(E3324=0,0,E3324/L3324)</f>
        <v>29.428571428571427</v>
      </c>
      <c r="Q3324" s="2" t="str">
        <f>LEFT(N3324,SEARCH("/",N3324,1)-1)</f>
        <v>theater</v>
      </c>
      <c r="R3324" s="2" t="str">
        <f>RIGHT(N3324,LEN(N3324)-SEARCH("/",N3324))</f>
        <v>plays</v>
      </c>
      <c r="S3324" s="21">
        <f>(((J3324/60)/60)/24)+DATE(1970,1,1)+(-5/24)</f>
        <v>42544.605995370373</v>
      </c>
      <c r="T3324" s="21">
        <f>(((I3324/60)/60)/24)+DATE(1970,1,1)+(-5/24)</f>
        <v>42582.665277777771</v>
      </c>
    </row>
    <row r="3325" spans="1:20" ht="90" hidden="1" x14ac:dyDescent="0.25">
      <c r="A3325" s="13">
        <v>3410</v>
      </c>
      <c r="B3325" s="3" t="s">
        <v>3409</v>
      </c>
      <c r="C3325" s="3" t="s">
        <v>7520</v>
      </c>
      <c r="D3325" s="2">
        <v>3000</v>
      </c>
      <c r="E3325" s="11">
        <v>3255</v>
      </c>
      <c r="F3325" s="2" t="s">
        <v>8218</v>
      </c>
      <c r="G3325" s="2" t="s">
        <v>8223</v>
      </c>
      <c r="H3325" s="2" t="s">
        <v>8245</v>
      </c>
      <c r="I3325" s="2">
        <v>1465196400</v>
      </c>
      <c r="J3325" s="2">
        <v>1462841990</v>
      </c>
      <c r="K3325" s="2" t="b">
        <v>0</v>
      </c>
      <c r="L3325" s="2">
        <v>40</v>
      </c>
      <c r="M3325" s="2" t="b">
        <v>1</v>
      </c>
      <c r="N3325" s="2" t="s">
        <v>8270</v>
      </c>
      <c r="O3325" s="9">
        <f>E3325/D3325</f>
        <v>1.085</v>
      </c>
      <c r="P3325" s="10">
        <f>IF(E3325=0,0,E3325/L3325)</f>
        <v>81.375</v>
      </c>
      <c r="Q3325" s="2" t="str">
        <f>LEFT(N3325,SEARCH("/",N3325,1)-1)</f>
        <v>theater</v>
      </c>
      <c r="R3325" s="2" t="str">
        <f>RIGHT(N3325,LEN(N3325)-SEARCH("/",N3325))</f>
        <v>plays</v>
      </c>
      <c r="S3325" s="21">
        <f>(((J3325/60)/60)/24)+DATE(1970,1,1)+(-5/24)</f>
        <v>42499.83321759259</v>
      </c>
      <c r="T3325" s="21">
        <f>(((I3325/60)/60)/24)+DATE(1970,1,1)+(-5/24)</f>
        <v>42527.083333333336</v>
      </c>
    </row>
    <row r="3326" spans="1:20" ht="90" hidden="1" x14ac:dyDescent="0.25">
      <c r="A3326" s="13">
        <v>3411</v>
      </c>
      <c r="B3326" s="3" t="s">
        <v>3410</v>
      </c>
      <c r="C3326" s="3" t="s">
        <v>7521</v>
      </c>
      <c r="D3326" s="2">
        <v>15000</v>
      </c>
      <c r="E3326" s="11">
        <v>15535</v>
      </c>
      <c r="F3326" s="2" t="s">
        <v>8218</v>
      </c>
      <c r="G3326" s="2" t="s">
        <v>8223</v>
      </c>
      <c r="H3326" s="2" t="s">
        <v>8245</v>
      </c>
      <c r="I3326" s="2">
        <v>1444264372</v>
      </c>
      <c r="J3326" s="2">
        <v>1442536372</v>
      </c>
      <c r="K3326" s="2" t="b">
        <v>0</v>
      </c>
      <c r="L3326" s="2">
        <v>78</v>
      </c>
      <c r="M3326" s="2" t="b">
        <v>1</v>
      </c>
      <c r="N3326" s="2" t="s">
        <v>8270</v>
      </c>
      <c r="O3326" s="9">
        <f>E3326/D3326</f>
        <v>1.0356666666666667</v>
      </c>
      <c r="P3326" s="10">
        <f>IF(E3326=0,0,E3326/L3326)</f>
        <v>199.16666666666666</v>
      </c>
      <c r="Q3326" s="2" t="str">
        <f>LEFT(N3326,SEARCH("/",N3326,1)-1)</f>
        <v>theater</v>
      </c>
      <c r="R3326" s="2" t="str">
        <f>RIGHT(N3326,LEN(N3326)-SEARCH("/",N3326))</f>
        <v>plays</v>
      </c>
      <c r="S3326" s="21">
        <f>(((J3326/60)/60)/24)+DATE(1970,1,1)+(-5/24)</f>
        <v>42264.814490740733</v>
      </c>
      <c r="T3326" s="21">
        <f>(((I3326/60)/60)/24)+DATE(1970,1,1)+(-5/24)</f>
        <v>42284.814490740733</v>
      </c>
    </row>
    <row r="3327" spans="1:20" ht="90" hidden="1" x14ac:dyDescent="0.25">
      <c r="A3327" s="13">
        <v>3412</v>
      </c>
      <c r="B3327" s="3" t="s">
        <v>3411</v>
      </c>
      <c r="C3327" s="3" t="s">
        <v>7522</v>
      </c>
      <c r="D3327" s="2">
        <v>3000</v>
      </c>
      <c r="E3327" s="11">
        <v>3000</v>
      </c>
      <c r="F3327" s="2" t="s">
        <v>8218</v>
      </c>
      <c r="G3327" s="2" t="s">
        <v>8224</v>
      </c>
      <c r="H3327" s="2" t="s">
        <v>8246</v>
      </c>
      <c r="I3327" s="2">
        <v>1411858862</v>
      </c>
      <c r="J3327" s="2">
        <v>1409266862</v>
      </c>
      <c r="K3327" s="2" t="b">
        <v>0</v>
      </c>
      <c r="L3327" s="2">
        <v>26</v>
      </c>
      <c r="M3327" s="2" t="b">
        <v>1</v>
      </c>
      <c r="N3327" s="2" t="s">
        <v>8270</v>
      </c>
      <c r="O3327" s="9">
        <f>E3327/D3327</f>
        <v>1</v>
      </c>
      <c r="P3327" s="10">
        <f>IF(E3327=0,0,E3327/L3327)</f>
        <v>115.38461538461539</v>
      </c>
      <c r="Q3327" s="2" t="str">
        <f>LEFT(N3327,SEARCH("/",N3327,1)-1)</f>
        <v>theater</v>
      </c>
      <c r="R3327" s="2" t="str">
        <f>RIGHT(N3327,LEN(N3327)-SEARCH("/",N3327))</f>
        <v>plays</v>
      </c>
      <c r="S3327" s="21">
        <f>(((J3327/60)/60)/24)+DATE(1970,1,1)+(-5/24)</f>
        <v>41879.750717592593</v>
      </c>
      <c r="T3327" s="21">
        <f>(((I3327/60)/60)/24)+DATE(1970,1,1)+(-5/24)</f>
        <v>41909.750717592593</v>
      </c>
    </row>
    <row r="3328" spans="1:20" ht="105" hidden="1" x14ac:dyDescent="0.25">
      <c r="A3328" s="13">
        <v>3413</v>
      </c>
      <c r="B3328" s="3" t="s">
        <v>3412</v>
      </c>
      <c r="C3328" s="3" t="s">
        <v>7523</v>
      </c>
      <c r="D3328" s="2">
        <v>500</v>
      </c>
      <c r="E3328" s="11">
        <v>650</v>
      </c>
      <c r="F3328" s="2" t="s">
        <v>8218</v>
      </c>
      <c r="G3328" s="2" t="s">
        <v>8223</v>
      </c>
      <c r="H3328" s="2" t="s">
        <v>8245</v>
      </c>
      <c r="I3328" s="2">
        <v>1425099540</v>
      </c>
      <c r="J3328" s="2">
        <v>1424280938</v>
      </c>
      <c r="K3328" s="2" t="b">
        <v>0</v>
      </c>
      <c r="L3328" s="2">
        <v>14</v>
      </c>
      <c r="M3328" s="2" t="b">
        <v>1</v>
      </c>
      <c r="N3328" s="2" t="s">
        <v>8270</v>
      </c>
      <c r="O3328" s="9">
        <f>E3328/D3328</f>
        <v>1.3</v>
      </c>
      <c r="P3328" s="10">
        <f>IF(E3328=0,0,E3328/L3328)</f>
        <v>46.428571428571431</v>
      </c>
      <c r="Q3328" s="2" t="str">
        <f>LEFT(N3328,SEARCH("/",N3328,1)-1)</f>
        <v>theater</v>
      </c>
      <c r="R3328" s="2" t="str">
        <f>RIGHT(N3328,LEN(N3328)-SEARCH("/",N3328))</f>
        <v>plays</v>
      </c>
      <c r="S3328" s="21">
        <f>(((J3328/60)/60)/24)+DATE(1970,1,1)+(-5/24)</f>
        <v>42053.524745370371</v>
      </c>
      <c r="T3328" s="21">
        <f>(((I3328/60)/60)/24)+DATE(1970,1,1)+(-5/24)</f>
        <v>42062.999305555553</v>
      </c>
    </row>
    <row r="3329" spans="1:20" ht="90" hidden="1" x14ac:dyDescent="0.25">
      <c r="A3329" s="13">
        <v>3414</v>
      </c>
      <c r="B3329" s="3" t="s">
        <v>3413</v>
      </c>
      <c r="C3329" s="3" t="s">
        <v>7524</v>
      </c>
      <c r="D3329" s="2">
        <v>3000</v>
      </c>
      <c r="E3329" s="11">
        <v>3105</v>
      </c>
      <c r="F3329" s="2" t="s">
        <v>8218</v>
      </c>
      <c r="G3329" s="2" t="s">
        <v>8223</v>
      </c>
      <c r="H3329" s="2" t="s">
        <v>8245</v>
      </c>
      <c r="I3329" s="2">
        <v>1480579140</v>
      </c>
      <c r="J3329" s="2">
        <v>1478030325</v>
      </c>
      <c r="K3329" s="2" t="b">
        <v>0</v>
      </c>
      <c r="L3329" s="2">
        <v>44</v>
      </c>
      <c r="M3329" s="2" t="b">
        <v>1</v>
      </c>
      <c r="N3329" s="2" t="s">
        <v>8270</v>
      </c>
      <c r="O3329" s="9">
        <f>E3329/D3329</f>
        <v>1.0349999999999999</v>
      </c>
      <c r="P3329" s="10">
        <f>IF(E3329=0,0,E3329/L3329)</f>
        <v>70.568181818181813</v>
      </c>
      <c r="Q3329" s="2" t="str">
        <f>LEFT(N3329,SEARCH("/",N3329,1)-1)</f>
        <v>theater</v>
      </c>
      <c r="R3329" s="2" t="str">
        <f>RIGHT(N3329,LEN(N3329)-SEARCH("/",N3329))</f>
        <v>plays</v>
      </c>
      <c r="S3329" s="21">
        <f>(((J3329/60)/60)/24)+DATE(1970,1,1)+(-5/24)</f>
        <v>42675.624131944445</v>
      </c>
      <c r="T3329" s="21">
        <f>(((I3329/60)/60)/24)+DATE(1970,1,1)+(-5/24)</f>
        <v>42705.124305555553</v>
      </c>
    </row>
    <row r="3330" spans="1:20" ht="75" hidden="1" x14ac:dyDescent="0.25">
      <c r="A3330" s="13">
        <v>3415</v>
      </c>
      <c r="B3330" s="3" t="s">
        <v>3414</v>
      </c>
      <c r="C3330" s="3" t="s">
        <v>7525</v>
      </c>
      <c r="D3330" s="2">
        <v>200</v>
      </c>
      <c r="E3330" s="11">
        <v>200</v>
      </c>
      <c r="F3330" s="2" t="s">
        <v>8218</v>
      </c>
      <c r="G3330" s="2" t="s">
        <v>8223</v>
      </c>
      <c r="H3330" s="2" t="s">
        <v>8245</v>
      </c>
      <c r="I3330" s="2">
        <v>1460935800</v>
      </c>
      <c r="J3330" s="2">
        <v>1459999656</v>
      </c>
      <c r="K3330" s="2" t="b">
        <v>0</v>
      </c>
      <c r="L3330" s="2">
        <v>9</v>
      </c>
      <c r="M3330" s="2" t="b">
        <v>1</v>
      </c>
      <c r="N3330" s="2" t="s">
        <v>8270</v>
      </c>
      <c r="O3330" s="9">
        <f>E3330/D3330</f>
        <v>1</v>
      </c>
      <c r="P3330" s="10">
        <f>IF(E3330=0,0,E3330/L3330)</f>
        <v>22.222222222222221</v>
      </c>
      <c r="Q3330" s="2" t="str">
        <f>LEFT(N3330,SEARCH("/",N3330,1)-1)</f>
        <v>theater</v>
      </c>
      <c r="R3330" s="2" t="str">
        <f>RIGHT(N3330,LEN(N3330)-SEARCH("/",N3330))</f>
        <v>plays</v>
      </c>
      <c r="S3330" s="21">
        <f>(((J3330/60)/60)/24)+DATE(1970,1,1)+(-5/24)</f>
        <v>42466.935833333329</v>
      </c>
      <c r="T3330" s="21">
        <f>(((I3330/60)/60)/24)+DATE(1970,1,1)+(-5/24)</f>
        <v>42477.770833333336</v>
      </c>
    </row>
    <row r="3331" spans="1:20" ht="90" hidden="1" x14ac:dyDescent="0.25">
      <c r="A3331" s="13">
        <v>3416</v>
      </c>
      <c r="B3331" s="3" t="s">
        <v>3415</v>
      </c>
      <c r="C3331" s="3" t="s">
        <v>7526</v>
      </c>
      <c r="D3331" s="2">
        <v>4000</v>
      </c>
      <c r="E3331" s="11">
        <v>4784</v>
      </c>
      <c r="F3331" s="2" t="s">
        <v>8218</v>
      </c>
      <c r="G3331" s="2" t="s">
        <v>8224</v>
      </c>
      <c r="H3331" s="2" t="s">
        <v>8246</v>
      </c>
      <c r="I3331" s="2">
        <v>1429813800</v>
      </c>
      <c r="J3331" s="2">
        <v>1427363645</v>
      </c>
      <c r="K3331" s="2" t="b">
        <v>0</v>
      </c>
      <c r="L3331" s="2">
        <v>30</v>
      </c>
      <c r="M3331" s="2" t="b">
        <v>1</v>
      </c>
      <c r="N3331" s="2" t="s">
        <v>8270</v>
      </c>
      <c r="O3331" s="9">
        <f>E3331/D3331</f>
        <v>1.196</v>
      </c>
      <c r="P3331" s="10">
        <f>IF(E3331=0,0,E3331/L3331)</f>
        <v>159.46666666666667</v>
      </c>
      <c r="Q3331" s="2" t="str">
        <f>LEFT(N3331,SEARCH("/",N3331,1)-1)</f>
        <v>theater</v>
      </c>
      <c r="R3331" s="2" t="str">
        <f>RIGHT(N3331,LEN(N3331)-SEARCH("/",N3331))</f>
        <v>plays</v>
      </c>
      <c r="S3331" s="21">
        <f>(((J3331/60)/60)/24)+DATE(1970,1,1)+(-5/24)</f>
        <v>42089.204224537032</v>
      </c>
      <c r="T3331" s="21">
        <f>(((I3331/60)/60)/24)+DATE(1970,1,1)+(-5/24)</f>
        <v>42117.562499999993</v>
      </c>
    </row>
    <row r="3332" spans="1:20" ht="90" hidden="1" x14ac:dyDescent="0.25">
      <c r="A3332" s="13">
        <v>3417</v>
      </c>
      <c r="B3332" s="3" t="s">
        <v>3416</v>
      </c>
      <c r="C3332" s="3" t="s">
        <v>7527</v>
      </c>
      <c r="D3332" s="2">
        <v>1700</v>
      </c>
      <c r="E3332" s="11">
        <v>1700.01</v>
      </c>
      <c r="F3332" s="2" t="s">
        <v>8218</v>
      </c>
      <c r="G3332" s="2" t="s">
        <v>8223</v>
      </c>
      <c r="H3332" s="2" t="s">
        <v>8245</v>
      </c>
      <c r="I3332" s="2">
        <v>1414284180</v>
      </c>
      <c r="J3332" s="2">
        <v>1410558948</v>
      </c>
      <c r="K3332" s="2" t="b">
        <v>0</v>
      </c>
      <c r="L3332" s="2">
        <v>45</v>
      </c>
      <c r="M3332" s="2" t="b">
        <v>1</v>
      </c>
      <c r="N3332" s="2" t="s">
        <v>8270</v>
      </c>
      <c r="O3332" s="9">
        <f>E3332/D3332</f>
        <v>1.0000058823529412</v>
      </c>
      <c r="P3332" s="10">
        <f>IF(E3332=0,0,E3332/L3332)</f>
        <v>37.777999999999999</v>
      </c>
      <c r="Q3332" s="2" t="str">
        <f>LEFT(N3332,SEARCH("/",N3332,1)-1)</f>
        <v>theater</v>
      </c>
      <c r="R3332" s="2" t="str">
        <f>RIGHT(N3332,LEN(N3332)-SEARCH("/",N3332))</f>
        <v>plays</v>
      </c>
      <c r="S3332" s="21">
        <f>(((J3332/60)/60)/24)+DATE(1970,1,1)+(-5/24)</f>
        <v>41894.705416666664</v>
      </c>
      <c r="T3332" s="21">
        <f>(((I3332/60)/60)/24)+DATE(1970,1,1)+(-5/24)</f>
        <v>41937.821527777778</v>
      </c>
    </row>
    <row r="3333" spans="1:20" ht="90" hidden="1" x14ac:dyDescent="0.25">
      <c r="A3333" s="13">
        <v>3418</v>
      </c>
      <c r="B3333" s="3" t="s">
        <v>3417</v>
      </c>
      <c r="C3333" s="3" t="s">
        <v>7528</v>
      </c>
      <c r="D3333" s="2">
        <v>4000</v>
      </c>
      <c r="E3333" s="11">
        <v>4035</v>
      </c>
      <c r="F3333" s="2" t="s">
        <v>8218</v>
      </c>
      <c r="G3333" s="2" t="s">
        <v>8223</v>
      </c>
      <c r="H3333" s="2" t="s">
        <v>8245</v>
      </c>
      <c r="I3333" s="2">
        <v>1400875307</v>
      </c>
      <c r="J3333" s="2">
        <v>1398283307</v>
      </c>
      <c r="K3333" s="2" t="b">
        <v>0</v>
      </c>
      <c r="L3333" s="2">
        <v>56</v>
      </c>
      <c r="M3333" s="2" t="b">
        <v>1</v>
      </c>
      <c r="N3333" s="2" t="s">
        <v>8270</v>
      </c>
      <c r="O3333" s="9">
        <f>E3333/D3333</f>
        <v>1.00875</v>
      </c>
      <c r="P3333" s="10">
        <f>IF(E3333=0,0,E3333/L3333)</f>
        <v>72.053571428571431</v>
      </c>
      <c r="Q3333" s="2" t="str">
        <f>LEFT(N3333,SEARCH("/",N3333,1)-1)</f>
        <v>theater</v>
      </c>
      <c r="R3333" s="2" t="str">
        <f>RIGHT(N3333,LEN(N3333)-SEARCH("/",N3333))</f>
        <v>plays</v>
      </c>
      <c r="S3333" s="21">
        <f>(((J3333/60)/60)/24)+DATE(1970,1,1)+(-5/24)</f>
        <v>41752.626238425924</v>
      </c>
      <c r="T3333" s="21">
        <f>(((I3333/60)/60)/24)+DATE(1970,1,1)+(-5/24)</f>
        <v>41782.626238425924</v>
      </c>
    </row>
    <row r="3334" spans="1:20" ht="105" hidden="1" x14ac:dyDescent="0.25">
      <c r="A3334" s="13">
        <v>3419</v>
      </c>
      <c r="B3334" s="3" t="s">
        <v>3418</v>
      </c>
      <c r="C3334" s="3" t="s">
        <v>7529</v>
      </c>
      <c r="D3334" s="2">
        <v>2750</v>
      </c>
      <c r="E3334" s="11">
        <v>2930</v>
      </c>
      <c r="F3334" s="2" t="s">
        <v>8218</v>
      </c>
      <c r="G3334" s="2" t="s">
        <v>8240</v>
      </c>
      <c r="H3334" s="2" t="s">
        <v>8248</v>
      </c>
      <c r="I3334" s="2">
        <v>1459978200</v>
      </c>
      <c r="J3334" s="2">
        <v>1458416585</v>
      </c>
      <c r="K3334" s="2" t="b">
        <v>0</v>
      </c>
      <c r="L3334" s="2">
        <v>46</v>
      </c>
      <c r="M3334" s="2" t="b">
        <v>1</v>
      </c>
      <c r="N3334" s="2" t="s">
        <v>8270</v>
      </c>
      <c r="O3334" s="9">
        <f>E3334/D3334</f>
        <v>1.0654545454545454</v>
      </c>
      <c r="P3334" s="10">
        <f>IF(E3334=0,0,E3334/L3334)</f>
        <v>63.695652173913047</v>
      </c>
      <c r="Q3334" s="2" t="str">
        <f>LEFT(N3334,SEARCH("/",N3334,1)-1)</f>
        <v>theater</v>
      </c>
      <c r="R3334" s="2" t="str">
        <f>RIGHT(N3334,LEN(N3334)-SEARCH("/",N3334))</f>
        <v>plays</v>
      </c>
      <c r="S3334" s="21">
        <f>(((J3334/60)/60)/24)+DATE(1970,1,1)+(-5/24)</f>
        <v>42448.613252314812</v>
      </c>
      <c r="T3334" s="21">
        <f>(((I3334/60)/60)/24)+DATE(1970,1,1)+(-5/24)</f>
        <v>42466.687499999993</v>
      </c>
    </row>
    <row r="3335" spans="1:20" ht="75" hidden="1" x14ac:dyDescent="0.25">
      <c r="A3335" s="13">
        <v>3420</v>
      </c>
      <c r="B3335" s="3" t="s">
        <v>3419</v>
      </c>
      <c r="C3335" s="3" t="s">
        <v>7530</v>
      </c>
      <c r="D3335" s="2">
        <v>700</v>
      </c>
      <c r="E3335" s="11">
        <v>966</v>
      </c>
      <c r="F3335" s="2" t="s">
        <v>8218</v>
      </c>
      <c r="G3335" s="2" t="s">
        <v>8224</v>
      </c>
      <c r="H3335" s="2" t="s">
        <v>8246</v>
      </c>
      <c r="I3335" s="2">
        <v>1455408000</v>
      </c>
      <c r="J3335" s="2">
        <v>1454638202</v>
      </c>
      <c r="K3335" s="2" t="b">
        <v>0</v>
      </c>
      <c r="L3335" s="2">
        <v>34</v>
      </c>
      <c r="M3335" s="2" t="b">
        <v>1</v>
      </c>
      <c r="N3335" s="2" t="s">
        <v>8270</v>
      </c>
      <c r="O3335" s="9">
        <f>E3335/D3335</f>
        <v>1.38</v>
      </c>
      <c r="P3335" s="10">
        <f>IF(E3335=0,0,E3335/L3335)</f>
        <v>28.411764705882351</v>
      </c>
      <c r="Q3335" s="2" t="str">
        <f>LEFT(N3335,SEARCH("/",N3335,1)-1)</f>
        <v>theater</v>
      </c>
      <c r="R3335" s="2" t="str">
        <f>RIGHT(N3335,LEN(N3335)-SEARCH("/",N3335))</f>
        <v>plays</v>
      </c>
      <c r="S3335" s="21">
        <f>(((J3335/60)/60)/24)+DATE(1970,1,1)+(-5/24)</f>
        <v>42404.881967592592</v>
      </c>
      <c r="T3335" s="21">
        <f>(((I3335/60)/60)/24)+DATE(1970,1,1)+(-5/24)</f>
        <v>42413.791666666664</v>
      </c>
    </row>
    <row r="3336" spans="1:20" ht="90" hidden="1" x14ac:dyDescent="0.25">
      <c r="A3336" s="13">
        <v>3421</v>
      </c>
      <c r="B3336" s="3" t="s">
        <v>3420</v>
      </c>
      <c r="C3336" s="3" t="s">
        <v>7531</v>
      </c>
      <c r="D3336" s="2">
        <v>10000</v>
      </c>
      <c r="E3336" s="11">
        <v>10115</v>
      </c>
      <c r="F3336" s="2" t="s">
        <v>8218</v>
      </c>
      <c r="G3336" s="2" t="s">
        <v>8223</v>
      </c>
      <c r="H3336" s="2" t="s">
        <v>8245</v>
      </c>
      <c r="I3336" s="2">
        <v>1425495563</v>
      </c>
      <c r="J3336" s="2">
        <v>1422903563</v>
      </c>
      <c r="K3336" s="2" t="b">
        <v>0</v>
      </c>
      <c r="L3336" s="2">
        <v>98</v>
      </c>
      <c r="M3336" s="2" t="b">
        <v>1</v>
      </c>
      <c r="N3336" s="2" t="s">
        <v>8270</v>
      </c>
      <c r="O3336" s="9">
        <f>E3336/D3336</f>
        <v>1.0115000000000001</v>
      </c>
      <c r="P3336" s="10">
        <f>IF(E3336=0,0,E3336/L3336)</f>
        <v>103.21428571428571</v>
      </c>
      <c r="Q3336" s="2" t="str">
        <f>LEFT(N3336,SEARCH("/",N3336,1)-1)</f>
        <v>theater</v>
      </c>
      <c r="R3336" s="2" t="str">
        <f>RIGHT(N3336,LEN(N3336)-SEARCH("/",N3336))</f>
        <v>plays</v>
      </c>
      <c r="S3336" s="21">
        <f>(((J3336/60)/60)/24)+DATE(1970,1,1)+(-5/24)</f>
        <v>42037.582905092589</v>
      </c>
      <c r="T3336" s="21">
        <f>(((I3336/60)/60)/24)+DATE(1970,1,1)+(-5/24)</f>
        <v>42067.582905092589</v>
      </c>
    </row>
    <row r="3337" spans="1:20" ht="105" hidden="1" x14ac:dyDescent="0.25">
      <c r="A3337" s="13">
        <v>3422</v>
      </c>
      <c r="B3337" s="3" t="s">
        <v>3421</v>
      </c>
      <c r="C3337" s="3" t="s">
        <v>7532</v>
      </c>
      <c r="D3337" s="2">
        <v>3000</v>
      </c>
      <c r="E3337" s="11">
        <v>3273</v>
      </c>
      <c r="F3337" s="2" t="s">
        <v>8218</v>
      </c>
      <c r="G3337" s="2" t="s">
        <v>8224</v>
      </c>
      <c r="H3337" s="2" t="s">
        <v>8246</v>
      </c>
      <c r="I3337" s="2">
        <v>1450051200</v>
      </c>
      <c r="J3337" s="2">
        <v>1447594176</v>
      </c>
      <c r="K3337" s="2" t="b">
        <v>0</v>
      </c>
      <c r="L3337" s="2">
        <v>46</v>
      </c>
      <c r="M3337" s="2" t="b">
        <v>1</v>
      </c>
      <c r="N3337" s="2" t="s">
        <v>8270</v>
      </c>
      <c r="O3337" s="9">
        <f>E3337/D3337</f>
        <v>1.091</v>
      </c>
      <c r="P3337" s="10">
        <f>IF(E3337=0,0,E3337/L3337)</f>
        <v>71.152173913043484</v>
      </c>
      <c r="Q3337" s="2" t="str">
        <f>LEFT(N3337,SEARCH("/",N3337,1)-1)</f>
        <v>theater</v>
      </c>
      <c r="R3337" s="2" t="str">
        <f>RIGHT(N3337,LEN(N3337)-SEARCH("/",N3337))</f>
        <v>plays</v>
      </c>
      <c r="S3337" s="21">
        <f>(((J3337/60)/60)/24)+DATE(1970,1,1)+(-5/24)</f>
        <v>42323.353888888887</v>
      </c>
      <c r="T3337" s="21">
        <f>(((I3337/60)/60)/24)+DATE(1970,1,1)+(-5/24)</f>
        <v>42351.791666666664</v>
      </c>
    </row>
    <row r="3338" spans="1:20" ht="75" hidden="1" x14ac:dyDescent="0.25">
      <c r="A3338" s="13">
        <v>3423</v>
      </c>
      <c r="B3338" s="3" t="s">
        <v>3422</v>
      </c>
      <c r="C3338" s="3" t="s">
        <v>7533</v>
      </c>
      <c r="D3338" s="2">
        <v>250</v>
      </c>
      <c r="E3338" s="11">
        <v>350</v>
      </c>
      <c r="F3338" s="2" t="s">
        <v>8218</v>
      </c>
      <c r="G3338" s="2" t="s">
        <v>8223</v>
      </c>
      <c r="H3338" s="2" t="s">
        <v>8245</v>
      </c>
      <c r="I3338" s="2">
        <v>1429912341</v>
      </c>
      <c r="J3338" s="2">
        <v>1427320341</v>
      </c>
      <c r="K3338" s="2" t="b">
        <v>0</v>
      </c>
      <c r="L3338" s="2">
        <v>10</v>
      </c>
      <c r="M3338" s="2" t="b">
        <v>1</v>
      </c>
      <c r="N3338" s="2" t="s">
        <v>8270</v>
      </c>
      <c r="O3338" s="9">
        <f>E3338/D3338</f>
        <v>1.4</v>
      </c>
      <c r="P3338" s="10">
        <f>IF(E3338=0,0,E3338/L3338)</f>
        <v>35</v>
      </c>
      <c r="Q3338" s="2" t="str">
        <f>LEFT(N3338,SEARCH("/",N3338,1)-1)</f>
        <v>theater</v>
      </c>
      <c r="R3338" s="2" t="str">
        <f>RIGHT(N3338,LEN(N3338)-SEARCH("/",N3338))</f>
        <v>plays</v>
      </c>
      <c r="S3338" s="21">
        <f>(((J3338/60)/60)/24)+DATE(1970,1,1)+(-5/24)</f>
        <v>42088.703020833331</v>
      </c>
      <c r="T3338" s="21">
        <f>(((I3338/60)/60)/24)+DATE(1970,1,1)+(-5/24)</f>
        <v>42118.703020833331</v>
      </c>
    </row>
    <row r="3339" spans="1:20" ht="90" hidden="1" x14ac:dyDescent="0.25">
      <c r="A3339" s="13">
        <v>3424</v>
      </c>
      <c r="B3339" s="3" t="s">
        <v>3423</v>
      </c>
      <c r="C3339" s="3" t="s">
        <v>7534</v>
      </c>
      <c r="D3339" s="2">
        <v>6000</v>
      </c>
      <c r="E3339" s="11">
        <v>6215</v>
      </c>
      <c r="F3339" s="2" t="s">
        <v>8218</v>
      </c>
      <c r="G3339" s="2" t="s">
        <v>8223</v>
      </c>
      <c r="H3339" s="2" t="s">
        <v>8245</v>
      </c>
      <c r="I3339" s="2">
        <v>1423119540</v>
      </c>
      <c r="J3339" s="2">
        <v>1421252084</v>
      </c>
      <c r="K3339" s="2" t="b">
        <v>0</v>
      </c>
      <c r="L3339" s="2">
        <v>76</v>
      </c>
      <c r="M3339" s="2" t="b">
        <v>1</v>
      </c>
      <c r="N3339" s="2" t="s">
        <v>8270</v>
      </c>
      <c r="O3339" s="9">
        <f>E3339/D3339</f>
        <v>1.0358333333333334</v>
      </c>
      <c r="P3339" s="10">
        <f>IF(E3339=0,0,E3339/L3339)</f>
        <v>81.776315789473685</v>
      </c>
      <c r="Q3339" s="2" t="str">
        <f>LEFT(N3339,SEARCH("/",N3339,1)-1)</f>
        <v>theater</v>
      </c>
      <c r="R3339" s="2" t="str">
        <f>RIGHT(N3339,LEN(N3339)-SEARCH("/",N3339))</f>
        <v>plays</v>
      </c>
      <c r="S3339" s="21">
        <f>(((J3339/60)/60)/24)+DATE(1970,1,1)+(-5/24)</f>
        <v>42018.468564814808</v>
      </c>
      <c r="T3339" s="21">
        <f>(((I3339/60)/60)/24)+DATE(1970,1,1)+(-5/24)</f>
        <v>42040.082638888889</v>
      </c>
    </row>
    <row r="3340" spans="1:20" ht="90" hidden="1" x14ac:dyDescent="0.25">
      <c r="A3340" s="13">
        <v>3425</v>
      </c>
      <c r="B3340" s="3" t="s">
        <v>3424</v>
      </c>
      <c r="C3340" s="3" t="s">
        <v>7535</v>
      </c>
      <c r="D3340" s="2">
        <v>30000</v>
      </c>
      <c r="E3340" s="11">
        <v>30891.1</v>
      </c>
      <c r="F3340" s="2" t="s">
        <v>8218</v>
      </c>
      <c r="G3340" s="2" t="s">
        <v>8223</v>
      </c>
      <c r="H3340" s="2" t="s">
        <v>8245</v>
      </c>
      <c r="I3340" s="2">
        <v>1412434136</v>
      </c>
      <c r="J3340" s="2">
        <v>1409669336</v>
      </c>
      <c r="K3340" s="2" t="b">
        <v>0</v>
      </c>
      <c r="L3340" s="2">
        <v>104</v>
      </c>
      <c r="M3340" s="2" t="b">
        <v>1</v>
      </c>
      <c r="N3340" s="2" t="s">
        <v>8270</v>
      </c>
      <c r="O3340" s="9">
        <f>E3340/D3340</f>
        <v>1.0297033333333332</v>
      </c>
      <c r="P3340" s="10">
        <f>IF(E3340=0,0,E3340/L3340)</f>
        <v>297.02980769230766</v>
      </c>
      <c r="Q3340" s="2" t="str">
        <f>LEFT(N3340,SEARCH("/",N3340,1)-1)</f>
        <v>theater</v>
      </c>
      <c r="R3340" s="2" t="str">
        <f>RIGHT(N3340,LEN(N3340)-SEARCH("/",N3340))</f>
        <v>plays</v>
      </c>
      <c r="S3340" s="21">
        <f>(((J3340/60)/60)/24)+DATE(1970,1,1)+(-5/24)</f>
        <v>41884.40898148148</v>
      </c>
      <c r="T3340" s="21">
        <f>(((I3340/60)/60)/24)+DATE(1970,1,1)+(-5/24)</f>
        <v>41916.40898148148</v>
      </c>
    </row>
    <row r="3341" spans="1:20" ht="90" hidden="1" x14ac:dyDescent="0.25">
      <c r="A3341" s="13">
        <v>3426</v>
      </c>
      <c r="B3341" s="3" t="s">
        <v>3425</v>
      </c>
      <c r="C3341" s="3" t="s">
        <v>7536</v>
      </c>
      <c r="D3341" s="2">
        <v>3750</v>
      </c>
      <c r="E3341" s="11">
        <v>4055</v>
      </c>
      <c r="F3341" s="2" t="s">
        <v>8218</v>
      </c>
      <c r="G3341" s="2" t="s">
        <v>8223</v>
      </c>
      <c r="H3341" s="2" t="s">
        <v>8245</v>
      </c>
      <c r="I3341" s="2">
        <v>1411264800</v>
      </c>
      <c r="J3341" s="2">
        <v>1409620903</v>
      </c>
      <c r="K3341" s="2" t="b">
        <v>0</v>
      </c>
      <c r="L3341" s="2">
        <v>87</v>
      </c>
      <c r="M3341" s="2" t="b">
        <v>1</v>
      </c>
      <c r="N3341" s="2" t="s">
        <v>8270</v>
      </c>
      <c r="O3341" s="9">
        <f>E3341/D3341</f>
        <v>1.0813333333333333</v>
      </c>
      <c r="P3341" s="10">
        <f>IF(E3341=0,0,E3341/L3341)</f>
        <v>46.609195402298852</v>
      </c>
      <c r="Q3341" s="2" t="str">
        <f>LEFT(N3341,SEARCH("/",N3341,1)-1)</f>
        <v>theater</v>
      </c>
      <c r="R3341" s="2" t="str">
        <f>RIGHT(N3341,LEN(N3341)-SEARCH("/",N3341))</f>
        <v>plays</v>
      </c>
      <c r="S3341" s="21">
        <f>(((J3341/60)/60)/24)+DATE(1970,1,1)+(-5/24)</f>
        <v>41883.848414351851</v>
      </c>
      <c r="T3341" s="21">
        <f>(((I3341/60)/60)/24)+DATE(1970,1,1)+(-5/24)</f>
        <v>41902.875</v>
      </c>
    </row>
    <row r="3342" spans="1:20" ht="90" hidden="1" x14ac:dyDescent="0.25">
      <c r="A3342" s="13">
        <v>3427</v>
      </c>
      <c r="B3342" s="3" t="s">
        <v>3426</v>
      </c>
      <c r="C3342" s="3" t="s">
        <v>7537</v>
      </c>
      <c r="D3342" s="2">
        <v>1500</v>
      </c>
      <c r="E3342" s="11">
        <v>1500</v>
      </c>
      <c r="F3342" s="2" t="s">
        <v>8218</v>
      </c>
      <c r="G3342" s="2" t="s">
        <v>8224</v>
      </c>
      <c r="H3342" s="2" t="s">
        <v>8246</v>
      </c>
      <c r="I3342" s="2">
        <v>1404314952</v>
      </c>
      <c r="J3342" s="2">
        <v>1401722952</v>
      </c>
      <c r="K3342" s="2" t="b">
        <v>0</v>
      </c>
      <c r="L3342" s="2">
        <v>29</v>
      </c>
      <c r="M3342" s="2" t="b">
        <v>1</v>
      </c>
      <c r="N3342" s="2" t="s">
        <v>8270</v>
      </c>
      <c r="O3342" s="9">
        <f>E3342/D3342</f>
        <v>1</v>
      </c>
      <c r="P3342" s="10">
        <f>IF(E3342=0,0,E3342/L3342)</f>
        <v>51.724137931034484</v>
      </c>
      <c r="Q3342" s="2" t="str">
        <f>LEFT(N3342,SEARCH("/",N3342,1)-1)</f>
        <v>theater</v>
      </c>
      <c r="R3342" s="2" t="str">
        <f>RIGHT(N3342,LEN(N3342)-SEARCH("/",N3342))</f>
        <v>plays</v>
      </c>
      <c r="S3342" s="21">
        <f>(((J3342/60)/60)/24)+DATE(1970,1,1)+(-5/24)</f>
        <v>41792.436944444438</v>
      </c>
      <c r="T3342" s="21">
        <f>(((I3342/60)/60)/24)+DATE(1970,1,1)+(-5/24)</f>
        <v>41822.436944444438</v>
      </c>
    </row>
    <row r="3343" spans="1:20" ht="90" hidden="1" x14ac:dyDescent="0.25">
      <c r="A3343" s="13">
        <v>3428</v>
      </c>
      <c r="B3343" s="3" t="s">
        <v>3427</v>
      </c>
      <c r="C3343" s="3" t="s">
        <v>7538</v>
      </c>
      <c r="D3343" s="2">
        <v>2000</v>
      </c>
      <c r="E3343" s="11">
        <v>2055</v>
      </c>
      <c r="F3343" s="2" t="s">
        <v>8218</v>
      </c>
      <c r="G3343" s="2" t="s">
        <v>8224</v>
      </c>
      <c r="H3343" s="2" t="s">
        <v>8246</v>
      </c>
      <c r="I3343" s="2">
        <v>1425142800</v>
      </c>
      <c r="J3343" s="2">
        <v>1422983847</v>
      </c>
      <c r="K3343" s="2" t="b">
        <v>0</v>
      </c>
      <c r="L3343" s="2">
        <v>51</v>
      </c>
      <c r="M3343" s="2" t="b">
        <v>1</v>
      </c>
      <c r="N3343" s="2" t="s">
        <v>8270</v>
      </c>
      <c r="O3343" s="9">
        <f>E3343/D3343</f>
        <v>1.0275000000000001</v>
      </c>
      <c r="P3343" s="10">
        <f>IF(E3343=0,0,E3343/L3343)</f>
        <v>40.294117647058826</v>
      </c>
      <c r="Q3343" s="2" t="str">
        <f>LEFT(N3343,SEARCH("/",N3343,1)-1)</f>
        <v>theater</v>
      </c>
      <c r="R3343" s="2" t="str">
        <f>RIGHT(N3343,LEN(N3343)-SEARCH("/",N3343))</f>
        <v>plays</v>
      </c>
      <c r="S3343" s="21">
        <f>(((J3343/60)/60)/24)+DATE(1970,1,1)+(-5/24)</f>
        <v>42038.512118055551</v>
      </c>
      <c r="T3343" s="21">
        <f>(((I3343/60)/60)/24)+DATE(1970,1,1)+(-5/24)</f>
        <v>42063.499999999993</v>
      </c>
    </row>
    <row r="3344" spans="1:20" ht="90" hidden="1" x14ac:dyDescent="0.25">
      <c r="A3344" s="13">
        <v>3429</v>
      </c>
      <c r="B3344" s="3" t="s">
        <v>3428</v>
      </c>
      <c r="C3344" s="3" t="s">
        <v>7539</v>
      </c>
      <c r="D3344" s="2">
        <v>150</v>
      </c>
      <c r="E3344" s="11">
        <v>195</v>
      </c>
      <c r="F3344" s="2" t="s">
        <v>8218</v>
      </c>
      <c r="G3344" s="2" t="s">
        <v>8224</v>
      </c>
      <c r="H3344" s="2" t="s">
        <v>8246</v>
      </c>
      <c r="I3344" s="2">
        <v>1478046661</v>
      </c>
      <c r="J3344" s="2">
        <v>1476837061</v>
      </c>
      <c r="K3344" s="2" t="b">
        <v>0</v>
      </c>
      <c r="L3344" s="2">
        <v>12</v>
      </c>
      <c r="M3344" s="2" t="b">
        <v>1</v>
      </c>
      <c r="N3344" s="2" t="s">
        <v>8270</v>
      </c>
      <c r="O3344" s="9">
        <f>E3344/D3344</f>
        <v>1.3</v>
      </c>
      <c r="P3344" s="10">
        <f>IF(E3344=0,0,E3344/L3344)</f>
        <v>16.25</v>
      </c>
      <c r="Q3344" s="2" t="str">
        <f>LEFT(N3344,SEARCH("/",N3344,1)-1)</f>
        <v>theater</v>
      </c>
      <c r="R3344" s="2" t="str">
        <f>RIGHT(N3344,LEN(N3344)-SEARCH("/",N3344))</f>
        <v>plays</v>
      </c>
      <c r="S3344" s="21">
        <f>(((J3344/60)/60)/24)+DATE(1970,1,1)+(-5/24)</f>
        <v>42661.813206018516</v>
      </c>
      <c r="T3344" s="21">
        <f>(((I3344/60)/60)/24)+DATE(1970,1,1)+(-5/24)</f>
        <v>42675.813206018516</v>
      </c>
    </row>
    <row r="3345" spans="1:20" ht="90" hidden="1" x14ac:dyDescent="0.25">
      <c r="A3345" s="13">
        <v>3430</v>
      </c>
      <c r="B3345" s="3" t="s">
        <v>3429</v>
      </c>
      <c r="C3345" s="3" t="s">
        <v>7540</v>
      </c>
      <c r="D3345" s="2">
        <v>2000</v>
      </c>
      <c r="E3345" s="11">
        <v>2170.9899999999998</v>
      </c>
      <c r="F3345" s="2" t="s">
        <v>8218</v>
      </c>
      <c r="G3345" s="2" t="s">
        <v>8224</v>
      </c>
      <c r="H3345" s="2" t="s">
        <v>8246</v>
      </c>
      <c r="I3345" s="2">
        <v>1406760101</v>
      </c>
      <c r="J3345" s="2">
        <v>1404168101</v>
      </c>
      <c r="K3345" s="2" t="b">
        <v>0</v>
      </c>
      <c r="L3345" s="2">
        <v>72</v>
      </c>
      <c r="M3345" s="2" t="b">
        <v>1</v>
      </c>
      <c r="N3345" s="2" t="s">
        <v>8270</v>
      </c>
      <c r="O3345" s="9">
        <f>E3345/D3345</f>
        <v>1.0854949999999999</v>
      </c>
      <c r="P3345" s="10">
        <f>IF(E3345=0,0,E3345/L3345)</f>
        <v>30.152638888888887</v>
      </c>
      <c r="Q3345" s="2" t="str">
        <f>LEFT(N3345,SEARCH("/",N3345,1)-1)</f>
        <v>theater</v>
      </c>
      <c r="R3345" s="2" t="str">
        <f>RIGHT(N3345,LEN(N3345)-SEARCH("/",N3345))</f>
        <v>plays</v>
      </c>
      <c r="S3345" s="21">
        <f>(((J3345/60)/60)/24)+DATE(1970,1,1)+(-5/24)</f>
        <v>41820.737280092588</v>
      </c>
      <c r="T3345" s="21">
        <f>(((I3345/60)/60)/24)+DATE(1970,1,1)+(-5/24)</f>
        <v>41850.737280092588</v>
      </c>
    </row>
    <row r="3346" spans="1:20" ht="90" hidden="1" x14ac:dyDescent="0.25">
      <c r="A3346" s="13">
        <v>3431</v>
      </c>
      <c r="B3346" s="3" t="s">
        <v>3430</v>
      </c>
      <c r="C3346" s="3" t="s">
        <v>7541</v>
      </c>
      <c r="D3346" s="2">
        <v>2000</v>
      </c>
      <c r="E3346" s="11">
        <v>2000</v>
      </c>
      <c r="F3346" s="2" t="s">
        <v>8218</v>
      </c>
      <c r="G3346" s="2" t="s">
        <v>8223</v>
      </c>
      <c r="H3346" s="2" t="s">
        <v>8245</v>
      </c>
      <c r="I3346" s="2">
        <v>1408383153</v>
      </c>
      <c r="J3346" s="2">
        <v>1405791153</v>
      </c>
      <c r="K3346" s="2" t="b">
        <v>0</v>
      </c>
      <c r="L3346" s="2">
        <v>21</v>
      </c>
      <c r="M3346" s="2" t="b">
        <v>1</v>
      </c>
      <c r="N3346" s="2" t="s">
        <v>8270</v>
      </c>
      <c r="O3346" s="9">
        <f>E3346/D3346</f>
        <v>1</v>
      </c>
      <c r="P3346" s="10">
        <f>IF(E3346=0,0,E3346/L3346)</f>
        <v>95.238095238095241</v>
      </c>
      <c r="Q3346" s="2" t="str">
        <f>LEFT(N3346,SEARCH("/",N3346,1)-1)</f>
        <v>theater</v>
      </c>
      <c r="R3346" s="2" t="str">
        <f>RIGHT(N3346,LEN(N3346)-SEARCH("/",N3346))</f>
        <v>plays</v>
      </c>
      <c r="S3346" s="21">
        <f>(((J3346/60)/60)/24)+DATE(1970,1,1)+(-5/24)</f>
        <v>41839.522604166668</v>
      </c>
      <c r="T3346" s="21">
        <f>(((I3346/60)/60)/24)+DATE(1970,1,1)+(-5/24)</f>
        <v>41869.522604166668</v>
      </c>
    </row>
    <row r="3347" spans="1:20" ht="90" hidden="1" x14ac:dyDescent="0.25">
      <c r="A3347" s="13">
        <v>3432</v>
      </c>
      <c r="B3347" s="3" t="s">
        <v>3431</v>
      </c>
      <c r="C3347" s="3" t="s">
        <v>7542</v>
      </c>
      <c r="D3347" s="2">
        <v>2000</v>
      </c>
      <c r="E3347" s="11">
        <v>2193</v>
      </c>
      <c r="F3347" s="2" t="s">
        <v>8218</v>
      </c>
      <c r="G3347" s="2" t="s">
        <v>8223</v>
      </c>
      <c r="H3347" s="2" t="s">
        <v>8245</v>
      </c>
      <c r="I3347" s="2">
        <v>1454709600</v>
      </c>
      <c r="J3347" s="2">
        <v>1452520614</v>
      </c>
      <c r="K3347" s="2" t="b">
        <v>0</v>
      </c>
      <c r="L3347" s="2">
        <v>42</v>
      </c>
      <c r="M3347" s="2" t="b">
        <v>1</v>
      </c>
      <c r="N3347" s="2" t="s">
        <v>8270</v>
      </c>
      <c r="O3347" s="9">
        <f>E3347/D3347</f>
        <v>1.0965</v>
      </c>
      <c r="P3347" s="10">
        <f>IF(E3347=0,0,E3347/L3347)</f>
        <v>52.214285714285715</v>
      </c>
      <c r="Q3347" s="2" t="str">
        <f>LEFT(N3347,SEARCH("/",N3347,1)-1)</f>
        <v>theater</v>
      </c>
      <c r="R3347" s="2" t="str">
        <f>RIGHT(N3347,LEN(N3347)-SEARCH("/",N3347))</f>
        <v>plays</v>
      </c>
      <c r="S3347" s="21">
        <f>(((J3347/60)/60)/24)+DATE(1970,1,1)+(-5/24)</f>
        <v>42380.372847222221</v>
      </c>
      <c r="T3347" s="21">
        <f>(((I3347/60)/60)/24)+DATE(1970,1,1)+(-5/24)</f>
        <v>42405.708333333336</v>
      </c>
    </row>
    <row r="3348" spans="1:20" ht="60" hidden="1" x14ac:dyDescent="0.25">
      <c r="A3348" s="13">
        <v>3433</v>
      </c>
      <c r="B3348" s="3" t="s">
        <v>3432</v>
      </c>
      <c r="C3348" s="3" t="s">
        <v>7543</v>
      </c>
      <c r="D3348" s="2">
        <v>9500</v>
      </c>
      <c r="E3348" s="11">
        <v>9525</v>
      </c>
      <c r="F3348" s="2" t="s">
        <v>8218</v>
      </c>
      <c r="G3348" s="2" t="s">
        <v>8223</v>
      </c>
      <c r="H3348" s="2" t="s">
        <v>8245</v>
      </c>
      <c r="I3348" s="2">
        <v>1402974000</v>
      </c>
      <c r="J3348" s="2">
        <v>1400290255</v>
      </c>
      <c r="K3348" s="2" t="b">
        <v>0</v>
      </c>
      <c r="L3348" s="2">
        <v>71</v>
      </c>
      <c r="M3348" s="2" t="b">
        <v>1</v>
      </c>
      <c r="N3348" s="2" t="s">
        <v>8270</v>
      </c>
      <c r="O3348" s="9">
        <f>E3348/D3348</f>
        <v>1.0026315789473683</v>
      </c>
      <c r="P3348" s="10">
        <f>IF(E3348=0,0,E3348/L3348)</f>
        <v>134.1549295774648</v>
      </c>
      <c r="Q3348" s="2" t="str">
        <f>LEFT(N3348,SEARCH("/",N3348,1)-1)</f>
        <v>theater</v>
      </c>
      <c r="R3348" s="2" t="str">
        <f>RIGHT(N3348,LEN(N3348)-SEARCH("/",N3348))</f>
        <v>plays</v>
      </c>
      <c r="S3348" s="21">
        <f>(((J3348/60)/60)/24)+DATE(1970,1,1)+(-5/24)</f>
        <v>41775.854803240742</v>
      </c>
      <c r="T3348" s="21">
        <f>(((I3348/60)/60)/24)+DATE(1970,1,1)+(-5/24)</f>
        <v>41806.916666666664</v>
      </c>
    </row>
    <row r="3349" spans="1:20" ht="90" hidden="1" x14ac:dyDescent="0.25">
      <c r="A3349" s="13">
        <v>3434</v>
      </c>
      <c r="B3349" s="3" t="s">
        <v>3433</v>
      </c>
      <c r="C3349" s="3" t="s">
        <v>7544</v>
      </c>
      <c r="D3349" s="2">
        <v>10000</v>
      </c>
      <c r="E3349" s="11">
        <v>10555</v>
      </c>
      <c r="F3349" s="2" t="s">
        <v>8218</v>
      </c>
      <c r="G3349" s="2" t="s">
        <v>8223</v>
      </c>
      <c r="H3349" s="2" t="s">
        <v>8245</v>
      </c>
      <c r="I3349" s="2">
        <v>1404983269</v>
      </c>
      <c r="J3349" s="2">
        <v>1402391269</v>
      </c>
      <c r="K3349" s="2" t="b">
        <v>0</v>
      </c>
      <c r="L3349" s="2">
        <v>168</v>
      </c>
      <c r="M3349" s="2" t="b">
        <v>1</v>
      </c>
      <c r="N3349" s="2" t="s">
        <v>8270</v>
      </c>
      <c r="O3349" s="9">
        <f>E3349/D3349</f>
        <v>1.0555000000000001</v>
      </c>
      <c r="P3349" s="10">
        <f>IF(E3349=0,0,E3349/L3349)</f>
        <v>62.827380952380949</v>
      </c>
      <c r="Q3349" s="2" t="str">
        <f>LEFT(N3349,SEARCH("/",N3349,1)-1)</f>
        <v>theater</v>
      </c>
      <c r="R3349" s="2" t="str">
        <f>RIGHT(N3349,LEN(N3349)-SEARCH("/",N3349))</f>
        <v>plays</v>
      </c>
      <c r="S3349" s="21">
        <f>(((J3349/60)/60)/24)+DATE(1970,1,1)+(-5/24)</f>
        <v>41800.172094907408</v>
      </c>
      <c r="T3349" s="21">
        <f>(((I3349/60)/60)/24)+DATE(1970,1,1)+(-5/24)</f>
        <v>41830.172094907408</v>
      </c>
    </row>
    <row r="3350" spans="1:20" ht="90" hidden="1" x14ac:dyDescent="0.25">
      <c r="A3350" s="13">
        <v>3435</v>
      </c>
      <c r="B3350" s="3" t="s">
        <v>3434</v>
      </c>
      <c r="C3350" s="3" t="s">
        <v>7545</v>
      </c>
      <c r="D3350" s="2">
        <v>1000</v>
      </c>
      <c r="E3350" s="11">
        <v>1120</v>
      </c>
      <c r="F3350" s="2" t="s">
        <v>8218</v>
      </c>
      <c r="G3350" s="2" t="s">
        <v>8223</v>
      </c>
      <c r="H3350" s="2" t="s">
        <v>8245</v>
      </c>
      <c r="I3350" s="2">
        <v>1470538800</v>
      </c>
      <c r="J3350" s="2">
        <v>1469112493</v>
      </c>
      <c r="K3350" s="2" t="b">
        <v>0</v>
      </c>
      <c r="L3350" s="2">
        <v>19</v>
      </c>
      <c r="M3350" s="2" t="b">
        <v>1</v>
      </c>
      <c r="N3350" s="2" t="s">
        <v>8270</v>
      </c>
      <c r="O3350" s="9">
        <f>E3350/D3350</f>
        <v>1.1200000000000001</v>
      </c>
      <c r="P3350" s="10">
        <f>IF(E3350=0,0,E3350/L3350)</f>
        <v>58.94736842105263</v>
      </c>
      <c r="Q3350" s="2" t="str">
        <f>LEFT(N3350,SEARCH("/",N3350,1)-1)</f>
        <v>theater</v>
      </c>
      <c r="R3350" s="2" t="str">
        <f>RIGHT(N3350,LEN(N3350)-SEARCH("/",N3350))</f>
        <v>plays</v>
      </c>
      <c r="S3350" s="21">
        <f>(((J3350/60)/60)/24)+DATE(1970,1,1)+(-5/24)</f>
        <v>42572.408483796295</v>
      </c>
      <c r="T3350" s="21">
        <f>(((I3350/60)/60)/24)+DATE(1970,1,1)+(-5/24)</f>
        <v>42588.916666666664</v>
      </c>
    </row>
    <row r="3351" spans="1:20" ht="90" hidden="1" x14ac:dyDescent="0.25">
      <c r="A3351" s="13">
        <v>3436</v>
      </c>
      <c r="B3351" s="3" t="s">
        <v>3435</v>
      </c>
      <c r="C3351" s="3" t="s">
        <v>7546</v>
      </c>
      <c r="D3351" s="2">
        <v>5000</v>
      </c>
      <c r="E3351" s="11">
        <v>5295</v>
      </c>
      <c r="F3351" s="2" t="s">
        <v>8218</v>
      </c>
      <c r="G3351" s="2" t="s">
        <v>8223</v>
      </c>
      <c r="H3351" s="2" t="s">
        <v>8245</v>
      </c>
      <c r="I3351" s="2">
        <v>1408638480</v>
      </c>
      <c r="J3351" s="2">
        <v>1406811593</v>
      </c>
      <c r="K3351" s="2" t="b">
        <v>0</v>
      </c>
      <c r="L3351" s="2">
        <v>37</v>
      </c>
      <c r="M3351" s="2" t="b">
        <v>1</v>
      </c>
      <c r="N3351" s="2" t="s">
        <v>8270</v>
      </c>
      <c r="O3351" s="9">
        <f>E3351/D3351</f>
        <v>1.0589999999999999</v>
      </c>
      <c r="P3351" s="10">
        <f>IF(E3351=0,0,E3351/L3351)</f>
        <v>143.1081081081081</v>
      </c>
      <c r="Q3351" s="2" t="str">
        <f>LEFT(N3351,SEARCH("/",N3351,1)-1)</f>
        <v>theater</v>
      </c>
      <c r="R3351" s="2" t="str">
        <f>RIGHT(N3351,LEN(N3351)-SEARCH("/",N3351))</f>
        <v>plays</v>
      </c>
      <c r="S3351" s="21">
        <f>(((J3351/60)/60)/24)+DATE(1970,1,1)+(-5/24)</f>
        <v>41851.333252314813</v>
      </c>
      <c r="T3351" s="21">
        <f>(((I3351/60)/60)/24)+DATE(1970,1,1)+(-5/24)</f>
        <v>41872.477777777778</v>
      </c>
    </row>
    <row r="3352" spans="1:20" ht="90" hidden="1" x14ac:dyDescent="0.25">
      <c r="A3352" s="13">
        <v>3437</v>
      </c>
      <c r="B3352" s="3" t="s">
        <v>3436</v>
      </c>
      <c r="C3352" s="3" t="s">
        <v>7547</v>
      </c>
      <c r="D3352" s="2">
        <v>3000</v>
      </c>
      <c r="E3352" s="11">
        <v>3030</v>
      </c>
      <c r="F3352" s="2" t="s">
        <v>8218</v>
      </c>
      <c r="G3352" s="2" t="s">
        <v>8223</v>
      </c>
      <c r="H3352" s="2" t="s">
        <v>8245</v>
      </c>
      <c r="I3352" s="2">
        <v>1440003820</v>
      </c>
      <c r="J3352" s="2">
        <v>1437411820</v>
      </c>
      <c r="K3352" s="2" t="b">
        <v>0</v>
      </c>
      <c r="L3352" s="2">
        <v>36</v>
      </c>
      <c r="M3352" s="2" t="b">
        <v>1</v>
      </c>
      <c r="N3352" s="2" t="s">
        <v>8270</v>
      </c>
      <c r="O3352" s="9">
        <f>E3352/D3352</f>
        <v>1.01</v>
      </c>
      <c r="P3352" s="10">
        <f>IF(E3352=0,0,E3352/L3352)</f>
        <v>84.166666666666671</v>
      </c>
      <c r="Q3352" s="2" t="str">
        <f>LEFT(N3352,SEARCH("/",N3352,1)-1)</f>
        <v>theater</v>
      </c>
      <c r="R3352" s="2" t="str">
        <f>RIGHT(N3352,LEN(N3352)-SEARCH("/",N3352))</f>
        <v>plays</v>
      </c>
      <c r="S3352" s="21">
        <f>(((J3352/60)/60)/24)+DATE(1970,1,1)+(-5/24)</f>
        <v>42205.502546296295</v>
      </c>
      <c r="T3352" s="21">
        <f>(((I3352/60)/60)/24)+DATE(1970,1,1)+(-5/24)</f>
        <v>42235.502546296295</v>
      </c>
    </row>
    <row r="3353" spans="1:20" ht="90" hidden="1" x14ac:dyDescent="0.25">
      <c r="A3353" s="13">
        <v>3438</v>
      </c>
      <c r="B3353" s="3" t="s">
        <v>3437</v>
      </c>
      <c r="C3353" s="3" t="s">
        <v>7548</v>
      </c>
      <c r="D3353" s="2">
        <v>2500</v>
      </c>
      <c r="E3353" s="11">
        <v>2605</v>
      </c>
      <c r="F3353" s="2" t="s">
        <v>8218</v>
      </c>
      <c r="G3353" s="2" t="s">
        <v>8224</v>
      </c>
      <c r="H3353" s="2" t="s">
        <v>8246</v>
      </c>
      <c r="I3353" s="2">
        <v>1430600400</v>
      </c>
      <c r="J3353" s="2">
        <v>1428358567</v>
      </c>
      <c r="K3353" s="2" t="b">
        <v>0</v>
      </c>
      <c r="L3353" s="2">
        <v>14</v>
      </c>
      <c r="M3353" s="2" t="b">
        <v>1</v>
      </c>
      <c r="N3353" s="2" t="s">
        <v>8270</v>
      </c>
      <c r="O3353" s="9">
        <f>E3353/D3353</f>
        <v>1.042</v>
      </c>
      <c r="P3353" s="10">
        <f>IF(E3353=0,0,E3353/L3353)</f>
        <v>186.07142857142858</v>
      </c>
      <c r="Q3353" s="2" t="str">
        <f>LEFT(N3353,SEARCH("/",N3353,1)-1)</f>
        <v>theater</v>
      </c>
      <c r="R3353" s="2" t="str">
        <f>RIGHT(N3353,LEN(N3353)-SEARCH("/",N3353))</f>
        <v>plays</v>
      </c>
      <c r="S3353" s="21">
        <f>(((J3353/60)/60)/24)+DATE(1970,1,1)+(-5/24)</f>
        <v>42100.719525462955</v>
      </c>
      <c r="T3353" s="21">
        <f>(((I3353/60)/60)/24)+DATE(1970,1,1)+(-5/24)</f>
        <v>42126.666666666664</v>
      </c>
    </row>
    <row r="3354" spans="1:20" ht="60" hidden="1" x14ac:dyDescent="0.25">
      <c r="A3354" s="13">
        <v>3439</v>
      </c>
      <c r="B3354" s="3" t="s">
        <v>3438</v>
      </c>
      <c r="C3354" s="3" t="s">
        <v>7549</v>
      </c>
      <c r="D3354" s="2">
        <v>1200</v>
      </c>
      <c r="E3354" s="11">
        <v>1616.14</v>
      </c>
      <c r="F3354" s="2" t="s">
        <v>8218</v>
      </c>
      <c r="G3354" s="2" t="s">
        <v>8223</v>
      </c>
      <c r="H3354" s="2" t="s">
        <v>8245</v>
      </c>
      <c r="I3354" s="2">
        <v>1453179540</v>
      </c>
      <c r="J3354" s="2">
        <v>1452030730</v>
      </c>
      <c r="K3354" s="2" t="b">
        <v>0</v>
      </c>
      <c r="L3354" s="2">
        <v>18</v>
      </c>
      <c r="M3354" s="2" t="b">
        <v>1</v>
      </c>
      <c r="N3354" s="2" t="s">
        <v>8270</v>
      </c>
      <c r="O3354" s="9">
        <f>E3354/D3354</f>
        <v>1.3467833333333334</v>
      </c>
      <c r="P3354" s="10">
        <f>IF(E3354=0,0,E3354/L3354)</f>
        <v>89.785555555555561</v>
      </c>
      <c r="Q3354" s="2" t="str">
        <f>LEFT(N3354,SEARCH("/",N3354,1)-1)</f>
        <v>theater</v>
      </c>
      <c r="R3354" s="2" t="str">
        <f>RIGHT(N3354,LEN(N3354)-SEARCH("/",N3354))</f>
        <v>plays</v>
      </c>
      <c r="S3354" s="21">
        <f>(((J3354/60)/60)/24)+DATE(1970,1,1)+(-5/24)</f>
        <v>42374.702893518515</v>
      </c>
      <c r="T3354" s="21">
        <f>(((I3354/60)/60)/24)+DATE(1970,1,1)+(-5/24)</f>
        <v>42387.999305555553</v>
      </c>
    </row>
    <row r="3355" spans="1:20" ht="90" hidden="1" x14ac:dyDescent="0.25">
      <c r="A3355" s="13">
        <v>3440</v>
      </c>
      <c r="B3355" s="3" t="s">
        <v>3439</v>
      </c>
      <c r="C3355" s="3" t="s">
        <v>7550</v>
      </c>
      <c r="D3355" s="2">
        <v>5000</v>
      </c>
      <c r="E3355" s="11">
        <v>5260.92</v>
      </c>
      <c r="F3355" s="2" t="s">
        <v>8218</v>
      </c>
      <c r="G3355" s="2" t="s">
        <v>8223</v>
      </c>
      <c r="H3355" s="2" t="s">
        <v>8245</v>
      </c>
      <c r="I3355" s="2">
        <v>1405095300</v>
      </c>
      <c r="J3355" s="2">
        <v>1403146628</v>
      </c>
      <c r="K3355" s="2" t="b">
        <v>0</v>
      </c>
      <c r="L3355" s="2">
        <v>82</v>
      </c>
      <c r="M3355" s="2" t="b">
        <v>1</v>
      </c>
      <c r="N3355" s="2" t="s">
        <v>8270</v>
      </c>
      <c r="O3355" s="9">
        <f>E3355/D3355</f>
        <v>1.052184</v>
      </c>
      <c r="P3355" s="10">
        <f>IF(E3355=0,0,E3355/L3355)</f>
        <v>64.157560975609755</v>
      </c>
      <c r="Q3355" s="2" t="str">
        <f>LEFT(N3355,SEARCH("/",N3355,1)-1)</f>
        <v>theater</v>
      </c>
      <c r="R3355" s="2" t="str">
        <f>RIGHT(N3355,LEN(N3355)-SEARCH("/",N3355))</f>
        <v>plays</v>
      </c>
      <c r="S3355" s="21">
        <f>(((J3355/60)/60)/24)+DATE(1970,1,1)+(-5/24)</f>
        <v>41808.914675925924</v>
      </c>
      <c r="T3355" s="21">
        <f>(((I3355/60)/60)/24)+DATE(1970,1,1)+(-5/24)</f>
        <v>41831.46875</v>
      </c>
    </row>
    <row r="3356" spans="1:20" ht="90" hidden="1" x14ac:dyDescent="0.25">
      <c r="A3356" s="13">
        <v>3441</v>
      </c>
      <c r="B3356" s="3" t="s">
        <v>3440</v>
      </c>
      <c r="C3356" s="3" t="s">
        <v>7551</v>
      </c>
      <c r="D3356" s="2">
        <v>2500</v>
      </c>
      <c r="E3356" s="11">
        <v>2565</v>
      </c>
      <c r="F3356" s="2" t="s">
        <v>8218</v>
      </c>
      <c r="G3356" s="2" t="s">
        <v>8223</v>
      </c>
      <c r="H3356" s="2" t="s">
        <v>8245</v>
      </c>
      <c r="I3356" s="2">
        <v>1447445820</v>
      </c>
      <c r="J3356" s="2">
        <v>1445077121</v>
      </c>
      <c r="K3356" s="2" t="b">
        <v>0</v>
      </c>
      <c r="L3356" s="2">
        <v>43</v>
      </c>
      <c r="M3356" s="2" t="b">
        <v>1</v>
      </c>
      <c r="N3356" s="2" t="s">
        <v>8270</v>
      </c>
      <c r="O3356" s="9">
        <f>E3356/D3356</f>
        <v>1.026</v>
      </c>
      <c r="P3356" s="10">
        <f>IF(E3356=0,0,E3356/L3356)</f>
        <v>59.651162790697676</v>
      </c>
      <c r="Q3356" s="2" t="str">
        <f>LEFT(N3356,SEARCH("/",N3356,1)-1)</f>
        <v>theater</v>
      </c>
      <c r="R3356" s="2" t="str">
        <f>RIGHT(N3356,LEN(N3356)-SEARCH("/",N3356))</f>
        <v>plays</v>
      </c>
      <c r="S3356" s="21">
        <f>(((J3356/60)/60)/24)+DATE(1970,1,1)+(-5/24)</f>
        <v>42294.221307870372</v>
      </c>
      <c r="T3356" s="21">
        <f>(((I3356/60)/60)/24)+DATE(1970,1,1)+(-5/24)</f>
        <v>42321.636805555558</v>
      </c>
    </row>
    <row r="3357" spans="1:20" ht="105" hidden="1" x14ac:dyDescent="0.25">
      <c r="A3357" s="13">
        <v>3442</v>
      </c>
      <c r="B3357" s="3" t="s">
        <v>3441</v>
      </c>
      <c r="C3357" s="3" t="s">
        <v>7552</v>
      </c>
      <c r="D3357" s="2">
        <v>250</v>
      </c>
      <c r="E3357" s="11">
        <v>250</v>
      </c>
      <c r="F3357" s="2" t="s">
        <v>8218</v>
      </c>
      <c r="G3357" s="2" t="s">
        <v>8223</v>
      </c>
      <c r="H3357" s="2" t="s">
        <v>8245</v>
      </c>
      <c r="I3357" s="2">
        <v>1433016672</v>
      </c>
      <c r="J3357" s="2">
        <v>1430424672</v>
      </c>
      <c r="K3357" s="2" t="b">
        <v>0</v>
      </c>
      <c r="L3357" s="2">
        <v>8</v>
      </c>
      <c r="M3357" s="2" t="b">
        <v>1</v>
      </c>
      <c r="N3357" s="2" t="s">
        <v>8270</v>
      </c>
      <c r="O3357" s="9">
        <f>E3357/D3357</f>
        <v>1</v>
      </c>
      <c r="P3357" s="10">
        <f>IF(E3357=0,0,E3357/L3357)</f>
        <v>31.25</v>
      </c>
      <c r="Q3357" s="2" t="str">
        <f>LEFT(N3357,SEARCH("/",N3357,1)-1)</f>
        <v>theater</v>
      </c>
      <c r="R3357" s="2" t="str">
        <f>RIGHT(N3357,LEN(N3357)-SEARCH("/",N3357))</f>
        <v>plays</v>
      </c>
      <c r="S3357" s="21">
        <f>(((J3357/60)/60)/24)+DATE(1970,1,1)+(-5/24)</f>
        <v>42124.63277777777</v>
      </c>
      <c r="T3357" s="21">
        <f>(((I3357/60)/60)/24)+DATE(1970,1,1)+(-5/24)</f>
        <v>42154.63277777777</v>
      </c>
    </row>
    <row r="3358" spans="1:20" ht="90" hidden="1" x14ac:dyDescent="0.25">
      <c r="A3358" s="13">
        <v>3443</v>
      </c>
      <c r="B3358" s="3" t="s">
        <v>3442</v>
      </c>
      <c r="C3358" s="3" t="s">
        <v>7553</v>
      </c>
      <c r="D3358" s="2">
        <v>1000</v>
      </c>
      <c r="E3358" s="11">
        <v>1855</v>
      </c>
      <c r="F3358" s="2" t="s">
        <v>8218</v>
      </c>
      <c r="G3358" s="2" t="s">
        <v>8223</v>
      </c>
      <c r="H3358" s="2" t="s">
        <v>8245</v>
      </c>
      <c r="I3358" s="2">
        <v>1410266146</v>
      </c>
      <c r="J3358" s="2">
        <v>1407674146</v>
      </c>
      <c r="K3358" s="2" t="b">
        <v>0</v>
      </c>
      <c r="L3358" s="2">
        <v>45</v>
      </c>
      <c r="M3358" s="2" t="b">
        <v>1</v>
      </c>
      <c r="N3358" s="2" t="s">
        <v>8270</v>
      </c>
      <c r="O3358" s="9">
        <f>E3358/D3358</f>
        <v>1.855</v>
      </c>
      <c r="P3358" s="10">
        <f>IF(E3358=0,0,E3358/L3358)</f>
        <v>41.222222222222221</v>
      </c>
      <c r="Q3358" s="2" t="str">
        <f>LEFT(N3358,SEARCH("/",N3358,1)-1)</f>
        <v>theater</v>
      </c>
      <c r="R3358" s="2" t="str">
        <f>RIGHT(N3358,LEN(N3358)-SEARCH("/",N3358))</f>
        <v>plays</v>
      </c>
      <c r="S3358" s="21">
        <f>(((J3358/60)/60)/24)+DATE(1970,1,1)+(-5/24)</f>
        <v>41861.316504629627</v>
      </c>
      <c r="T3358" s="21">
        <f>(((I3358/60)/60)/24)+DATE(1970,1,1)+(-5/24)</f>
        <v>41891.316504629627</v>
      </c>
    </row>
    <row r="3359" spans="1:20" ht="90" hidden="1" x14ac:dyDescent="0.25">
      <c r="A3359" s="13">
        <v>3444</v>
      </c>
      <c r="B3359" s="3" t="s">
        <v>3443</v>
      </c>
      <c r="C3359" s="3" t="s">
        <v>7554</v>
      </c>
      <c r="D3359" s="2">
        <v>300</v>
      </c>
      <c r="E3359" s="11">
        <v>867</v>
      </c>
      <c r="F3359" s="2" t="s">
        <v>8218</v>
      </c>
      <c r="G3359" s="2" t="s">
        <v>8225</v>
      </c>
      <c r="H3359" s="2" t="s">
        <v>8247</v>
      </c>
      <c r="I3359" s="2">
        <v>1465394340</v>
      </c>
      <c r="J3359" s="2">
        <v>1464677986</v>
      </c>
      <c r="K3359" s="2" t="b">
        <v>0</v>
      </c>
      <c r="L3359" s="2">
        <v>20</v>
      </c>
      <c r="M3359" s="2" t="b">
        <v>1</v>
      </c>
      <c r="N3359" s="2" t="s">
        <v>8270</v>
      </c>
      <c r="O3359" s="9">
        <f>E3359/D3359</f>
        <v>2.89</v>
      </c>
      <c r="P3359" s="10">
        <f>IF(E3359=0,0,E3359/L3359)</f>
        <v>43.35</v>
      </c>
      <c r="Q3359" s="2" t="str">
        <f>LEFT(N3359,SEARCH("/",N3359,1)-1)</f>
        <v>theater</v>
      </c>
      <c r="R3359" s="2" t="str">
        <f>RIGHT(N3359,LEN(N3359)-SEARCH("/",N3359))</f>
        <v>plays</v>
      </c>
      <c r="S3359" s="21">
        <f>(((J3359/60)/60)/24)+DATE(1970,1,1)+(-5/24)</f>
        <v>42521.08317129629</v>
      </c>
      <c r="T3359" s="21">
        <f>(((I3359/60)/60)/24)+DATE(1970,1,1)+(-5/24)</f>
        <v>42529.374305555553</v>
      </c>
    </row>
    <row r="3360" spans="1:20" ht="75" hidden="1" x14ac:dyDescent="0.25">
      <c r="A3360" s="13">
        <v>3445</v>
      </c>
      <c r="B3360" s="3" t="s">
        <v>3444</v>
      </c>
      <c r="C3360" s="3" t="s">
        <v>7555</v>
      </c>
      <c r="D3360" s="2">
        <v>2000</v>
      </c>
      <c r="E3360" s="11">
        <v>2000</v>
      </c>
      <c r="F3360" s="2" t="s">
        <v>8218</v>
      </c>
      <c r="G3360" s="2" t="s">
        <v>8224</v>
      </c>
      <c r="H3360" s="2" t="s">
        <v>8246</v>
      </c>
      <c r="I3360" s="2">
        <v>1445604236</v>
      </c>
      <c r="J3360" s="2">
        <v>1443185036</v>
      </c>
      <c r="K3360" s="2" t="b">
        <v>0</v>
      </c>
      <c r="L3360" s="2">
        <v>31</v>
      </c>
      <c r="M3360" s="2" t="b">
        <v>1</v>
      </c>
      <c r="N3360" s="2" t="s">
        <v>8270</v>
      </c>
      <c r="O3360" s="9">
        <f>E3360/D3360</f>
        <v>1</v>
      </c>
      <c r="P3360" s="10">
        <f>IF(E3360=0,0,E3360/L3360)</f>
        <v>64.516129032258064</v>
      </c>
      <c r="Q3360" s="2" t="str">
        <f>LEFT(N3360,SEARCH("/",N3360,1)-1)</f>
        <v>theater</v>
      </c>
      <c r="R3360" s="2" t="str">
        <f>RIGHT(N3360,LEN(N3360)-SEARCH("/",N3360))</f>
        <v>plays</v>
      </c>
      <c r="S3360" s="21">
        <f>(((J3360/60)/60)/24)+DATE(1970,1,1)+(-5/24)</f>
        <v>42272.322175925925</v>
      </c>
      <c r="T3360" s="21">
        <f>(((I3360/60)/60)/24)+DATE(1970,1,1)+(-5/24)</f>
        <v>42300.322175925925</v>
      </c>
    </row>
    <row r="3361" spans="1:20" ht="90" hidden="1" x14ac:dyDescent="0.25">
      <c r="A3361" s="13">
        <v>3446</v>
      </c>
      <c r="B3361" s="3" t="s">
        <v>3445</v>
      </c>
      <c r="C3361" s="3" t="s">
        <v>7556</v>
      </c>
      <c r="D3361" s="2">
        <v>1000</v>
      </c>
      <c r="E3361" s="11">
        <v>1082</v>
      </c>
      <c r="F3361" s="2" t="s">
        <v>8218</v>
      </c>
      <c r="G3361" s="2" t="s">
        <v>8224</v>
      </c>
      <c r="H3361" s="2" t="s">
        <v>8246</v>
      </c>
      <c r="I3361" s="2">
        <v>1423138800</v>
      </c>
      <c r="J3361" s="2">
        <v>1421092725</v>
      </c>
      <c r="K3361" s="2" t="b">
        <v>0</v>
      </c>
      <c r="L3361" s="2">
        <v>25</v>
      </c>
      <c r="M3361" s="2" t="b">
        <v>1</v>
      </c>
      <c r="N3361" s="2" t="s">
        <v>8270</v>
      </c>
      <c r="O3361" s="9">
        <f>E3361/D3361</f>
        <v>1.0820000000000001</v>
      </c>
      <c r="P3361" s="10">
        <f>IF(E3361=0,0,E3361/L3361)</f>
        <v>43.28</v>
      </c>
      <c r="Q3361" s="2" t="str">
        <f>LEFT(N3361,SEARCH("/",N3361,1)-1)</f>
        <v>theater</v>
      </c>
      <c r="R3361" s="2" t="str">
        <f>RIGHT(N3361,LEN(N3361)-SEARCH("/",N3361))</f>
        <v>plays</v>
      </c>
      <c r="S3361" s="21">
        <f>(((J3361/60)/60)/24)+DATE(1970,1,1)+(-5/24)</f>
        <v>42016.624131944445</v>
      </c>
      <c r="T3361" s="21">
        <f>(((I3361/60)/60)/24)+DATE(1970,1,1)+(-5/24)</f>
        <v>42040.305555555555</v>
      </c>
    </row>
    <row r="3362" spans="1:20" ht="60" hidden="1" x14ac:dyDescent="0.25">
      <c r="A3362" s="13">
        <v>3447</v>
      </c>
      <c r="B3362" s="3" t="s">
        <v>3446</v>
      </c>
      <c r="C3362" s="3" t="s">
        <v>7557</v>
      </c>
      <c r="D3362" s="2">
        <v>1000</v>
      </c>
      <c r="E3362" s="11">
        <v>1078</v>
      </c>
      <c r="F3362" s="2" t="s">
        <v>8218</v>
      </c>
      <c r="G3362" s="2" t="s">
        <v>8223</v>
      </c>
      <c r="H3362" s="2" t="s">
        <v>8245</v>
      </c>
      <c r="I3362" s="2">
        <v>1458332412</v>
      </c>
      <c r="J3362" s="2">
        <v>1454448012</v>
      </c>
      <c r="K3362" s="2" t="b">
        <v>0</v>
      </c>
      <c r="L3362" s="2">
        <v>14</v>
      </c>
      <c r="M3362" s="2" t="b">
        <v>1</v>
      </c>
      <c r="N3362" s="2" t="s">
        <v>8270</v>
      </c>
      <c r="O3362" s="9">
        <f>E3362/D3362</f>
        <v>1.0780000000000001</v>
      </c>
      <c r="P3362" s="10">
        <f>IF(E3362=0,0,E3362/L3362)</f>
        <v>77</v>
      </c>
      <c r="Q3362" s="2" t="str">
        <f>LEFT(N3362,SEARCH("/",N3362,1)-1)</f>
        <v>theater</v>
      </c>
      <c r="R3362" s="2" t="str">
        <f>RIGHT(N3362,LEN(N3362)-SEARCH("/",N3362))</f>
        <v>plays</v>
      </c>
      <c r="S3362" s="21">
        <f>(((J3362/60)/60)/24)+DATE(1970,1,1)+(-5/24)</f>
        <v>42402.680694444447</v>
      </c>
      <c r="T3362" s="21">
        <f>(((I3362/60)/60)/24)+DATE(1970,1,1)+(-5/24)</f>
        <v>42447.639027777775</v>
      </c>
    </row>
    <row r="3363" spans="1:20" ht="75" hidden="1" x14ac:dyDescent="0.25">
      <c r="A3363" s="13">
        <v>3448</v>
      </c>
      <c r="B3363" s="3" t="s">
        <v>3447</v>
      </c>
      <c r="C3363" s="3" t="s">
        <v>7558</v>
      </c>
      <c r="D3363" s="2">
        <v>2100</v>
      </c>
      <c r="E3363" s="11">
        <v>2305</v>
      </c>
      <c r="F3363" s="2" t="s">
        <v>8218</v>
      </c>
      <c r="G3363" s="2" t="s">
        <v>8223</v>
      </c>
      <c r="H3363" s="2" t="s">
        <v>8245</v>
      </c>
      <c r="I3363" s="2">
        <v>1418784689</v>
      </c>
      <c r="J3363" s="2">
        <v>1416192689</v>
      </c>
      <c r="K3363" s="2" t="b">
        <v>0</v>
      </c>
      <c r="L3363" s="2">
        <v>45</v>
      </c>
      <c r="M3363" s="2" t="b">
        <v>1</v>
      </c>
      <c r="N3363" s="2" t="s">
        <v>8270</v>
      </c>
      <c r="O3363" s="9">
        <f>E3363/D3363</f>
        <v>1.0976190476190477</v>
      </c>
      <c r="P3363" s="10">
        <f>IF(E3363=0,0,E3363/L3363)</f>
        <v>51.222222222222221</v>
      </c>
      <c r="Q3363" s="2" t="str">
        <f>LEFT(N3363,SEARCH("/",N3363,1)-1)</f>
        <v>theater</v>
      </c>
      <c r="R3363" s="2" t="str">
        <f>RIGHT(N3363,LEN(N3363)-SEARCH("/",N3363))</f>
        <v>plays</v>
      </c>
      <c r="S3363" s="21">
        <f>(((J3363/60)/60)/24)+DATE(1970,1,1)+(-5/24)</f>
        <v>41959.910752314812</v>
      </c>
      <c r="T3363" s="21">
        <f>(((I3363/60)/60)/24)+DATE(1970,1,1)+(-5/24)</f>
        <v>41989.910752314812</v>
      </c>
    </row>
    <row r="3364" spans="1:20" ht="75" hidden="1" x14ac:dyDescent="0.25">
      <c r="A3364" s="13">
        <v>3449</v>
      </c>
      <c r="B3364" s="3" t="s">
        <v>3448</v>
      </c>
      <c r="C3364" s="3" t="s">
        <v>7559</v>
      </c>
      <c r="D3364" s="2">
        <v>800</v>
      </c>
      <c r="E3364" s="11">
        <v>1365</v>
      </c>
      <c r="F3364" s="2" t="s">
        <v>8218</v>
      </c>
      <c r="G3364" s="2" t="s">
        <v>8223</v>
      </c>
      <c r="H3364" s="2" t="s">
        <v>8245</v>
      </c>
      <c r="I3364" s="2">
        <v>1468036800</v>
      </c>
      <c r="J3364" s="2">
        <v>1465607738</v>
      </c>
      <c r="K3364" s="2" t="b">
        <v>0</v>
      </c>
      <c r="L3364" s="2">
        <v>20</v>
      </c>
      <c r="M3364" s="2" t="b">
        <v>1</v>
      </c>
      <c r="N3364" s="2" t="s">
        <v>8270</v>
      </c>
      <c r="O3364" s="9">
        <f>E3364/D3364</f>
        <v>1.70625</v>
      </c>
      <c r="P3364" s="10">
        <f>IF(E3364=0,0,E3364/L3364)</f>
        <v>68.25</v>
      </c>
      <c r="Q3364" s="2" t="str">
        <f>LEFT(N3364,SEARCH("/",N3364,1)-1)</f>
        <v>theater</v>
      </c>
      <c r="R3364" s="2" t="str">
        <f>RIGHT(N3364,LEN(N3364)-SEARCH("/",N3364))</f>
        <v>plays</v>
      </c>
      <c r="S3364" s="21">
        <f>(((J3364/60)/60)/24)+DATE(1970,1,1)+(-5/24)</f>
        <v>42531.844189814808</v>
      </c>
      <c r="T3364" s="21">
        <f>(((I3364/60)/60)/24)+DATE(1970,1,1)+(-5/24)</f>
        <v>42559.958333333336</v>
      </c>
    </row>
    <row r="3365" spans="1:20" ht="90" hidden="1" x14ac:dyDescent="0.25">
      <c r="A3365" s="13">
        <v>3450</v>
      </c>
      <c r="B3365" s="3" t="s">
        <v>3449</v>
      </c>
      <c r="C3365" s="3" t="s">
        <v>7560</v>
      </c>
      <c r="D3365" s="2">
        <v>500</v>
      </c>
      <c r="E3365" s="11">
        <v>760</v>
      </c>
      <c r="F3365" s="2" t="s">
        <v>8218</v>
      </c>
      <c r="G3365" s="2" t="s">
        <v>8224</v>
      </c>
      <c r="H3365" s="2" t="s">
        <v>8246</v>
      </c>
      <c r="I3365" s="2">
        <v>1427990071</v>
      </c>
      <c r="J3365" s="2">
        <v>1422809671</v>
      </c>
      <c r="K3365" s="2" t="b">
        <v>0</v>
      </c>
      <c r="L3365" s="2">
        <v>39</v>
      </c>
      <c r="M3365" s="2" t="b">
        <v>1</v>
      </c>
      <c r="N3365" s="2" t="s">
        <v>8270</v>
      </c>
      <c r="O3365" s="9">
        <f>E3365/D3365</f>
        <v>1.52</v>
      </c>
      <c r="P3365" s="10">
        <f>IF(E3365=0,0,E3365/L3365)</f>
        <v>19.487179487179485</v>
      </c>
      <c r="Q3365" s="2" t="str">
        <f>LEFT(N3365,SEARCH("/",N3365,1)-1)</f>
        <v>theater</v>
      </c>
      <c r="R3365" s="2" t="str">
        <f>RIGHT(N3365,LEN(N3365)-SEARCH("/",N3365))</f>
        <v>plays</v>
      </c>
      <c r="S3365" s="21">
        <f>(((J3365/60)/60)/24)+DATE(1970,1,1)+(-5/24)</f>
        <v>42036.496192129627</v>
      </c>
      <c r="T3365" s="21">
        <f>(((I3365/60)/60)/24)+DATE(1970,1,1)+(-5/24)</f>
        <v>42096.454525462956</v>
      </c>
    </row>
    <row r="3366" spans="1:20" ht="90" hidden="1" x14ac:dyDescent="0.25">
      <c r="A3366" s="13">
        <v>3451</v>
      </c>
      <c r="B3366" s="3" t="s">
        <v>3450</v>
      </c>
      <c r="C3366" s="3" t="s">
        <v>7561</v>
      </c>
      <c r="D3366" s="2">
        <v>650</v>
      </c>
      <c r="E3366" s="11">
        <v>658</v>
      </c>
      <c r="F3366" s="2" t="s">
        <v>8218</v>
      </c>
      <c r="G3366" s="2" t="s">
        <v>8223</v>
      </c>
      <c r="H3366" s="2" t="s">
        <v>8245</v>
      </c>
      <c r="I3366" s="2">
        <v>1429636927</v>
      </c>
      <c r="J3366" s="2">
        <v>1427304127</v>
      </c>
      <c r="K3366" s="2" t="b">
        <v>0</v>
      </c>
      <c r="L3366" s="2">
        <v>16</v>
      </c>
      <c r="M3366" s="2" t="b">
        <v>1</v>
      </c>
      <c r="N3366" s="2" t="s">
        <v>8270</v>
      </c>
      <c r="O3366" s="9">
        <f>E3366/D3366</f>
        <v>1.0123076923076924</v>
      </c>
      <c r="P3366" s="10">
        <f>IF(E3366=0,0,E3366/L3366)</f>
        <v>41.125</v>
      </c>
      <c r="Q3366" s="2" t="str">
        <f>LEFT(N3366,SEARCH("/",N3366,1)-1)</f>
        <v>theater</v>
      </c>
      <c r="R3366" s="2" t="str">
        <f>RIGHT(N3366,LEN(N3366)-SEARCH("/",N3366))</f>
        <v>plays</v>
      </c>
      <c r="S3366" s="21">
        <f>(((J3366/60)/60)/24)+DATE(1970,1,1)+(-5/24)</f>
        <v>42088.515358796292</v>
      </c>
      <c r="T3366" s="21">
        <f>(((I3366/60)/60)/24)+DATE(1970,1,1)+(-5/24)</f>
        <v>42115.515358796292</v>
      </c>
    </row>
    <row r="3367" spans="1:20" ht="90" hidden="1" x14ac:dyDescent="0.25">
      <c r="A3367" s="13">
        <v>3452</v>
      </c>
      <c r="B3367" s="3" t="s">
        <v>3451</v>
      </c>
      <c r="C3367" s="3" t="s">
        <v>7562</v>
      </c>
      <c r="D3367" s="2">
        <v>1000</v>
      </c>
      <c r="E3367" s="11">
        <v>1532</v>
      </c>
      <c r="F3367" s="2" t="s">
        <v>8218</v>
      </c>
      <c r="G3367" s="2" t="s">
        <v>8223</v>
      </c>
      <c r="H3367" s="2" t="s">
        <v>8245</v>
      </c>
      <c r="I3367" s="2">
        <v>1406087940</v>
      </c>
      <c r="J3367" s="2">
        <v>1404141626</v>
      </c>
      <c r="K3367" s="2" t="b">
        <v>0</v>
      </c>
      <c r="L3367" s="2">
        <v>37</v>
      </c>
      <c r="M3367" s="2" t="b">
        <v>1</v>
      </c>
      <c r="N3367" s="2" t="s">
        <v>8270</v>
      </c>
      <c r="O3367" s="9">
        <f>E3367/D3367</f>
        <v>1.532</v>
      </c>
      <c r="P3367" s="10">
        <f>IF(E3367=0,0,E3367/L3367)</f>
        <v>41.405405405405403</v>
      </c>
      <c r="Q3367" s="2" t="str">
        <f>LEFT(N3367,SEARCH("/",N3367,1)-1)</f>
        <v>theater</v>
      </c>
      <c r="R3367" s="2" t="str">
        <f>RIGHT(N3367,LEN(N3367)-SEARCH("/",N3367))</f>
        <v>plays</v>
      </c>
      <c r="S3367" s="21">
        <f>(((J3367/60)/60)/24)+DATE(1970,1,1)+(-5/24)</f>
        <v>41820.430856481478</v>
      </c>
      <c r="T3367" s="21">
        <f>(((I3367/60)/60)/24)+DATE(1970,1,1)+(-5/24)</f>
        <v>41842.957638888889</v>
      </c>
    </row>
    <row r="3368" spans="1:20" ht="90" hidden="1" x14ac:dyDescent="0.25">
      <c r="A3368" s="13">
        <v>3453</v>
      </c>
      <c r="B3368" s="3" t="s">
        <v>3452</v>
      </c>
      <c r="C3368" s="3" t="s">
        <v>7563</v>
      </c>
      <c r="D3368" s="2">
        <v>300</v>
      </c>
      <c r="E3368" s="11">
        <v>385</v>
      </c>
      <c r="F3368" s="2" t="s">
        <v>8218</v>
      </c>
      <c r="G3368" s="2" t="s">
        <v>8224</v>
      </c>
      <c r="H3368" s="2" t="s">
        <v>8246</v>
      </c>
      <c r="I3368" s="2">
        <v>1471130956</v>
      </c>
      <c r="J3368" s="2">
        <v>1465946956</v>
      </c>
      <c r="K3368" s="2" t="b">
        <v>0</v>
      </c>
      <c r="L3368" s="2">
        <v>14</v>
      </c>
      <c r="M3368" s="2" t="b">
        <v>1</v>
      </c>
      <c r="N3368" s="2" t="s">
        <v>8270</v>
      </c>
      <c r="O3368" s="9">
        <f>E3368/D3368</f>
        <v>1.2833333333333334</v>
      </c>
      <c r="P3368" s="10">
        <f>IF(E3368=0,0,E3368/L3368)</f>
        <v>27.5</v>
      </c>
      <c r="Q3368" s="2" t="str">
        <f>LEFT(N3368,SEARCH("/",N3368,1)-1)</f>
        <v>theater</v>
      </c>
      <c r="R3368" s="2" t="str">
        <f>RIGHT(N3368,LEN(N3368)-SEARCH("/",N3368))</f>
        <v>plays</v>
      </c>
      <c r="S3368" s="21">
        <f>(((J3368/60)/60)/24)+DATE(1970,1,1)+(-5/24)</f>
        <v>42535.770324074074</v>
      </c>
      <c r="T3368" s="21">
        <f>(((I3368/60)/60)/24)+DATE(1970,1,1)+(-5/24)</f>
        <v>42595.770324074074</v>
      </c>
    </row>
    <row r="3369" spans="1:20" ht="105" hidden="1" x14ac:dyDescent="0.25">
      <c r="A3369" s="13">
        <v>3454</v>
      </c>
      <c r="B3369" s="3" t="s">
        <v>3453</v>
      </c>
      <c r="C3369" s="3" t="s">
        <v>7564</v>
      </c>
      <c r="D3369" s="2">
        <v>700</v>
      </c>
      <c r="E3369" s="11">
        <v>705</v>
      </c>
      <c r="F3369" s="2" t="s">
        <v>8218</v>
      </c>
      <c r="G3369" s="2" t="s">
        <v>8224</v>
      </c>
      <c r="H3369" s="2" t="s">
        <v>8246</v>
      </c>
      <c r="I3369" s="2">
        <v>1406825159</v>
      </c>
      <c r="J3369" s="2">
        <v>1404233159</v>
      </c>
      <c r="K3369" s="2" t="b">
        <v>0</v>
      </c>
      <c r="L3369" s="2">
        <v>21</v>
      </c>
      <c r="M3369" s="2" t="b">
        <v>1</v>
      </c>
      <c r="N3369" s="2" t="s">
        <v>8270</v>
      </c>
      <c r="O3369" s="9">
        <f>E3369/D3369</f>
        <v>1.0071428571428571</v>
      </c>
      <c r="P3369" s="10">
        <f>IF(E3369=0,0,E3369/L3369)</f>
        <v>33.571428571428569</v>
      </c>
      <c r="Q3369" s="2" t="str">
        <f>LEFT(N3369,SEARCH("/",N3369,1)-1)</f>
        <v>theater</v>
      </c>
      <c r="R3369" s="2" t="str">
        <f>RIGHT(N3369,LEN(N3369)-SEARCH("/",N3369))</f>
        <v>plays</v>
      </c>
      <c r="S3369" s="21">
        <f>(((J3369/60)/60)/24)+DATE(1970,1,1)+(-5/24)</f>
        <v>41821.490266203698</v>
      </c>
      <c r="T3369" s="21">
        <f>(((I3369/60)/60)/24)+DATE(1970,1,1)+(-5/24)</f>
        <v>41851.490266203698</v>
      </c>
    </row>
    <row r="3370" spans="1:20" ht="90" hidden="1" x14ac:dyDescent="0.25">
      <c r="A3370" s="13">
        <v>3455</v>
      </c>
      <c r="B3370" s="3" t="s">
        <v>3454</v>
      </c>
      <c r="C3370" s="3" t="s">
        <v>7565</v>
      </c>
      <c r="D3370" s="2">
        <v>10000</v>
      </c>
      <c r="E3370" s="11">
        <v>10065</v>
      </c>
      <c r="F3370" s="2" t="s">
        <v>8218</v>
      </c>
      <c r="G3370" s="2" t="s">
        <v>8223</v>
      </c>
      <c r="H3370" s="2" t="s">
        <v>8245</v>
      </c>
      <c r="I3370" s="2">
        <v>1476381627</v>
      </c>
      <c r="J3370" s="2">
        <v>1473789627</v>
      </c>
      <c r="K3370" s="2" t="b">
        <v>0</v>
      </c>
      <c r="L3370" s="2">
        <v>69</v>
      </c>
      <c r="M3370" s="2" t="b">
        <v>1</v>
      </c>
      <c r="N3370" s="2" t="s">
        <v>8270</v>
      </c>
      <c r="O3370" s="9">
        <f>E3370/D3370</f>
        <v>1.0065</v>
      </c>
      <c r="P3370" s="10">
        <f>IF(E3370=0,0,E3370/L3370)</f>
        <v>145.86956521739131</v>
      </c>
      <c r="Q3370" s="2" t="str">
        <f>LEFT(N3370,SEARCH("/",N3370,1)-1)</f>
        <v>theater</v>
      </c>
      <c r="R3370" s="2" t="str">
        <f>RIGHT(N3370,LEN(N3370)-SEARCH("/",N3370))</f>
        <v>plays</v>
      </c>
      <c r="S3370" s="21">
        <f>(((J3370/60)/60)/24)+DATE(1970,1,1)+(-5/24)</f>
        <v>42626.541979166665</v>
      </c>
      <c r="T3370" s="21">
        <f>(((I3370/60)/60)/24)+DATE(1970,1,1)+(-5/24)</f>
        <v>42656.541979166665</v>
      </c>
    </row>
    <row r="3371" spans="1:20" ht="90" hidden="1" x14ac:dyDescent="0.25">
      <c r="A3371" s="13">
        <v>3456</v>
      </c>
      <c r="B3371" s="3" t="s">
        <v>3455</v>
      </c>
      <c r="C3371" s="3" t="s">
        <v>7566</v>
      </c>
      <c r="D3371" s="2">
        <v>3000</v>
      </c>
      <c r="E3371" s="11">
        <v>5739</v>
      </c>
      <c r="F3371" s="2" t="s">
        <v>8218</v>
      </c>
      <c r="G3371" s="2" t="s">
        <v>8223</v>
      </c>
      <c r="H3371" s="2" t="s">
        <v>8245</v>
      </c>
      <c r="I3371" s="2">
        <v>1406876340</v>
      </c>
      <c r="J3371" s="2">
        <v>1404190567</v>
      </c>
      <c r="K3371" s="2" t="b">
        <v>0</v>
      </c>
      <c r="L3371" s="2">
        <v>16</v>
      </c>
      <c r="M3371" s="2" t="b">
        <v>1</v>
      </c>
      <c r="N3371" s="2" t="s">
        <v>8270</v>
      </c>
      <c r="O3371" s="9">
        <f>E3371/D3371</f>
        <v>1.913</v>
      </c>
      <c r="P3371" s="10">
        <f>IF(E3371=0,0,E3371/L3371)</f>
        <v>358.6875</v>
      </c>
      <c r="Q3371" s="2" t="str">
        <f>LEFT(N3371,SEARCH("/",N3371,1)-1)</f>
        <v>theater</v>
      </c>
      <c r="R3371" s="2" t="str">
        <f>RIGHT(N3371,LEN(N3371)-SEARCH("/",N3371))</f>
        <v>plays</v>
      </c>
      <c r="S3371" s="21">
        <f>(((J3371/60)/60)/24)+DATE(1970,1,1)+(-5/24)</f>
        <v>41820.997303240736</v>
      </c>
      <c r="T3371" s="21">
        <f>(((I3371/60)/60)/24)+DATE(1970,1,1)+(-5/24)</f>
        <v>41852.082638888889</v>
      </c>
    </row>
    <row r="3372" spans="1:20" ht="45" hidden="1" x14ac:dyDescent="0.25">
      <c r="A3372" s="13">
        <v>3457</v>
      </c>
      <c r="B3372" s="3" t="s">
        <v>3456</v>
      </c>
      <c r="C3372" s="3" t="s">
        <v>7567</v>
      </c>
      <c r="D3372" s="2">
        <v>2000</v>
      </c>
      <c r="E3372" s="11">
        <v>2804</v>
      </c>
      <c r="F3372" s="2" t="s">
        <v>8218</v>
      </c>
      <c r="G3372" s="2" t="s">
        <v>8223</v>
      </c>
      <c r="H3372" s="2" t="s">
        <v>8245</v>
      </c>
      <c r="I3372" s="2">
        <v>1423720740</v>
      </c>
      <c r="J3372" s="2">
        <v>1421081857</v>
      </c>
      <c r="K3372" s="2" t="b">
        <v>0</v>
      </c>
      <c r="L3372" s="2">
        <v>55</v>
      </c>
      <c r="M3372" s="2" t="b">
        <v>1</v>
      </c>
      <c r="N3372" s="2" t="s">
        <v>8270</v>
      </c>
      <c r="O3372" s="9">
        <f>E3372/D3372</f>
        <v>1.4019999999999999</v>
      </c>
      <c r="P3372" s="10">
        <f>IF(E3372=0,0,E3372/L3372)</f>
        <v>50.981818181818184</v>
      </c>
      <c r="Q3372" s="2" t="str">
        <f>LEFT(N3372,SEARCH("/",N3372,1)-1)</f>
        <v>theater</v>
      </c>
      <c r="R3372" s="2" t="str">
        <f>RIGHT(N3372,LEN(N3372)-SEARCH("/",N3372))</f>
        <v>plays</v>
      </c>
      <c r="S3372" s="21">
        <f>(((J3372/60)/60)/24)+DATE(1970,1,1)+(-5/24)</f>
        <v>42016.498344907406</v>
      </c>
      <c r="T3372" s="21">
        <f>(((I3372/60)/60)/24)+DATE(1970,1,1)+(-5/24)</f>
        <v>42047.040972222218</v>
      </c>
    </row>
    <row r="3373" spans="1:20" ht="90" hidden="1" x14ac:dyDescent="0.25">
      <c r="A3373" s="13">
        <v>3458</v>
      </c>
      <c r="B3373" s="3" t="s">
        <v>3457</v>
      </c>
      <c r="C3373" s="3" t="s">
        <v>7568</v>
      </c>
      <c r="D3373" s="2">
        <v>978</v>
      </c>
      <c r="E3373" s="11">
        <v>1216</v>
      </c>
      <c r="F3373" s="2" t="s">
        <v>8218</v>
      </c>
      <c r="G3373" s="2" t="s">
        <v>8223</v>
      </c>
      <c r="H3373" s="2" t="s">
        <v>8245</v>
      </c>
      <c r="I3373" s="2">
        <v>1422937620</v>
      </c>
      <c r="J3373" s="2">
        <v>1420606303</v>
      </c>
      <c r="K3373" s="2" t="b">
        <v>0</v>
      </c>
      <c r="L3373" s="2">
        <v>27</v>
      </c>
      <c r="M3373" s="2" t="b">
        <v>1</v>
      </c>
      <c r="N3373" s="2" t="s">
        <v>8270</v>
      </c>
      <c r="O3373" s="9">
        <f>E3373/D3373</f>
        <v>1.2433537832310839</v>
      </c>
      <c r="P3373" s="10">
        <f>IF(E3373=0,0,E3373/L3373)</f>
        <v>45.037037037037038</v>
      </c>
      <c r="Q3373" s="2" t="str">
        <f>LEFT(N3373,SEARCH("/",N3373,1)-1)</f>
        <v>theater</v>
      </c>
      <c r="R3373" s="2" t="str">
        <f>RIGHT(N3373,LEN(N3373)-SEARCH("/",N3373))</f>
        <v>plays</v>
      </c>
      <c r="S3373" s="21">
        <f>(((J3373/60)/60)/24)+DATE(1970,1,1)+(-5/24)</f>
        <v>42010.994247685179</v>
      </c>
      <c r="T3373" s="21">
        <f>(((I3373/60)/60)/24)+DATE(1970,1,1)+(-5/24)</f>
        <v>42037.977083333331</v>
      </c>
    </row>
    <row r="3374" spans="1:20" ht="90" hidden="1" x14ac:dyDescent="0.25">
      <c r="A3374" s="13">
        <v>3459</v>
      </c>
      <c r="B3374" s="3" t="s">
        <v>3458</v>
      </c>
      <c r="C3374" s="3" t="s">
        <v>7569</v>
      </c>
      <c r="D3374" s="2">
        <v>500</v>
      </c>
      <c r="E3374" s="11">
        <v>631</v>
      </c>
      <c r="F3374" s="2" t="s">
        <v>8218</v>
      </c>
      <c r="G3374" s="2" t="s">
        <v>8224</v>
      </c>
      <c r="H3374" s="2" t="s">
        <v>8246</v>
      </c>
      <c r="I3374" s="2">
        <v>1463743860</v>
      </c>
      <c r="J3374" s="2">
        <v>1461151860</v>
      </c>
      <c r="K3374" s="2" t="b">
        <v>0</v>
      </c>
      <c r="L3374" s="2">
        <v>36</v>
      </c>
      <c r="M3374" s="2" t="b">
        <v>1</v>
      </c>
      <c r="N3374" s="2" t="s">
        <v>8270</v>
      </c>
      <c r="O3374" s="9">
        <f>E3374/D3374</f>
        <v>1.262</v>
      </c>
      <c r="P3374" s="10">
        <f>IF(E3374=0,0,E3374/L3374)</f>
        <v>17.527777777777779</v>
      </c>
      <c r="Q3374" s="2" t="str">
        <f>LEFT(N3374,SEARCH("/",N3374,1)-1)</f>
        <v>theater</v>
      </c>
      <c r="R3374" s="2" t="str">
        <f>RIGHT(N3374,LEN(N3374)-SEARCH("/",N3374))</f>
        <v>plays</v>
      </c>
      <c r="S3374" s="21">
        <f>(((J3374/60)/60)/24)+DATE(1970,1,1)+(-5/24)</f>
        <v>42480.271527777775</v>
      </c>
      <c r="T3374" s="21">
        <f>(((I3374/60)/60)/24)+DATE(1970,1,1)+(-5/24)</f>
        <v>42510.271527777775</v>
      </c>
    </row>
    <row r="3375" spans="1:20" ht="90" hidden="1" x14ac:dyDescent="0.25">
      <c r="A3375" s="13">
        <v>3460</v>
      </c>
      <c r="B3375" s="3" t="s">
        <v>3459</v>
      </c>
      <c r="C3375" s="3" t="s">
        <v>7570</v>
      </c>
      <c r="D3375" s="2">
        <v>500</v>
      </c>
      <c r="E3375" s="11">
        <v>950</v>
      </c>
      <c r="F3375" s="2" t="s">
        <v>8218</v>
      </c>
      <c r="G3375" s="2" t="s">
        <v>8224</v>
      </c>
      <c r="H3375" s="2" t="s">
        <v>8246</v>
      </c>
      <c r="I3375" s="2">
        <v>1408106352</v>
      </c>
      <c r="J3375" s="2">
        <v>1406896752</v>
      </c>
      <c r="K3375" s="2" t="b">
        <v>0</v>
      </c>
      <c r="L3375" s="2">
        <v>19</v>
      </c>
      <c r="M3375" s="2" t="b">
        <v>1</v>
      </c>
      <c r="N3375" s="2" t="s">
        <v>8270</v>
      </c>
      <c r="O3375" s="9">
        <f>E3375/D3375</f>
        <v>1.9</v>
      </c>
      <c r="P3375" s="10">
        <f>IF(E3375=0,0,E3375/L3375)</f>
        <v>50</v>
      </c>
      <c r="Q3375" s="2" t="str">
        <f>LEFT(N3375,SEARCH("/",N3375,1)-1)</f>
        <v>theater</v>
      </c>
      <c r="R3375" s="2" t="str">
        <f>RIGHT(N3375,LEN(N3375)-SEARCH("/",N3375))</f>
        <v>plays</v>
      </c>
      <c r="S3375" s="21">
        <f>(((J3375/60)/60)/24)+DATE(1970,1,1)+(-5/24)</f>
        <v>41852.318888888884</v>
      </c>
      <c r="T3375" s="21">
        <f>(((I3375/60)/60)/24)+DATE(1970,1,1)+(-5/24)</f>
        <v>41866.318888888884</v>
      </c>
    </row>
    <row r="3376" spans="1:20" ht="105" hidden="1" x14ac:dyDescent="0.25">
      <c r="A3376" s="13">
        <v>3461</v>
      </c>
      <c r="B3376" s="3" t="s">
        <v>3460</v>
      </c>
      <c r="C3376" s="3" t="s">
        <v>7571</v>
      </c>
      <c r="D3376" s="2">
        <v>500</v>
      </c>
      <c r="E3376" s="11">
        <v>695</v>
      </c>
      <c r="F3376" s="2" t="s">
        <v>8218</v>
      </c>
      <c r="G3376" s="2" t="s">
        <v>8223</v>
      </c>
      <c r="H3376" s="2" t="s">
        <v>8245</v>
      </c>
      <c r="I3376" s="2">
        <v>1477710000</v>
      </c>
      <c r="J3376" s="2">
        <v>1475248279</v>
      </c>
      <c r="K3376" s="2" t="b">
        <v>0</v>
      </c>
      <c r="L3376" s="2">
        <v>12</v>
      </c>
      <c r="M3376" s="2" t="b">
        <v>1</v>
      </c>
      <c r="N3376" s="2" t="s">
        <v>8270</v>
      </c>
      <c r="O3376" s="9">
        <f>E3376/D3376</f>
        <v>1.39</v>
      </c>
      <c r="P3376" s="10">
        <f>IF(E3376=0,0,E3376/L3376)</f>
        <v>57.916666666666664</v>
      </c>
      <c r="Q3376" s="2" t="str">
        <f>LEFT(N3376,SEARCH("/",N3376,1)-1)</f>
        <v>theater</v>
      </c>
      <c r="R3376" s="2" t="str">
        <f>RIGHT(N3376,LEN(N3376)-SEARCH("/",N3376))</f>
        <v>plays</v>
      </c>
      <c r="S3376" s="21">
        <f>(((J3376/60)/60)/24)+DATE(1970,1,1)+(-5/24)</f>
        <v>42643.424525462957</v>
      </c>
      <c r="T3376" s="21">
        <f>(((I3376/60)/60)/24)+DATE(1970,1,1)+(-5/24)</f>
        <v>42671.916666666664</v>
      </c>
    </row>
    <row r="3377" spans="1:20" ht="90" hidden="1" x14ac:dyDescent="0.25">
      <c r="A3377" s="13">
        <v>3462</v>
      </c>
      <c r="B3377" s="3" t="s">
        <v>3461</v>
      </c>
      <c r="C3377" s="3" t="s">
        <v>7572</v>
      </c>
      <c r="D3377" s="2">
        <v>250</v>
      </c>
      <c r="E3377" s="11">
        <v>505</v>
      </c>
      <c r="F3377" s="2" t="s">
        <v>8218</v>
      </c>
      <c r="G3377" s="2" t="s">
        <v>8223</v>
      </c>
      <c r="H3377" s="2" t="s">
        <v>8245</v>
      </c>
      <c r="I3377" s="2">
        <v>1436551200</v>
      </c>
      <c r="J3377" s="2">
        <v>1435181628</v>
      </c>
      <c r="K3377" s="2" t="b">
        <v>0</v>
      </c>
      <c r="L3377" s="2">
        <v>17</v>
      </c>
      <c r="M3377" s="2" t="b">
        <v>1</v>
      </c>
      <c r="N3377" s="2" t="s">
        <v>8270</v>
      </c>
      <c r="O3377" s="9">
        <f>E3377/D3377</f>
        <v>2.02</v>
      </c>
      <c r="P3377" s="10">
        <f>IF(E3377=0,0,E3377/L3377)</f>
        <v>29.705882352941178</v>
      </c>
      <c r="Q3377" s="2" t="str">
        <f>LEFT(N3377,SEARCH("/",N3377,1)-1)</f>
        <v>theater</v>
      </c>
      <c r="R3377" s="2" t="str">
        <f>RIGHT(N3377,LEN(N3377)-SEARCH("/",N3377))</f>
        <v>plays</v>
      </c>
      <c r="S3377" s="21">
        <f>(((J3377/60)/60)/24)+DATE(1970,1,1)+(-5/24)</f>
        <v>42179.690138888887</v>
      </c>
      <c r="T3377" s="21">
        <f>(((I3377/60)/60)/24)+DATE(1970,1,1)+(-5/24)</f>
        <v>42195.541666666664</v>
      </c>
    </row>
    <row r="3378" spans="1:20" ht="90" hidden="1" x14ac:dyDescent="0.25">
      <c r="A3378" s="13">
        <v>3463</v>
      </c>
      <c r="B3378" s="3" t="s">
        <v>3462</v>
      </c>
      <c r="C3378" s="3" t="s">
        <v>7573</v>
      </c>
      <c r="D3378" s="2">
        <v>10000</v>
      </c>
      <c r="E3378" s="11">
        <v>10338</v>
      </c>
      <c r="F3378" s="2" t="s">
        <v>8218</v>
      </c>
      <c r="G3378" s="2" t="s">
        <v>8228</v>
      </c>
      <c r="H3378" s="2" t="s">
        <v>8250</v>
      </c>
      <c r="I3378" s="2">
        <v>1476158340</v>
      </c>
      <c r="J3378" s="2">
        <v>1472594585</v>
      </c>
      <c r="K3378" s="2" t="b">
        <v>0</v>
      </c>
      <c r="L3378" s="2">
        <v>114</v>
      </c>
      <c r="M3378" s="2" t="b">
        <v>1</v>
      </c>
      <c r="N3378" s="2" t="s">
        <v>8270</v>
      </c>
      <c r="O3378" s="9">
        <f>E3378/D3378</f>
        <v>1.0338000000000001</v>
      </c>
      <c r="P3378" s="10">
        <f>IF(E3378=0,0,E3378/L3378)</f>
        <v>90.684210526315795</v>
      </c>
      <c r="Q3378" s="2" t="str">
        <f>LEFT(N3378,SEARCH("/",N3378,1)-1)</f>
        <v>theater</v>
      </c>
      <c r="R3378" s="2" t="str">
        <f>RIGHT(N3378,LEN(N3378)-SEARCH("/",N3378))</f>
        <v>plays</v>
      </c>
      <c r="S3378" s="21">
        <f>(((J3378/60)/60)/24)+DATE(1970,1,1)+(-5/24)</f>
        <v>42612.710474537038</v>
      </c>
      <c r="T3378" s="21">
        <f>(((I3378/60)/60)/24)+DATE(1970,1,1)+(-5/24)</f>
        <v>42653.957638888889</v>
      </c>
    </row>
    <row r="3379" spans="1:20" ht="90" hidden="1" x14ac:dyDescent="0.25">
      <c r="A3379" s="13">
        <v>3464</v>
      </c>
      <c r="B3379" s="3" t="s">
        <v>3463</v>
      </c>
      <c r="C3379" s="3" t="s">
        <v>7574</v>
      </c>
      <c r="D3379" s="2">
        <v>5000</v>
      </c>
      <c r="E3379" s="11">
        <v>5116.18</v>
      </c>
      <c r="F3379" s="2" t="s">
        <v>8218</v>
      </c>
      <c r="G3379" s="2" t="s">
        <v>8223</v>
      </c>
      <c r="H3379" s="2" t="s">
        <v>8245</v>
      </c>
      <c r="I3379" s="2">
        <v>1471921637</v>
      </c>
      <c r="J3379" s="2">
        <v>1469329637</v>
      </c>
      <c r="K3379" s="2" t="b">
        <v>0</v>
      </c>
      <c r="L3379" s="2">
        <v>93</v>
      </c>
      <c r="M3379" s="2" t="b">
        <v>1</v>
      </c>
      <c r="N3379" s="2" t="s">
        <v>8270</v>
      </c>
      <c r="O3379" s="9">
        <f>E3379/D3379</f>
        <v>1.023236</v>
      </c>
      <c r="P3379" s="10">
        <f>IF(E3379=0,0,E3379/L3379)</f>
        <v>55.012688172043013</v>
      </c>
      <c r="Q3379" s="2" t="str">
        <f>LEFT(N3379,SEARCH("/",N3379,1)-1)</f>
        <v>theater</v>
      </c>
      <c r="R3379" s="2" t="str">
        <f>RIGHT(N3379,LEN(N3379)-SEARCH("/",N3379))</f>
        <v>plays</v>
      </c>
      <c r="S3379" s="21">
        <f>(((J3379/60)/60)/24)+DATE(1970,1,1)+(-5/24)</f>
        <v>42574.921724537031</v>
      </c>
      <c r="T3379" s="21">
        <f>(((I3379/60)/60)/24)+DATE(1970,1,1)+(-5/24)</f>
        <v>42604.921724537031</v>
      </c>
    </row>
    <row r="3380" spans="1:20" ht="90" hidden="1" x14ac:dyDescent="0.25">
      <c r="A3380" s="13">
        <v>3465</v>
      </c>
      <c r="B3380" s="3" t="s">
        <v>3464</v>
      </c>
      <c r="C3380" s="3" t="s">
        <v>7575</v>
      </c>
      <c r="D3380" s="2">
        <v>2000</v>
      </c>
      <c r="E3380" s="11">
        <v>2060</v>
      </c>
      <c r="F3380" s="2" t="s">
        <v>8218</v>
      </c>
      <c r="G3380" s="2" t="s">
        <v>8224</v>
      </c>
      <c r="H3380" s="2" t="s">
        <v>8246</v>
      </c>
      <c r="I3380" s="2">
        <v>1439136000</v>
      </c>
      <c r="J3380" s="2">
        <v>1436972472</v>
      </c>
      <c r="K3380" s="2" t="b">
        <v>0</v>
      </c>
      <c r="L3380" s="2">
        <v>36</v>
      </c>
      <c r="M3380" s="2" t="b">
        <v>1</v>
      </c>
      <c r="N3380" s="2" t="s">
        <v>8270</v>
      </c>
      <c r="O3380" s="9">
        <f>E3380/D3380</f>
        <v>1.03</v>
      </c>
      <c r="P3380" s="10">
        <f>IF(E3380=0,0,E3380/L3380)</f>
        <v>57.222222222222221</v>
      </c>
      <c r="Q3380" s="2" t="str">
        <f>LEFT(N3380,SEARCH("/",N3380,1)-1)</f>
        <v>theater</v>
      </c>
      <c r="R3380" s="2" t="str">
        <f>RIGHT(N3380,LEN(N3380)-SEARCH("/",N3380))</f>
        <v>plays</v>
      </c>
      <c r="S3380" s="21">
        <f>(((J3380/60)/60)/24)+DATE(1970,1,1)+(-5/24)</f>
        <v>42200.417499999996</v>
      </c>
      <c r="T3380" s="21">
        <f>(((I3380/60)/60)/24)+DATE(1970,1,1)+(-5/24)</f>
        <v>42225.458333333336</v>
      </c>
    </row>
    <row r="3381" spans="1:20" ht="75" hidden="1" x14ac:dyDescent="0.25">
      <c r="A3381" s="13">
        <v>3466</v>
      </c>
      <c r="B3381" s="3" t="s">
        <v>3465</v>
      </c>
      <c r="C3381" s="3" t="s">
        <v>7576</v>
      </c>
      <c r="D3381" s="2">
        <v>3500</v>
      </c>
      <c r="E3381" s="11">
        <v>4450</v>
      </c>
      <c r="F3381" s="2" t="s">
        <v>8218</v>
      </c>
      <c r="G3381" s="2" t="s">
        <v>8223</v>
      </c>
      <c r="H3381" s="2" t="s">
        <v>8245</v>
      </c>
      <c r="I3381" s="2">
        <v>1461108450</v>
      </c>
      <c r="J3381" s="2">
        <v>1455928050</v>
      </c>
      <c r="K3381" s="2" t="b">
        <v>0</v>
      </c>
      <c r="L3381" s="2">
        <v>61</v>
      </c>
      <c r="M3381" s="2" t="b">
        <v>1</v>
      </c>
      <c r="N3381" s="2" t="s">
        <v>8270</v>
      </c>
      <c r="O3381" s="9">
        <f>E3381/D3381</f>
        <v>1.2714285714285714</v>
      </c>
      <c r="P3381" s="10">
        <f>IF(E3381=0,0,E3381/L3381)</f>
        <v>72.950819672131146</v>
      </c>
      <c r="Q3381" s="2" t="str">
        <f>LEFT(N3381,SEARCH("/",N3381,1)-1)</f>
        <v>theater</v>
      </c>
      <c r="R3381" s="2" t="str">
        <f>RIGHT(N3381,LEN(N3381)-SEARCH("/",N3381))</f>
        <v>plays</v>
      </c>
      <c r="S3381" s="21">
        <f>(((J3381/60)/60)/24)+DATE(1970,1,1)+(-5/24)</f>
        <v>42419.810763888883</v>
      </c>
      <c r="T3381" s="21">
        <f>(((I3381/60)/60)/24)+DATE(1970,1,1)+(-5/24)</f>
        <v>42479.769097222219</v>
      </c>
    </row>
    <row r="3382" spans="1:20" ht="30" hidden="1" x14ac:dyDescent="0.25">
      <c r="A3382" s="13">
        <v>3467</v>
      </c>
      <c r="B3382" s="3" t="s">
        <v>3466</v>
      </c>
      <c r="C3382" s="3" t="s">
        <v>7577</v>
      </c>
      <c r="D3382" s="2">
        <v>3000</v>
      </c>
      <c r="E3382" s="11">
        <v>3030</v>
      </c>
      <c r="F3382" s="2" t="s">
        <v>8218</v>
      </c>
      <c r="G3382" s="2" t="s">
        <v>8223</v>
      </c>
      <c r="H3382" s="2" t="s">
        <v>8245</v>
      </c>
      <c r="I3382" s="2">
        <v>1426864032</v>
      </c>
      <c r="J3382" s="2">
        <v>1424275632</v>
      </c>
      <c r="K3382" s="2" t="b">
        <v>0</v>
      </c>
      <c r="L3382" s="2">
        <v>47</v>
      </c>
      <c r="M3382" s="2" t="b">
        <v>1</v>
      </c>
      <c r="N3382" s="2" t="s">
        <v>8270</v>
      </c>
      <c r="O3382" s="9">
        <f>E3382/D3382</f>
        <v>1.01</v>
      </c>
      <c r="P3382" s="10">
        <f>IF(E3382=0,0,E3382/L3382)</f>
        <v>64.468085106382972</v>
      </c>
      <c r="Q3382" s="2" t="str">
        <f>LEFT(N3382,SEARCH("/",N3382,1)-1)</f>
        <v>theater</v>
      </c>
      <c r="R3382" s="2" t="str">
        <f>RIGHT(N3382,LEN(N3382)-SEARCH("/",N3382))</f>
        <v>plays</v>
      </c>
      <c r="S3382" s="21">
        <f>(((J3382/60)/60)/24)+DATE(1970,1,1)+(-5/24)</f>
        <v>42053.463333333326</v>
      </c>
      <c r="T3382" s="21">
        <f>(((I3382/60)/60)/24)+DATE(1970,1,1)+(-5/24)</f>
        <v>42083.421666666669</v>
      </c>
    </row>
    <row r="3383" spans="1:20" ht="75" hidden="1" x14ac:dyDescent="0.25">
      <c r="A3383" s="13">
        <v>3468</v>
      </c>
      <c r="B3383" s="3" t="s">
        <v>3467</v>
      </c>
      <c r="C3383" s="3" t="s">
        <v>7578</v>
      </c>
      <c r="D3383" s="2">
        <v>10000</v>
      </c>
      <c r="E3383" s="11">
        <v>12178</v>
      </c>
      <c r="F3383" s="2" t="s">
        <v>8218</v>
      </c>
      <c r="G3383" s="2" t="s">
        <v>8223</v>
      </c>
      <c r="H3383" s="2" t="s">
        <v>8245</v>
      </c>
      <c r="I3383" s="2">
        <v>1474426800</v>
      </c>
      <c r="J3383" s="2">
        <v>1471976529</v>
      </c>
      <c r="K3383" s="2" t="b">
        <v>0</v>
      </c>
      <c r="L3383" s="2">
        <v>17</v>
      </c>
      <c r="M3383" s="2" t="b">
        <v>1</v>
      </c>
      <c r="N3383" s="2" t="s">
        <v>8270</v>
      </c>
      <c r="O3383" s="9">
        <f>E3383/D3383</f>
        <v>1.2178</v>
      </c>
      <c r="P3383" s="10">
        <f>IF(E3383=0,0,E3383/L3383)</f>
        <v>716.35294117647061</v>
      </c>
      <c r="Q3383" s="2" t="str">
        <f>LEFT(N3383,SEARCH("/",N3383,1)-1)</f>
        <v>theater</v>
      </c>
      <c r="R3383" s="2" t="str">
        <f>RIGHT(N3383,LEN(N3383)-SEARCH("/",N3383))</f>
        <v>plays</v>
      </c>
      <c r="S3383" s="21">
        <f>(((J3383/60)/60)/24)+DATE(1970,1,1)+(-5/24)</f>
        <v>42605.557048611103</v>
      </c>
      <c r="T3383" s="21">
        <f>(((I3383/60)/60)/24)+DATE(1970,1,1)+(-5/24)</f>
        <v>42633.916666666664</v>
      </c>
    </row>
    <row r="3384" spans="1:20" ht="105" hidden="1" x14ac:dyDescent="0.25">
      <c r="A3384" s="13">
        <v>3469</v>
      </c>
      <c r="B3384" s="3" t="s">
        <v>3468</v>
      </c>
      <c r="C3384" s="3" t="s">
        <v>7579</v>
      </c>
      <c r="D3384" s="2">
        <v>2800</v>
      </c>
      <c r="E3384" s="11">
        <v>3175</v>
      </c>
      <c r="F3384" s="2" t="s">
        <v>8218</v>
      </c>
      <c r="G3384" s="2" t="s">
        <v>8223</v>
      </c>
      <c r="H3384" s="2" t="s">
        <v>8245</v>
      </c>
      <c r="I3384" s="2">
        <v>1461857045</v>
      </c>
      <c r="J3384" s="2">
        <v>1459265045</v>
      </c>
      <c r="K3384" s="2" t="b">
        <v>0</v>
      </c>
      <c r="L3384" s="2">
        <v>63</v>
      </c>
      <c r="M3384" s="2" t="b">
        <v>1</v>
      </c>
      <c r="N3384" s="2" t="s">
        <v>8270</v>
      </c>
      <c r="O3384" s="9">
        <f>E3384/D3384</f>
        <v>1.1339285714285714</v>
      </c>
      <c r="P3384" s="10">
        <f>IF(E3384=0,0,E3384/L3384)</f>
        <v>50.396825396825399</v>
      </c>
      <c r="Q3384" s="2" t="str">
        <f>LEFT(N3384,SEARCH("/",N3384,1)-1)</f>
        <v>theater</v>
      </c>
      <c r="R3384" s="2" t="str">
        <f>RIGHT(N3384,LEN(N3384)-SEARCH("/",N3384))</f>
        <v>plays</v>
      </c>
      <c r="S3384" s="21">
        <f>(((J3384/60)/60)/24)+DATE(1970,1,1)+(-5/24)</f>
        <v>42458.433391203704</v>
      </c>
      <c r="T3384" s="21">
        <f>(((I3384/60)/60)/24)+DATE(1970,1,1)+(-5/24)</f>
        <v>42488.433391203704</v>
      </c>
    </row>
    <row r="3385" spans="1:20" ht="60" hidden="1" x14ac:dyDescent="0.25">
      <c r="A3385" s="13">
        <v>3470</v>
      </c>
      <c r="B3385" s="3" t="s">
        <v>3469</v>
      </c>
      <c r="C3385" s="3" t="s">
        <v>7580</v>
      </c>
      <c r="D3385" s="2">
        <v>250</v>
      </c>
      <c r="E3385" s="11">
        <v>375</v>
      </c>
      <c r="F3385" s="2" t="s">
        <v>8218</v>
      </c>
      <c r="G3385" s="2" t="s">
        <v>8223</v>
      </c>
      <c r="H3385" s="2" t="s">
        <v>8245</v>
      </c>
      <c r="I3385" s="2">
        <v>1468618680</v>
      </c>
      <c r="J3385" s="2">
        <v>1465345902</v>
      </c>
      <c r="K3385" s="2" t="b">
        <v>0</v>
      </c>
      <c r="L3385" s="2">
        <v>9</v>
      </c>
      <c r="M3385" s="2" t="b">
        <v>1</v>
      </c>
      <c r="N3385" s="2" t="s">
        <v>8270</v>
      </c>
      <c r="O3385" s="9">
        <f>E3385/D3385</f>
        <v>1.5</v>
      </c>
      <c r="P3385" s="10">
        <f>IF(E3385=0,0,E3385/L3385)</f>
        <v>41.666666666666664</v>
      </c>
      <c r="Q3385" s="2" t="str">
        <f>LEFT(N3385,SEARCH("/",N3385,1)-1)</f>
        <v>theater</v>
      </c>
      <c r="R3385" s="2" t="str">
        <f>RIGHT(N3385,LEN(N3385)-SEARCH("/",N3385))</f>
        <v>plays</v>
      </c>
      <c r="S3385" s="21">
        <f>(((J3385/60)/60)/24)+DATE(1970,1,1)+(-5/24)</f>
        <v>42528.813680555548</v>
      </c>
      <c r="T3385" s="21">
        <f>(((I3385/60)/60)/24)+DATE(1970,1,1)+(-5/24)</f>
        <v>42566.693055555552</v>
      </c>
    </row>
    <row r="3386" spans="1:20" ht="90" hidden="1" x14ac:dyDescent="0.25">
      <c r="A3386" s="13">
        <v>3471</v>
      </c>
      <c r="B3386" s="3" t="s">
        <v>3470</v>
      </c>
      <c r="C3386" s="3" t="s">
        <v>7581</v>
      </c>
      <c r="D3386" s="2">
        <v>500</v>
      </c>
      <c r="E3386" s="11">
        <v>1073</v>
      </c>
      <c r="F3386" s="2" t="s">
        <v>8218</v>
      </c>
      <c r="G3386" s="2" t="s">
        <v>8224</v>
      </c>
      <c r="H3386" s="2" t="s">
        <v>8246</v>
      </c>
      <c r="I3386" s="2">
        <v>1409515200</v>
      </c>
      <c r="J3386" s="2">
        <v>1405971690</v>
      </c>
      <c r="K3386" s="2" t="b">
        <v>0</v>
      </c>
      <c r="L3386" s="2">
        <v>30</v>
      </c>
      <c r="M3386" s="2" t="b">
        <v>1</v>
      </c>
      <c r="N3386" s="2" t="s">
        <v>8270</v>
      </c>
      <c r="O3386" s="9">
        <f>E3386/D3386</f>
        <v>2.1459999999999999</v>
      </c>
      <c r="P3386" s="10">
        <f>IF(E3386=0,0,E3386/L3386)</f>
        <v>35.766666666666666</v>
      </c>
      <c r="Q3386" s="2" t="str">
        <f>LEFT(N3386,SEARCH("/",N3386,1)-1)</f>
        <v>theater</v>
      </c>
      <c r="R3386" s="2" t="str">
        <f>RIGHT(N3386,LEN(N3386)-SEARCH("/",N3386))</f>
        <v>plays</v>
      </c>
      <c r="S3386" s="21">
        <f>(((J3386/60)/60)/24)+DATE(1970,1,1)+(-5/24)</f>
        <v>41841.612152777772</v>
      </c>
      <c r="T3386" s="21">
        <f>(((I3386/60)/60)/24)+DATE(1970,1,1)+(-5/24)</f>
        <v>41882.625</v>
      </c>
    </row>
    <row r="3387" spans="1:20" ht="90" hidden="1" x14ac:dyDescent="0.25">
      <c r="A3387" s="13">
        <v>3472</v>
      </c>
      <c r="B3387" s="3" t="s">
        <v>3471</v>
      </c>
      <c r="C3387" s="3" t="s">
        <v>7582</v>
      </c>
      <c r="D3387" s="2">
        <v>2000</v>
      </c>
      <c r="E3387" s="11">
        <v>2041</v>
      </c>
      <c r="F3387" s="2" t="s">
        <v>8218</v>
      </c>
      <c r="G3387" s="2" t="s">
        <v>8223</v>
      </c>
      <c r="H3387" s="2" t="s">
        <v>8245</v>
      </c>
      <c r="I3387" s="2">
        <v>1415253540</v>
      </c>
      <c r="J3387" s="2">
        <v>1413432331</v>
      </c>
      <c r="K3387" s="2" t="b">
        <v>0</v>
      </c>
      <c r="L3387" s="2">
        <v>23</v>
      </c>
      <c r="M3387" s="2" t="b">
        <v>1</v>
      </c>
      <c r="N3387" s="2" t="s">
        <v>8270</v>
      </c>
      <c r="O3387" s="9">
        <f>E3387/D3387</f>
        <v>1.0205</v>
      </c>
      <c r="P3387" s="10">
        <f>IF(E3387=0,0,E3387/L3387)</f>
        <v>88.739130434782609</v>
      </c>
      <c r="Q3387" s="2" t="str">
        <f>LEFT(N3387,SEARCH("/",N3387,1)-1)</f>
        <v>theater</v>
      </c>
      <c r="R3387" s="2" t="str">
        <f>RIGHT(N3387,LEN(N3387)-SEARCH("/",N3387))</f>
        <v>plays</v>
      </c>
      <c r="S3387" s="21">
        <f>(((J3387/60)/60)/24)+DATE(1970,1,1)+(-5/24)</f>
        <v>41927.962164351848</v>
      </c>
      <c r="T3387" s="21">
        <f>(((I3387/60)/60)/24)+DATE(1970,1,1)+(-5/24)</f>
        <v>41949.040972222218</v>
      </c>
    </row>
    <row r="3388" spans="1:20" ht="90" hidden="1" x14ac:dyDescent="0.25">
      <c r="A3388" s="13">
        <v>3473</v>
      </c>
      <c r="B3388" s="3" t="s">
        <v>3472</v>
      </c>
      <c r="C3388" s="3" t="s">
        <v>7583</v>
      </c>
      <c r="D3388" s="2">
        <v>4900</v>
      </c>
      <c r="E3388" s="11">
        <v>4900</v>
      </c>
      <c r="F3388" s="2" t="s">
        <v>8218</v>
      </c>
      <c r="G3388" s="2" t="s">
        <v>8223</v>
      </c>
      <c r="H3388" s="2" t="s">
        <v>8245</v>
      </c>
      <c r="I3388" s="2">
        <v>1426883220</v>
      </c>
      <c r="J3388" s="2">
        <v>1425067296</v>
      </c>
      <c r="K3388" s="2" t="b">
        <v>0</v>
      </c>
      <c r="L3388" s="2">
        <v>33</v>
      </c>
      <c r="M3388" s="2" t="b">
        <v>1</v>
      </c>
      <c r="N3388" s="2" t="s">
        <v>8270</v>
      </c>
      <c r="O3388" s="9">
        <f>E3388/D3388</f>
        <v>1</v>
      </c>
      <c r="P3388" s="10">
        <f>IF(E3388=0,0,E3388/L3388)</f>
        <v>148.4848484848485</v>
      </c>
      <c r="Q3388" s="2" t="str">
        <f>LEFT(N3388,SEARCH("/",N3388,1)-1)</f>
        <v>theater</v>
      </c>
      <c r="R3388" s="2" t="str">
        <f>RIGHT(N3388,LEN(N3388)-SEARCH("/",N3388))</f>
        <v>plays</v>
      </c>
      <c r="S3388" s="21">
        <f>(((J3388/60)/60)/24)+DATE(1970,1,1)+(-5/24)</f>
        <v>42062.626111111109</v>
      </c>
      <c r="T3388" s="21">
        <f>(((I3388/60)/60)/24)+DATE(1970,1,1)+(-5/24)</f>
        <v>42083.643749999996</v>
      </c>
    </row>
    <row r="3389" spans="1:20" ht="90" hidden="1" x14ac:dyDescent="0.25">
      <c r="A3389" s="13">
        <v>3474</v>
      </c>
      <c r="B3389" s="3" t="s">
        <v>3473</v>
      </c>
      <c r="C3389" s="3" t="s">
        <v>7584</v>
      </c>
      <c r="D3389" s="2">
        <v>2000</v>
      </c>
      <c r="E3389" s="11">
        <v>2020</v>
      </c>
      <c r="F3389" s="2" t="s">
        <v>8218</v>
      </c>
      <c r="G3389" s="2" t="s">
        <v>8224</v>
      </c>
      <c r="H3389" s="2" t="s">
        <v>8246</v>
      </c>
      <c r="I3389" s="2">
        <v>1469016131</v>
      </c>
      <c r="J3389" s="2">
        <v>1466424131</v>
      </c>
      <c r="K3389" s="2" t="b">
        <v>0</v>
      </c>
      <c r="L3389" s="2">
        <v>39</v>
      </c>
      <c r="M3389" s="2" t="b">
        <v>1</v>
      </c>
      <c r="N3389" s="2" t="s">
        <v>8270</v>
      </c>
      <c r="O3389" s="9">
        <f>E3389/D3389</f>
        <v>1.01</v>
      </c>
      <c r="P3389" s="10">
        <f>IF(E3389=0,0,E3389/L3389)</f>
        <v>51.794871794871796</v>
      </c>
      <c r="Q3389" s="2" t="str">
        <f>LEFT(N3389,SEARCH("/",N3389,1)-1)</f>
        <v>theater</v>
      </c>
      <c r="R3389" s="2" t="str">
        <f>RIGHT(N3389,LEN(N3389)-SEARCH("/",N3389))</f>
        <v>plays</v>
      </c>
      <c r="S3389" s="21">
        <f>(((J3389/60)/60)/24)+DATE(1970,1,1)+(-5/24)</f>
        <v>42541.293182870366</v>
      </c>
      <c r="T3389" s="21">
        <f>(((I3389/60)/60)/24)+DATE(1970,1,1)+(-5/24)</f>
        <v>42571.293182870366</v>
      </c>
    </row>
    <row r="3390" spans="1:20" ht="90" hidden="1" x14ac:dyDescent="0.25">
      <c r="A3390" s="13">
        <v>3475</v>
      </c>
      <c r="B3390" s="3" t="s">
        <v>3474</v>
      </c>
      <c r="C3390" s="3" t="s">
        <v>7585</v>
      </c>
      <c r="D3390" s="2">
        <v>300</v>
      </c>
      <c r="E3390" s="11">
        <v>340</v>
      </c>
      <c r="F3390" s="2" t="s">
        <v>8218</v>
      </c>
      <c r="G3390" s="2" t="s">
        <v>8224</v>
      </c>
      <c r="H3390" s="2" t="s">
        <v>8246</v>
      </c>
      <c r="I3390" s="2">
        <v>1414972800</v>
      </c>
      <c r="J3390" s="2">
        <v>1412629704</v>
      </c>
      <c r="K3390" s="2" t="b">
        <v>0</v>
      </c>
      <c r="L3390" s="2">
        <v>17</v>
      </c>
      <c r="M3390" s="2" t="b">
        <v>1</v>
      </c>
      <c r="N3390" s="2" t="s">
        <v>8270</v>
      </c>
      <c r="O3390" s="9">
        <f>E3390/D3390</f>
        <v>1.1333333333333333</v>
      </c>
      <c r="P3390" s="10">
        <f>IF(E3390=0,0,E3390/L3390)</f>
        <v>20</v>
      </c>
      <c r="Q3390" s="2" t="str">
        <f>LEFT(N3390,SEARCH("/",N3390,1)-1)</f>
        <v>theater</v>
      </c>
      <c r="R3390" s="2" t="str">
        <f>RIGHT(N3390,LEN(N3390)-SEARCH("/",N3390))</f>
        <v>plays</v>
      </c>
      <c r="S3390" s="21">
        <f>(((J3390/60)/60)/24)+DATE(1970,1,1)+(-5/24)</f>
        <v>41918.672499999993</v>
      </c>
      <c r="T3390" s="21">
        <f>(((I3390/60)/60)/24)+DATE(1970,1,1)+(-5/24)</f>
        <v>41945.791666666664</v>
      </c>
    </row>
    <row r="3391" spans="1:20" ht="105" hidden="1" x14ac:dyDescent="0.25">
      <c r="A3391" s="13">
        <v>3476</v>
      </c>
      <c r="B3391" s="3" t="s">
        <v>3475</v>
      </c>
      <c r="C3391" s="3" t="s">
        <v>7586</v>
      </c>
      <c r="D3391" s="2">
        <v>300</v>
      </c>
      <c r="E3391" s="11">
        <v>312</v>
      </c>
      <c r="F3391" s="2" t="s">
        <v>8218</v>
      </c>
      <c r="G3391" s="2" t="s">
        <v>8223</v>
      </c>
      <c r="H3391" s="2" t="s">
        <v>8245</v>
      </c>
      <c r="I3391" s="2">
        <v>1414378800</v>
      </c>
      <c r="J3391" s="2">
        <v>1412836990</v>
      </c>
      <c r="K3391" s="2" t="b">
        <v>0</v>
      </c>
      <c r="L3391" s="2">
        <v>6</v>
      </c>
      <c r="M3391" s="2" t="b">
        <v>1</v>
      </c>
      <c r="N3391" s="2" t="s">
        <v>8270</v>
      </c>
      <c r="O3391" s="9">
        <f>E3391/D3391</f>
        <v>1.04</v>
      </c>
      <c r="P3391" s="10">
        <f>IF(E3391=0,0,E3391/L3391)</f>
        <v>52</v>
      </c>
      <c r="Q3391" s="2" t="str">
        <f>LEFT(N3391,SEARCH("/",N3391,1)-1)</f>
        <v>theater</v>
      </c>
      <c r="R3391" s="2" t="str">
        <f>RIGHT(N3391,LEN(N3391)-SEARCH("/",N3391))</f>
        <v>plays</v>
      </c>
      <c r="S3391" s="21">
        <f>(((J3391/60)/60)/24)+DATE(1970,1,1)+(-5/24)</f>
        <v>41921.071643518517</v>
      </c>
      <c r="T3391" s="21">
        <f>(((I3391/60)/60)/24)+DATE(1970,1,1)+(-5/24)</f>
        <v>41938.916666666664</v>
      </c>
    </row>
    <row r="3392" spans="1:20" ht="90" hidden="1" x14ac:dyDescent="0.25">
      <c r="A3392" s="13">
        <v>3477</v>
      </c>
      <c r="B3392" s="3" t="s">
        <v>3476</v>
      </c>
      <c r="C3392" s="3" t="s">
        <v>7587</v>
      </c>
      <c r="D3392" s="2">
        <v>1800</v>
      </c>
      <c r="E3392" s="11">
        <v>2076</v>
      </c>
      <c r="F3392" s="2" t="s">
        <v>8218</v>
      </c>
      <c r="G3392" s="2" t="s">
        <v>8223</v>
      </c>
      <c r="H3392" s="2" t="s">
        <v>8245</v>
      </c>
      <c r="I3392" s="2">
        <v>1431831600</v>
      </c>
      <c r="J3392" s="2">
        <v>1430761243</v>
      </c>
      <c r="K3392" s="2" t="b">
        <v>0</v>
      </c>
      <c r="L3392" s="2">
        <v>39</v>
      </c>
      <c r="M3392" s="2" t="b">
        <v>1</v>
      </c>
      <c r="N3392" s="2" t="s">
        <v>8270</v>
      </c>
      <c r="O3392" s="9">
        <f>E3392/D3392</f>
        <v>1.1533333333333333</v>
      </c>
      <c r="P3392" s="10">
        <f>IF(E3392=0,0,E3392/L3392)</f>
        <v>53.230769230769234</v>
      </c>
      <c r="Q3392" s="2" t="str">
        <f>LEFT(N3392,SEARCH("/",N3392,1)-1)</f>
        <v>theater</v>
      </c>
      <c r="R3392" s="2" t="str">
        <f>RIGHT(N3392,LEN(N3392)-SEARCH("/",N3392))</f>
        <v>plays</v>
      </c>
      <c r="S3392" s="21">
        <f>(((J3392/60)/60)/24)+DATE(1970,1,1)+(-5/24)</f>
        <v>42128.528275462959</v>
      </c>
      <c r="T3392" s="21">
        <f>(((I3392/60)/60)/24)+DATE(1970,1,1)+(-5/24)</f>
        <v>42140.916666666664</v>
      </c>
    </row>
    <row r="3393" spans="1:20" ht="90" hidden="1" x14ac:dyDescent="0.25">
      <c r="A3393" s="13">
        <v>3478</v>
      </c>
      <c r="B3393" s="3" t="s">
        <v>3477</v>
      </c>
      <c r="C3393" s="3" t="s">
        <v>7588</v>
      </c>
      <c r="D3393" s="2">
        <v>2000</v>
      </c>
      <c r="E3393" s="11">
        <v>2257</v>
      </c>
      <c r="F3393" s="2" t="s">
        <v>8218</v>
      </c>
      <c r="G3393" s="2" t="s">
        <v>8223</v>
      </c>
      <c r="H3393" s="2" t="s">
        <v>8245</v>
      </c>
      <c r="I3393" s="2">
        <v>1426539600</v>
      </c>
      <c r="J3393" s="2">
        <v>1424296822</v>
      </c>
      <c r="K3393" s="2" t="b">
        <v>0</v>
      </c>
      <c r="L3393" s="2">
        <v>57</v>
      </c>
      <c r="M3393" s="2" t="b">
        <v>1</v>
      </c>
      <c r="N3393" s="2" t="s">
        <v>8270</v>
      </c>
      <c r="O3393" s="9">
        <f>E3393/D3393</f>
        <v>1.1285000000000001</v>
      </c>
      <c r="P3393" s="10">
        <f>IF(E3393=0,0,E3393/L3393)</f>
        <v>39.596491228070178</v>
      </c>
      <c r="Q3393" s="2" t="str">
        <f>LEFT(N3393,SEARCH("/",N3393,1)-1)</f>
        <v>theater</v>
      </c>
      <c r="R3393" s="2" t="str">
        <f>RIGHT(N3393,LEN(N3393)-SEARCH("/",N3393))</f>
        <v>plays</v>
      </c>
      <c r="S3393" s="21">
        <f>(((J3393/60)/60)/24)+DATE(1970,1,1)+(-5/24)</f>
        <v>42053.708587962967</v>
      </c>
      <c r="T3393" s="21">
        <f>(((I3393/60)/60)/24)+DATE(1970,1,1)+(-5/24)</f>
        <v>42079.666666666664</v>
      </c>
    </row>
    <row r="3394" spans="1:20" ht="75" hidden="1" x14ac:dyDescent="0.25">
      <c r="A3394" s="13">
        <v>3479</v>
      </c>
      <c r="B3394" s="3" t="s">
        <v>3478</v>
      </c>
      <c r="C3394" s="3" t="s">
        <v>7589</v>
      </c>
      <c r="D3394" s="2">
        <v>1500</v>
      </c>
      <c r="E3394" s="11">
        <v>1918</v>
      </c>
      <c r="F3394" s="2" t="s">
        <v>8218</v>
      </c>
      <c r="G3394" s="2" t="s">
        <v>8224</v>
      </c>
      <c r="H3394" s="2" t="s">
        <v>8246</v>
      </c>
      <c r="I3394" s="2">
        <v>1403382680</v>
      </c>
      <c r="J3394" s="2">
        <v>1400790680</v>
      </c>
      <c r="K3394" s="2" t="b">
        <v>0</v>
      </c>
      <c r="L3394" s="2">
        <v>56</v>
      </c>
      <c r="M3394" s="2" t="b">
        <v>1</v>
      </c>
      <c r="N3394" s="2" t="s">
        <v>8270</v>
      </c>
      <c r="O3394" s="9">
        <f>E3394/D3394</f>
        <v>1.2786666666666666</v>
      </c>
      <c r="P3394" s="10">
        <f>IF(E3394=0,0,E3394/L3394)</f>
        <v>34.25</v>
      </c>
      <c r="Q3394" s="2" t="str">
        <f>LEFT(N3394,SEARCH("/",N3394,1)-1)</f>
        <v>theater</v>
      </c>
      <c r="R3394" s="2" t="str">
        <f>RIGHT(N3394,LEN(N3394)-SEARCH("/",N3394))</f>
        <v>plays</v>
      </c>
      <c r="S3394" s="21">
        <f>(((J3394/60)/60)/24)+DATE(1970,1,1)+(-5/24)</f>
        <v>41781.646759259253</v>
      </c>
      <c r="T3394" s="21">
        <f>(((I3394/60)/60)/24)+DATE(1970,1,1)+(-5/24)</f>
        <v>41811.646759259253</v>
      </c>
    </row>
    <row r="3395" spans="1:20" ht="90" hidden="1" x14ac:dyDescent="0.25">
      <c r="A3395" s="13">
        <v>3480</v>
      </c>
      <c r="B3395" s="3" t="s">
        <v>3479</v>
      </c>
      <c r="C3395" s="3" t="s">
        <v>7590</v>
      </c>
      <c r="D3395" s="2">
        <v>1500</v>
      </c>
      <c r="E3395" s="11">
        <v>2140</v>
      </c>
      <c r="F3395" s="2" t="s">
        <v>8218</v>
      </c>
      <c r="G3395" s="2" t="s">
        <v>8223</v>
      </c>
      <c r="H3395" s="2" t="s">
        <v>8245</v>
      </c>
      <c r="I3395" s="2">
        <v>1436562000</v>
      </c>
      <c r="J3395" s="2">
        <v>1434440227</v>
      </c>
      <c r="K3395" s="2" t="b">
        <v>0</v>
      </c>
      <c r="L3395" s="2">
        <v>13</v>
      </c>
      <c r="M3395" s="2" t="b">
        <v>1</v>
      </c>
      <c r="N3395" s="2" t="s">
        <v>8270</v>
      </c>
      <c r="O3395" s="9">
        <f>E3395/D3395</f>
        <v>1.4266666666666667</v>
      </c>
      <c r="P3395" s="10">
        <f>IF(E3395=0,0,E3395/L3395)</f>
        <v>164.61538461538461</v>
      </c>
      <c r="Q3395" s="2" t="str">
        <f>LEFT(N3395,SEARCH("/",N3395,1)-1)</f>
        <v>theater</v>
      </c>
      <c r="R3395" s="2" t="str">
        <f>RIGHT(N3395,LEN(N3395)-SEARCH("/",N3395))</f>
        <v>plays</v>
      </c>
      <c r="S3395" s="21">
        <f>(((J3395/60)/60)/24)+DATE(1970,1,1)+(-5/24)</f>
        <v>42171.109108796292</v>
      </c>
      <c r="T3395" s="21">
        <f>(((I3395/60)/60)/24)+DATE(1970,1,1)+(-5/24)</f>
        <v>42195.666666666664</v>
      </c>
    </row>
    <row r="3396" spans="1:20" ht="90" hidden="1" x14ac:dyDescent="0.25">
      <c r="A3396" s="13">
        <v>3481</v>
      </c>
      <c r="B3396" s="3" t="s">
        <v>3480</v>
      </c>
      <c r="C3396" s="3" t="s">
        <v>7591</v>
      </c>
      <c r="D3396" s="2">
        <v>10000</v>
      </c>
      <c r="E3396" s="11">
        <v>11880</v>
      </c>
      <c r="F3396" s="2" t="s">
        <v>8218</v>
      </c>
      <c r="G3396" s="2" t="s">
        <v>8225</v>
      </c>
      <c r="H3396" s="2" t="s">
        <v>8247</v>
      </c>
      <c r="I3396" s="2">
        <v>1420178188</v>
      </c>
      <c r="J3396" s="2">
        <v>1418709388</v>
      </c>
      <c r="K3396" s="2" t="b">
        <v>0</v>
      </c>
      <c r="L3396" s="2">
        <v>95</v>
      </c>
      <c r="M3396" s="2" t="b">
        <v>1</v>
      </c>
      <c r="N3396" s="2" t="s">
        <v>8270</v>
      </c>
      <c r="O3396" s="9">
        <f>E3396/D3396</f>
        <v>1.1879999999999999</v>
      </c>
      <c r="P3396" s="10">
        <f>IF(E3396=0,0,E3396/L3396)</f>
        <v>125.05263157894737</v>
      </c>
      <c r="Q3396" s="2" t="str">
        <f>LEFT(N3396,SEARCH("/",N3396,1)-1)</f>
        <v>theater</v>
      </c>
      <c r="R3396" s="2" t="str">
        <f>RIGHT(N3396,LEN(N3396)-SEARCH("/",N3396))</f>
        <v>plays</v>
      </c>
      <c r="S3396" s="21">
        <f>(((J3396/60)/60)/24)+DATE(1970,1,1)+(-5/24)</f>
        <v>41989.039212962954</v>
      </c>
      <c r="T3396" s="21">
        <f>(((I3396/60)/60)/24)+DATE(1970,1,1)+(-5/24)</f>
        <v>42006.039212962954</v>
      </c>
    </row>
    <row r="3397" spans="1:20" ht="90" hidden="1" x14ac:dyDescent="0.25">
      <c r="A3397" s="13">
        <v>3482</v>
      </c>
      <c r="B3397" s="3" t="s">
        <v>3481</v>
      </c>
      <c r="C3397" s="3" t="s">
        <v>7592</v>
      </c>
      <c r="D3397" s="2">
        <v>3000</v>
      </c>
      <c r="E3397" s="11">
        <v>4150</v>
      </c>
      <c r="F3397" s="2" t="s">
        <v>8218</v>
      </c>
      <c r="G3397" s="2" t="s">
        <v>8224</v>
      </c>
      <c r="H3397" s="2" t="s">
        <v>8246</v>
      </c>
      <c r="I3397" s="2">
        <v>1404671466</v>
      </c>
      <c r="J3397" s="2">
        <v>1402079466</v>
      </c>
      <c r="K3397" s="2" t="b">
        <v>0</v>
      </c>
      <c r="L3397" s="2">
        <v>80</v>
      </c>
      <c r="M3397" s="2" t="b">
        <v>1</v>
      </c>
      <c r="N3397" s="2" t="s">
        <v>8270</v>
      </c>
      <c r="O3397" s="9">
        <f>E3397/D3397</f>
        <v>1.3833333333333333</v>
      </c>
      <c r="P3397" s="10">
        <f>IF(E3397=0,0,E3397/L3397)</f>
        <v>51.875</v>
      </c>
      <c r="Q3397" s="2" t="str">
        <f>LEFT(N3397,SEARCH("/",N3397,1)-1)</f>
        <v>theater</v>
      </c>
      <c r="R3397" s="2" t="str">
        <f>RIGHT(N3397,LEN(N3397)-SEARCH("/",N3397))</f>
        <v>plays</v>
      </c>
      <c r="S3397" s="21">
        <f>(((J3397/60)/60)/24)+DATE(1970,1,1)+(-5/24)</f>
        <v>41796.563263888886</v>
      </c>
      <c r="T3397" s="21">
        <f>(((I3397/60)/60)/24)+DATE(1970,1,1)+(-5/24)</f>
        <v>41826.563263888886</v>
      </c>
    </row>
    <row r="3398" spans="1:20" ht="90" hidden="1" x14ac:dyDescent="0.25">
      <c r="A3398" s="13">
        <v>3483</v>
      </c>
      <c r="B3398" s="3" t="s">
        <v>3482</v>
      </c>
      <c r="C3398" s="3" t="s">
        <v>7593</v>
      </c>
      <c r="D3398" s="2">
        <v>3350</v>
      </c>
      <c r="E3398" s="11">
        <v>5358</v>
      </c>
      <c r="F3398" s="2" t="s">
        <v>8218</v>
      </c>
      <c r="G3398" s="2" t="s">
        <v>8223</v>
      </c>
      <c r="H3398" s="2" t="s">
        <v>8245</v>
      </c>
      <c r="I3398" s="2">
        <v>1404403381</v>
      </c>
      <c r="J3398" s="2">
        <v>1401811381</v>
      </c>
      <c r="K3398" s="2" t="b">
        <v>0</v>
      </c>
      <c r="L3398" s="2">
        <v>133</v>
      </c>
      <c r="M3398" s="2" t="b">
        <v>1</v>
      </c>
      <c r="N3398" s="2" t="s">
        <v>8270</v>
      </c>
      <c r="O3398" s="9">
        <f>E3398/D3398</f>
        <v>1.599402985074627</v>
      </c>
      <c r="P3398" s="10">
        <f>IF(E3398=0,0,E3398/L3398)</f>
        <v>40.285714285714285</v>
      </c>
      <c r="Q3398" s="2" t="str">
        <f>LEFT(N3398,SEARCH("/",N3398,1)-1)</f>
        <v>theater</v>
      </c>
      <c r="R3398" s="2" t="str">
        <f>RIGHT(N3398,LEN(N3398)-SEARCH("/",N3398))</f>
        <v>plays</v>
      </c>
      <c r="S3398" s="21">
        <f>(((J3398/60)/60)/24)+DATE(1970,1,1)+(-5/24)</f>
        <v>41793.460428240738</v>
      </c>
      <c r="T3398" s="21">
        <f>(((I3398/60)/60)/24)+DATE(1970,1,1)+(-5/24)</f>
        <v>41823.460428240738</v>
      </c>
    </row>
    <row r="3399" spans="1:20" ht="105" hidden="1" x14ac:dyDescent="0.25">
      <c r="A3399" s="13">
        <v>3484</v>
      </c>
      <c r="B3399" s="3" t="s">
        <v>3483</v>
      </c>
      <c r="C3399" s="3" t="s">
        <v>7594</v>
      </c>
      <c r="D3399" s="2">
        <v>2500</v>
      </c>
      <c r="E3399" s="11">
        <v>2856</v>
      </c>
      <c r="F3399" s="2" t="s">
        <v>8218</v>
      </c>
      <c r="G3399" s="2" t="s">
        <v>8223</v>
      </c>
      <c r="H3399" s="2" t="s">
        <v>8245</v>
      </c>
      <c r="I3399" s="2">
        <v>1466014499</v>
      </c>
      <c r="J3399" s="2">
        <v>1463422499</v>
      </c>
      <c r="K3399" s="2" t="b">
        <v>0</v>
      </c>
      <c r="L3399" s="2">
        <v>44</v>
      </c>
      <c r="M3399" s="2" t="b">
        <v>1</v>
      </c>
      <c r="N3399" s="2" t="s">
        <v>8270</v>
      </c>
      <c r="O3399" s="9">
        <f>E3399/D3399</f>
        <v>1.1424000000000001</v>
      </c>
      <c r="P3399" s="10">
        <f>IF(E3399=0,0,E3399/L3399)</f>
        <v>64.909090909090907</v>
      </c>
      <c r="Q3399" s="2" t="str">
        <f>LEFT(N3399,SEARCH("/",N3399,1)-1)</f>
        <v>theater</v>
      </c>
      <c r="R3399" s="2" t="str">
        <f>RIGHT(N3399,LEN(N3399)-SEARCH("/",N3399))</f>
        <v>plays</v>
      </c>
      <c r="S3399" s="21">
        <f>(((J3399/60)/60)/24)+DATE(1970,1,1)+(-5/24)</f>
        <v>42506.552071759252</v>
      </c>
      <c r="T3399" s="21">
        <f>(((I3399/60)/60)/24)+DATE(1970,1,1)+(-5/24)</f>
        <v>42536.552071759252</v>
      </c>
    </row>
    <row r="3400" spans="1:20" ht="90" hidden="1" x14ac:dyDescent="0.25">
      <c r="A3400" s="13">
        <v>3485</v>
      </c>
      <c r="B3400" s="3" t="s">
        <v>3484</v>
      </c>
      <c r="C3400" s="3" t="s">
        <v>7595</v>
      </c>
      <c r="D3400" s="2">
        <v>1650</v>
      </c>
      <c r="E3400" s="11">
        <v>1660</v>
      </c>
      <c r="F3400" s="2" t="s">
        <v>8218</v>
      </c>
      <c r="G3400" s="2" t="s">
        <v>8223</v>
      </c>
      <c r="H3400" s="2" t="s">
        <v>8245</v>
      </c>
      <c r="I3400" s="2">
        <v>1454431080</v>
      </c>
      <c r="J3400" s="2">
        <v>1451839080</v>
      </c>
      <c r="K3400" s="2" t="b">
        <v>0</v>
      </c>
      <c r="L3400" s="2">
        <v>30</v>
      </c>
      <c r="M3400" s="2" t="b">
        <v>1</v>
      </c>
      <c r="N3400" s="2" t="s">
        <v>8270</v>
      </c>
      <c r="O3400" s="9">
        <f>E3400/D3400</f>
        <v>1.0060606060606061</v>
      </c>
      <c r="P3400" s="10">
        <f>IF(E3400=0,0,E3400/L3400)</f>
        <v>55.333333333333336</v>
      </c>
      <c r="Q3400" s="2" t="str">
        <f>LEFT(N3400,SEARCH("/",N3400,1)-1)</f>
        <v>theater</v>
      </c>
      <c r="R3400" s="2" t="str">
        <f>RIGHT(N3400,LEN(N3400)-SEARCH("/",N3400))</f>
        <v>plays</v>
      </c>
      <c r="S3400" s="21">
        <f>(((J3400/60)/60)/24)+DATE(1970,1,1)+(-5/24)</f>
        <v>42372.484722222223</v>
      </c>
      <c r="T3400" s="21">
        <f>(((I3400/60)/60)/24)+DATE(1970,1,1)+(-5/24)</f>
        <v>42402.484722222223</v>
      </c>
    </row>
    <row r="3401" spans="1:20" ht="90" hidden="1" x14ac:dyDescent="0.25">
      <c r="A3401" s="13">
        <v>3486</v>
      </c>
      <c r="B3401" s="3" t="s">
        <v>3485</v>
      </c>
      <c r="C3401" s="3" t="s">
        <v>7596</v>
      </c>
      <c r="D3401" s="2">
        <v>3000</v>
      </c>
      <c r="E3401" s="11">
        <v>4656</v>
      </c>
      <c r="F3401" s="2" t="s">
        <v>8218</v>
      </c>
      <c r="G3401" s="2" t="s">
        <v>8223</v>
      </c>
      <c r="H3401" s="2" t="s">
        <v>8245</v>
      </c>
      <c r="I3401" s="2">
        <v>1433314740</v>
      </c>
      <c r="J3401" s="2">
        <v>1430600401</v>
      </c>
      <c r="K3401" s="2" t="b">
        <v>0</v>
      </c>
      <c r="L3401" s="2">
        <v>56</v>
      </c>
      <c r="M3401" s="2" t="b">
        <v>1</v>
      </c>
      <c r="N3401" s="2" t="s">
        <v>8270</v>
      </c>
      <c r="O3401" s="9">
        <f>E3401/D3401</f>
        <v>1.552</v>
      </c>
      <c r="P3401" s="10">
        <f>IF(E3401=0,0,E3401/L3401)</f>
        <v>83.142857142857139</v>
      </c>
      <c r="Q3401" s="2" t="str">
        <f>LEFT(N3401,SEARCH("/",N3401,1)-1)</f>
        <v>theater</v>
      </c>
      <c r="R3401" s="2" t="str">
        <f>RIGHT(N3401,LEN(N3401)-SEARCH("/",N3401))</f>
        <v>plays</v>
      </c>
      <c r="S3401" s="21">
        <f>(((J3401/60)/60)/24)+DATE(1970,1,1)+(-5/24)</f>
        <v>42126.666678240734</v>
      </c>
      <c r="T3401" s="21">
        <f>(((I3401/60)/60)/24)+DATE(1970,1,1)+(-5/24)</f>
        <v>42158.082638888889</v>
      </c>
    </row>
    <row r="3402" spans="1:20" ht="90" hidden="1" x14ac:dyDescent="0.25">
      <c r="A3402" s="13">
        <v>3487</v>
      </c>
      <c r="B3402" s="3" t="s">
        <v>3486</v>
      </c>
      <c r="C3402" s="3" t="s">
        <v>7597</v>
      </c>
      <c r="D3402" s="2">
        <v>2000</v>
      </c>
      <c r="E3402" s="11">
        <v>2555</v>
      </c>
      <c r="F3402" s="2" t="s">
        <v>8218</v>
      </c>
      <c r="G3402" s="2" t="s">
        <v>8224</v>
      </c>
      <c r="H3402" s="2" t="s">
        <v>8246</v>
      </c>
      <c r="I3402" s="2">
        <v>1435185252</v>
      </c>
      <c r="J3402" s="2">
        <v>1432593252</v>
      </c>
      <c r="K3402" s="2" t="b">
        <v>0</v>
      </c>
      <c r="L3402" s="2">
        <v>66</v>
      </c>
      <c r="M3402" s="2" t="b">
        <v>1</v>
      </c>
      <c r="N3402" s="2" t="s">
        <v>8270</v>
      </c>
      <c r="O3402" s="9">
        <f>E3402/D3402</f>
        <v>1.2775000000000001</v>
      </c>
      <c r="P3402" s="10">
        <f>IF(E3402=0,0,E3402/L3402)</f>
        <v>38.712121212121211</v>
      </c>
      <c r="Q3402" s="2" t="str">
        <f>LEFT(N3402,SEARCH("/",N3402,1)-1)</f>
        <v>theater</v>
      </c>
      <c r="R3402" s="2" t="str">
        <f>RIGHT(N3402,LEN(N3402)-SEARCH("/",N3402))</f>
        <v>plays</v>
      </c>
      <c r="S3402" s="21">
        <f>(((J3402/60)/60)/24)+DATE(1970,1,1)+(-5/24)</f>
        <v>42149.732083333329</v>
      </c>
      <c r="T3402" s="21">
        <f>(((I3402/60)/60)/24)+DATE(1970,1,1)+(-5/24)</f>
        <v>42179.732083333329</v>
      </c>
    </row>
    <row r="3403" spans="1:20" ht="90" hidden="1" x14ac:dyDescent="0.25">
      <c r="A3403" s="13">
        <v>3488</v>
      </c>
      <c r="B3403" s="3" t="s">
        <v>3487</v>
      </c>
      <c r="C3403" s="3" t="s">
        <v>7598</v>
      </c>
      <c r="D3403" s="2">
        <v>3000</v>
      </c>
      <c r="E3403" s="11">
        <v>3636</v>
      </c>
      <c r="F3403" s="2" t="s">
        <v>8218</v>
      </c>
      <c r="G3403" s="2" t="s">
        <v>8223</v>
      </c>
      <c r="H3403" s="2" t="s">
        <v>8245</v>
      </c>
      <c r="I3403" s="2">
        <v>1429286400</v>
      </c>
      <c r="J3403" s="2">
        <v>1427221560</v>
      </c>
      <c r="K3403" s="2" t="b">
        <v>0</v>
      </c>
      <c r="L3403" s="2">
        <v>29</v>
      </c>
      <c r="M3403" s="2" t="b">
        <v>1</v>
      </c>
      <c r="N3403" s="2" t="s">
        <v>8270</v>
      </c>
      <c r="O3403" s="9">
        <f>E3403/D3403</f>
        <v>1.212</v>
      </c>
      <c r="P3403" s="10">
        <f>IF(E3403=0,0,E3403/L3403)</f>
        <v>125.37931034482759</v>
      </c>
      <c r="Q3403" s="2" t="str">
        <f>LEFT(N3403,SEARCH("/",N3403,1)-1)</f>
        <v>theater</v>
      </c>
      <c r="R3403" s="2" t="str">
        <f>RIGHT(N3403,LEN(N3403)-SEARCH("/",N3403))</f>
        <v>plays</v>
      </c>
      <c r="S3403" s="21">
        <f>(((J3403/60)/60)/24)+DATE(1970,1,1)+(-5/24)</f>
        <v>42087.55972222222</v>
      </c>
      <c r="T3403" s="21">
        <f>(((I3403/60)/60)/24)+DATE(1970,1,1)+(-5/24)</f>
        <v>42111.458333333336</v>
      </c>
    </row>
    <row r="3404" spans="1:20" ht="90" hidden="1" x14ac:dyDescent="0.25">
      <c r="A3404" s="13">
        <v>3489</v>
      </c>
      <c r="B3404" s="3" t="s">
        <v>3488</v>
      </c>
      <c r="C3404" s="3" t="s">
        <v>7599</v>
      </c>
      <c r="D3404" s="2">
        <v>5000</v>
      </c>
      <c r="E3404" s="11">
        <v>5635</v>
      </c>
      <c r="F3404" s="2" t="s">
        <v>8218</v>
      </c>
      <c r="G3404" s="2" t="s">
        <v>8224</v>
      </c>
      <c r="H3404" s="2" t="s">
        <v>8246</v>
      </c>
      <c r="I3404" s="2">
        <v>1400965200</v>
      </c>
      <c r="J3404" s="2">
        <v>1398352531</v>
      </c>
      <c r="K3404" s="2" t="b">
        <v>0</v>
      </c>
      <c r="L3404" s="2">
        <v>72</v>
      </c>
      <c r="M3404" s="2" t="b">
        <v>1</v>
      </c>
      <c r="N3404" s="2" t="s">
        <v>8270</v>
      </c>
      <c r="O3404" s="9">
        <f>E3404/D3404</f>
        <v>1.127</v>
      </c>
      <c r="P3404" s="10">
        <f>IF(E3404=0,0,E3404/L3404)</f>
        <v>78.263888888888886</v>
      </c>
      <c r="Q3404" s="2" t="str">
        <f>LEFT(N3404,SEARCH("/",N3404,1)-1)</f>
        <v>theater</v>
      </c>
      <c r="R3404" s="2" t="str">
        <f>RIGHT(N3404,LEN(N3404)-SEARCH("/",N3404))</f>
        <v>plays</v>
      </c>
      <c r="S3404" s="21">
        <f>(((J3404/60)/60)/24)+DATE(1970,1,1)+(-5/24)</f>
        <v>41753.427442129629</v>
      </c>
      <c r="T3404" s="21">
        <f>(((I3404/60)/60)/24)+DATE(1970,1,1)+(-5/24)</f>
        <v>41783.666666666664</v>
      </c>
    </row>
    <row r="3405" spans="1:20" ht="90" hidden="1" x14ac:dyDescent="0.25">
      <c r="A3405" s="13">
        <v>3490</v>
      </c>
      <c r="B3405" s="3" t="s">
        <v>3489</v>
      </c>
      <c r="C3405" s="3" t="s">
        <v>7600</v>
      </c>
      <c r="D3405" s="2">
        <v>1000</v>
      </c>
      <c r="E3405" s="11">
        <v>1275</v>
      </c>
      <c r="F3405" s="2" t="s">
        <v>8218</v>
      </c>
      <c r="G3405" s="2" t="s">
        <v>8223</v>
      </c>
      <c r="H3405" s="2" t="s">
        <v>8245</v>
      </c>
      <c r="I3405" s="2">
        <v>1460574924</v>
      </c>
      <c r="J3405" s="2">
        <v>1457982924</v>
      </c>
      <c r="K3405" s="2" t="b">
        <v>0</v>
      </c>
      <c r="L3405" s="2">
        <v>27</v>
      </c>
      <c r="M3405" s="2" t="b">
        <v>1</v>
      </c>
      <c r="N3405" s="2" t="s">
        <v>8270</v>
      </c>
      <c r="O3405" s="9">
        <f>E3405/D3405</f>
        <v>1.2749999999999999</v>
      </c>
      <c r="P3405" s="10">
        <f>IF(E3405=0,0,E3405/L3405)</f>
        <v>47.222222222222221</v>
      </c>
      <c r="Q3405" s="2" t="str">
        <f>LEFT(N3405,SEARCH("/",N3405,1)-1)</f>
        <v>theater</v>
      </c>
      <c r="R3405" s="2" t="str">
        <f>RIGHT(N3405,LEN(N3405)-SEARCH("/",N3405))</f>
        <v>plays</v>
      </c>
      <c r="S3405" s="21">
        <f>(((J3405/60)/60)/24)+DATE(1970,1,1)+(-5/24)</f>
        <v>42443.594027777777</v>
      </c>
      <c r="T3405" s="21">
        <f>(((I3405/60)/60)/24)+DATE(1970,1,1)+(-5/24)</f>
        <v>42473.594027777777</v>
      </c>
    </row>
    <row r="3406" spans="1:20" ht="90" hidden="1" x14ac:dyDescent="0.25">
      <c r="A3406" s="13">
        <v>3491</v>
      </c>
      <c r="B3406" s="3" t="s">
        <v>3490</v>
      </c>
      <c r="C3406" s="3" t="s">
        <v>7601</v>
      </c>
      <c r="D3406" s="2">
        <v>500</v>
      </c>
      <c r="E3406" s="11">
        <v>791</v>
      </c>
      <c r="F3406" s="2" t="s">
        <v>8218</v>
      </c>
      <c r="G3406" s="2" t="s">
        <v>8223</v>
      </c>
      <c r="H3406" s="2" t="s">
        <v>8245</v>
      </c>
      <c r="I3406" s="2">
        <v>1431928784</v>
      </c>
      <c r="J3406" s="2">
        <v>1430114384</v>
      </c>
      <c r="K3406" s="2" t="b">
        <v>0</v>
      </c>
      <c r="L3406" s="2">
        <v>10</v>
      </c>
      <c r="M3406" s="2" t="b">
        <v>1</v>
      </c>
      <c r="N3406" s="2" t="s">
        <v>8270</v>
      </c>
      <c r="O3406" s="9">
        <f>E3406/D3406</f>
        <v>1.5820000000000001</v>
      </c>
      <c r="P3406" s="10">
        <f>IF(E3406=0,0,E3406/L3406)</f>
        <v>79.099999999999994</v>
      </c>
      <c r="Q3406" s="2" t="str">
        <f>LEFT(N3406,SEARCH("/",N3406,1)-1)</f>
        <v>theater</v>
      </c>
      <c r="R3406" s="2" t="str">
        <f>RIGHT(N3406,LEN(N3406)-SEARCH("/",N3406))</f>
        <v>plays</v>
      </c>
      <c r="S3406" s="21">
        <f>(((J3406/60)/60)/24)+DATE(1970,1,1)+(-5/24)</f>
        <v>42121.041481481479</v>
      </c>
      <c r="T3406" s="21">
        <f>(((I3406/60)/60)/24)+DATE(1970,1,1)+(-5/24)</f>
        <v>42142.041481481479</v>
      </c>
    </row>
    <row r="3407" spans="1:20" ht="90" hidden="1" x14ac:dyDescent="0.25">
      <c r="A3407" s="13">
        <v>3492</v>
      </c>
      <c r="B3407" s="3" t="s">
        <v>3491</v>
      </c>
      <c r="C3407" s="3" t="s">
        <v>7602</v>
      </c>
      <c r="D3407" s="2">
        <v>3800</v>
      </c>
      <c r="E3407" s="11">
        <v>4000.22</v>
      </c>
      <c r="F3407" s="2" t="s">
        <v>8218</v>
      </c>
      <c r="G3407" s="2" t="s">
        <v>8223</v>
      </c>
      <c r="H3407" s="2" t="s">
        <v>8245</v>
      </c>
      <c r="I3407" s="2">
        <v>1445818397</v>
      </c>
      <c r="J3407" s="2">
        <v>1442794397</v>
      </c>
      <c r="K3407" s="2" t="b">
        <v>0</v>
      </c>
      <c r="L3407" s="2">
        <v>35</v>
      </c>
      <c r="M3407" s="2" t="b">
        <v>1</v>
      </c>
      <c r="N3407" s="2" t="s">
        <v>8270</v>
      </c>
      <c r="O3407" s="9">
        <f>E3407/D3407</f>
        <v>1.0526894736842105</v>
      </c>
      <c r="P3407" s="10">
        <f>IF(E3407=0,0,E3407/L3407)</f>
        <v>114.29199999999999</v>
      </c>
      <c r="Q3407" s="2" t="str">
        <f>LEFT(N3407,SEARCH("/",N3407,1)-1)</f>
        <v>theater</v>
      </c>
      <c r="R3407" s="2" t="str">
        <f>RIGHT(N3407,LEN(N3407)-SEARCH("/",N3407))</f>
        <v>plays</v>
      </c>
      <c r="S3407" s="21">
        <f>(((J3407/60)/60)/24)+DATE(1970,1,1)+(-5/24)</f>
        <v>42267.800891203697</v>
      </c>
      <c r="T3407" s="21">
        <f>(((I3407/60)/60)/24)+DATE(1970,1,1)+(-5/24)</f>
        <v>42302.800891203697</v>
      </c>
    </row>
    <row r="3408" spans="1:20" ht="105" hidden="1" x14ac:dyDescent="0.25">
      <c r="A3408" s="13">
        <v>3493</v>
      </c>
      <c r="B3408" s="3" t="s">
        <v>3492</v>
      </c>
      <c r="C3408" s="3" t="s">
        <v>7603</v>
      </c>
      <c r="D3408" s="2">
        <v>1500</v>
      </c>
      <c r="E3408" s="11">
        <v>1500</v>
      </c>
      <c r="F3408" s="2" t="s">
        <v>8218</v>
      </c>
      <c r="G3408" s="2" t="s">
        <v>8223</v>
      </c>
      <c r="H3408" s="2" t="s">
        <v>8245</v>
      </c>
      <c r="I3408" s="2">
        <v>1408252260</v>
      </c>
      <c r="J3408" s="2">
        <v>1406580436</v>
      </c>
      <c r="K3408" s="2" t="b">
        <v>0</v>
      </c>
      <c r="L3408" s="2">
        <v>29</v>
      </c>
      <c r="M3408" s="2" t="b">
        <v>1</v>
      </c>
      <c r="N3408" s="2" t="s">
        <v>8270</v>
      </c>
      <c r="O3408" s="9">
        <f>E3408/D3408</f>
        <v>1</v>
      </c>
      <c r="P3408" s="10">
        <f>IF(E3408=0,0,E3408/L3408)</f>
        <v>51.724137931034484</v>
      </c>
      <c r="Q3408" s="2" t="str">
        <f>LEFT(N3408,SEARCH("/",N3408,1)-1)</f>
        <v>theater</v>
      </c>
      <c r="R3408" s="2" t="str">
        <f>RIGHT(N3408,LEN(N3408)-SEARCH("/",N3408))</f>
        <v>plays</v>
      </c>
      <c r="S3408" s="21">
        <f>(((J3408/60)/60)/24)+DATE(1970,1,1)+(-5/24)</f>
        <v>41848.657824074071</v>
      </c>
      <c r="T3408" s="21">
        <f>(((I3408/60)/60)/24)+DATE(1970,1,1)+(-5/24)</f>
        <v>41868.007638888885</v>
      </c>
    </row>
    <row r="3409" spans="1:20" ht="90" hidden="1" x14ac:dyDescent="0.25">
      <c r="A3409" s="13">
        <v>3494</v>
      </c>
      <c r="B3409" s="3" t="s">
        <v>3493</v>
      </c>
      <c r="C3409" s="3" t="s">
        <v>7604</v>
      </c>
      <c r="D3409" s="2">
        <v>400</v>
      </c>
      <c r="E3409" s="11">
        <v>400</v>
      </c>
      <c r="F3409" s="2" t="s">
        <v>8218</v>
      </c>
      <c r="G3409" s="2" t="s">
        <v>8223</v>
      </c>
      <c r="H3409" s="2" t="s">
        <v>8245</v>
      </c>
      <c r="I3409" s="2">
        <v>1480140000</v>
      </c>
      <c r="J3409" s="2">
        <v>1479186575</v>
      </c>
      <c r="K3409" s="2" t="b">
        <v>0</v>
      </c>
      <c r="L3409" s="2">
        <v>13</v>
      </c>
      <c r="M3409" s="2" t="b">
        <v>1</v>
      </c>
      <c r="N3409" s="2" t="s">
        <v>8270</v>
      </c>
      <c r="O3409" s="9">
        <f>E3409/D3409</f>
        <v>1</v>
      </c>
      <c r="P3409" s="10">
        <f>IF(E3409=0,0,E3409/L3409)</f>
        <v>30.76923076923077</v>
      </c>
      <c r="Q3409" s="2" t="str">
        <f>LEFT(N3409,SEARCH("/",N3409,1)-1)</f>
        <v>theater</v>
      </c>
      <c r="R3409" s="2" t="str">
        <f>RIGHT(N3409,LEN(N3409)-SEARCH("/",N3409))</f>
        <v>plays</v>
      </c>
      <c r="S3409" s="21">
        <f>(((J3409/60)/60)/24)+DATE(1970,1,1)+(-5/24)</f>
        <v>42689.006655092591</v>
      </c>
      <c r="T3409" s="21">
        <f>(((I3409/60)/60)/24)+DATE(1970,1,1)+(-5/24)</f>
        <v>42700.041666666664</v>
      </c>
    </row>
    <row r="3410" spans="1:20" ht="90" hidden="1" x14ac:dyDescent="0.25">
      <c r="A3410" s="13">
        <v>3495</v>
      </c>
      <c r="B3410" s="3" t="s">
        <v>3494</v>
      </c>
      <c r="C3410" s="3" t="s">
        <v>7605</v>
      </c>
      <c r="D3410" s="2">
        <v>5000</v>
      </c>
      <c r="E3410" s="11">
        <v>5343</v>
      </c>
      <c r="F3410" s="2" t="s">
        <v>8218</v>
      </c>
      <c r="G3410" s="2" t="s">
        <v>8228</v>
      </c>
      <c r="H3410" s="2" t="s">
        <v>8250</v>
      </c>
      <c r="I3410" s="2">
        <v>1414862280</v>
      </c>
      <c r="J3410" s="2">
        <v>1412360309</v>
      </c>
      <c r="K3410" s="2" t="b">
        <v>0</v>
      </c>
      <c r="L3410" s="2">
        <v>72</v>
      </c>
      <c r="M3410" s="2" t="b">
        <v>1</v>
      </c>
      <c r="N3410" s="2" t="s">
        <v>8270</v>
      </c>
      <c r="O3410" s="9">
        <f>E3410/D3410</f>
        <v>1.0686</v>
      </c>
      <c r="P3410" s="10">
        <f>IF(E3410=0,0,E3410/L3410)</f>
        <v>74.208333333333329</v>
      </c>
      <c r="Q3410" s="2" t="str">
        <f>LEFT(N3410,SEARCH("/",N3410,1)-1)</f>
        <v>theater</v>
      </c>
      <c r="R3410" s="2" t="str">
        <f>RIGHT(N3410,LEN(N3410)-SEARCH("/",N3410))</f>
        <v>plays</v>
      </c>
      <c r="S3410" s="21">
        <f>(((J3410/60)/60)/24)+DATE(1970,1,1)+(-5/24)</f>
        <v>41915.554502314815</v>
      </c>
      <c r="T3410" s="21">
        <f>(((I3410/60)/60)/24)+DATE(1970,1,1)+(-5/24)</f>
        <v>41944.512499999997</v>
      </c>
    </row>
    <row r="3411" spans="1:20" ht="90" hidden="1" x14ac:dyDescent="0.25">
      <c r="A3411" s="13">
        <v>3496</v>
      </c>
      <c r="B3411" s="3" t="s">
        <v>3495</v>
      </c>
      <c r="C3411" s="3" t="s">
        <v>7606</v>
      </c>
      <c r="D3411" s="2">
        <v>3000</v>
      </c>
      <c r="E3411" s="11">
        <v>3732</v>
      </c>
      <c r="F3411" s="2" t="s">
        <v>8218</v>
      </c>
      <c r="G3411" s="2" t="s">
        <v>8223</v>
      </c>
      <c r="H3411" s="2" t="s">
        <v>8245</v>
      </c>
      <c r="I3411" s="2">
        <v>1473625166</v>
      </c>
      <c r="J3411" s="2">
        <v>1470169166</v>
      </c>
      <c r="K3411" s="2" t="b">
        <v>0</v>
      </c>
      <c r="L3411" s="2">
        <v>78</v>
      </c>
      <c r="M3411" s="2" t="b">
        <v>1</v>
      </c>
      <c r="N3411" s="2" t="s">
        <v>8270</v>
      </c>
      <c r="O3411" s="9">
        <f>E3411/D3411</f>
        <v>1.244</v>
      </c>
      <c r="P3411" s="10">
        <f>IF(E3411=0,0,E3411/L3411)</f>
        <v>47.846153846153847</v>
      </c>
      <c r="Q3411" s="2" t="str">
        <f>LEFT(N3411,SEARCH("/",N3411,1)-1)</f>
        <v>theater</v>
      </c>
      <c r="R3411" s="2" t="str">
        <f>RIGHT(N3411,LEN(N3411)-SEARCH("/",N3411))</f>
        <v>plays</v>
      </c>
      <c r="S3411" s="21">
        <f>(((J3411/60)/60)/24)+DATE(1970,1,1)+(-5/24)</f>
        <v>42584.638495370367</v>
      </c>
      <c r="T3411" s="21">
        <f>(((I3411/60)/60)/24)+DATE(1970,1,1)+(-5/24)</f>
        <v>42624.638495370367</v>
      </c>
    </row>
    <row r="3412" spans="1:20" ht="105" hidden="1" x14ac:dyDescent="0.25">
      <c r="A3412" s="13">
        <v>3497</v>
      </c>
      <c r="B3412" s="3" t="s">
        <v>3496</v>
      </c>
      <c r="C3412" s="3" t="s">
        <v>7607</v>
      </c>
      <c r="D3412" s="2">
        <v>1551</v>
      </c>
      <c r="E3412" s="11">
        <v>1686</v>
      </c>
      <c r="F3412" s="2" t="s">
        <v>8218</v>
      </c>
      <c r="G3412" s="2" t="s">
        <v>8223</v>
      </c>
      <c r="H3412" s="2" t="s">
        <v>8245</v>
      </c>
      <c r="I3412" s="2">
        <v>1464904800</v>
      </c>
      <c r="J3412" s="2">
        <v>1463852904</v>
      </c>
      <c r="K3412" s="2" t="b">
        <v>0</v>
      </c>
      <c r="L3412" s="2">
        <v>49</v>
      </c>
      <c r="M3412" s="2" t="b">
        <v>1</v>
      </c>
      <c r="N3412" s="2" t="s">
        <v>8270</v>
      </c>
      <c r="O3412" s="9">
        <f>E3412/D3412</f>
        <v>1.0870406189555126</v>
      </c>
      <c r="P3412" s="10">
        <f>IF(E3412=0,0,E3412/L3412)</f>
        <v>34.408163265306122</v>
      </c>
      <c r="Q3412" s="2" t="str">
        <f>LEFT(N3412,SEARCH("/",N3412,1)-1)</f>
        <v>theater</v>
      </c>
      <c r="R3412" s="2" t="str">
        <f>RIGHT(N3412,LEN(N3412)-SEARCH("/",N3412))</f>
        <v>plays</v>
      </c>
      <c r="S3412" s="21">
        <f>(((J3412/60)/60)/24)+DATE(1970,1,1)+(-5/24)</f>
        <v>42511.533611111103</v>
      </c>
      <c r="T3412" s="21">
        <f>(((I3412/60)/60)/24)+DATE(1970,1,1)+(-5/24)</f>
        <v>42523.708333333336</v>
      </c>
    </row>
    <row r="3413" spans="1:20" ht="90" hidden="1" x14ac:dyDescent="0.25">
      <c r="A3413" s="13">
        <v>3498</v>
      </c>
      <c r="B3413" s="3" t="s">
        <v>3497</v>
      </c>
      <c r="C3413" s="3" t="s">
        <v>7608</v>
      </c>
      <c r="D3413" s="2">
        <v>1650</v>
      </c>
      <c r="E3413" s="11">
        <v>1690</v>
      </c>
      <c r="F3413" s="2" t="s">
        <v>8218</v>
      </c>
      <c r="G3413" s="2" t="s">
        <v>8228</v>
      </c>
      <c r="H3413" s="2" t="s">
        <v>8250</v>
      </c>
      <c r="I3413" s="2">
        <v>1464471840</v>
      </c>
      <c r="J3413" s="2">
        <v>1459309704</v>
      </c>
      <c r="K3413" s="2" t="b">
        <v>0</v>
      </c>
      <c r="L3413" s="2">
        <v>42</v>
      </c>
      <c r="M3413" s="2" t="b">
        <v>1</v>
      </c>
      <c r="N3413" s="2" t="s">
        <v>8270</v>
      </c>
      <c r="O3413" s="9">
        <f>E3413/D3413</f>
        <v>1.0242424242424242</v>
      </c>
      <c r="P3413" s="10">
        <f>IF(E3413=0,0,E3413/L3413)</f>
        <v>40.238095238095241</v>
      </c>
      <c r="Q3413" s="2" t="str">
        <f>LEFT(N3413,SEARCH("/",N3413,1)-1)</f>
        <v>theater</v>
      </c>
      <c r="R3413" s="2" t="str">
        <f>RIGHT(N3413,LEN(N3413)-SEARCH("/",N3413))</f>
        <v>plays</v>
      </c>
      <c r="S3413" s="21">
        <f>(((J3413/60)/60)/24)+DATE(1970,1,1)+(-5/24)</f>
        <v>42458.950277777774</v>
      </c>
      <c r="T3413" s="21">
        <f>(((I3413/60)/60)/24)+DATE(1970,1,1)+(-5/24)</f>
        <v>42518.697222222218</v>
      </c>
    </row>
    <row r="3414" spans="1:20" ht="90" hidden="1" x14ac:dyDescent="0.25">
      <c r="A3414" s="13">
        <v>3499</v>
      </c>
      <c r="B3414" s="3" t="s">
        <v>3498</v>
      </c>
      <c r="C3414" s="3" t="s">
        <v>7609</v>
      </c>
      <c r="D3414" s="2">
        <v>2000</v>
      </c>
      <c r="E3414" s="11">
        <v>2110</v>
      </c>
      <c r="F3414" s="2" t="s">
        <v>8218</v>
      </c>
      <c r="G3414" s="2" t="s">
        <v>8223</v>
      </c>
      <c r="H3414" s="2" t="s">
        <v>8245</v>
      </c>
      <c r="I3414" s="2">
        <v>1435733940</v>
      </c>
      <c r="J3414" s="2">
        <v>1431046325</v>
      </c>
      <c r="K3414" s="2" t="b">
        <v>0</v>
      </c>
      <c r="L3414" s="2">
        <v>35</v>
      </c>
      <c r="M3414" s="2" t="b">
        <v>1</v>
      </c>
      <c r="N3414" s="2" t="s">
        <v>8270</v>
      </c>
      <c r="O3414" s="9">
        <f>E3414/D3414</f>
        <v>1.0549999999999999</v>
      </c>
      <c r="P3414" s="10">
        <f>IF(E3414=0,0,E3414/L3414)</f>
        <v>60.285714285714285</v>
      </c>
      <c r="Q3414" s="2" t="str">
        <f>LEFT(N3414,SEARCH("/",N3414,1)-1)</f>
        <v>theater</v>
      </c>
      <c r="R3414" s="2" t="str">
        <f>RIGHT(N3414,LEN(N3414)-SEARCH("/",N3414))</f>
        <v>plays</v>
      </c>
      <c r="S3414" s="21">
        <f>(((J3414/60)/60)/24)+DATE(1970,1,1)+(-5/24)</f>
        <v>42131.827835648146</v>
      </c>
      <c r="T3414" s="21">
        <f>(((I3414/60)/60)/24)+DATE(1970,1,1)+(-5/24)</f>
        <v>42186.082638888889</v>
      </c>
    </row>
    <row r="3415" spans="1:20" ht="105" hidden="1" x14ac:dyDescent="0.25">
      <c r="A3415" s="13">
        <v>3500</v>
      </c>
      <c r="B3415" s="3" t="s">
        <v>3499</v>
      </c>
      <c r="C3415" s="3" t="s">
        <v>7610</v>
      </c>
      <c r="D3415" s="2">
        <v>1000</v>
      </c>
      <c r="E3415" s="11">
        <v>1063</v>
      </c>
      <c r="F3415" s="2" t="s">
        <v>8218</v>
      </c>
      <c r="G3415" s="2" t="s">
        <v>8223</v>
      </c>
      <c r="H3415" s="2" t="s">
        <v>8245</v>
      </c>
      <c r="I3415" s="2">
        <v>1457326740</v>
      </c>
      <c r="J3415" s="2">
        <v>1455919438</v>
      </c>
      <c r="K3415" s="2" t="b">
        <v>0</v>
      </c>
      <c r="L3415" s="2">
        <v>42</v>
      </c>
      <c r="M3415" s="2" t="b">
        <v>1</v>
      </c>
      <c r="N3415" s="2" t="s">
        <v>8270</v>
      </c>
      <c r="O3415" s="9">
        <f>E3415/D3415</f>
        <v>1.0629999999999999</v>
      </c>
      <c r="P3415" s="10">
        <f>IF(E3415=0,0,E3415/L3415)</f>
        <v>25.30952380952381</v>
      </c>
      <c r="Q3415" s="2" t="str">
        <f>LEFT(N3415,SEARCH("/",N3415,1)-1)</f>
        <v>theater</v>
      </c>
      <c r="R3415" s="2" t="str">
        <f>RIGHT(N3415,LEN(N3415)-SEARCH("/",N3415))</f>
        <v>plays</v>
      </c>
      <c r="S3415" s="21">
        <f>(((J3415/60)/60)/24)+DATE(1970,1,1)+(-5/24)</f>
        <v>42419.711087962954</v>
      </c>
      <c r="T3415" s="21">
        <f>(((I3415/60)/60)/24)+DATE(1970,1,1)+(-5/24)</f>
        <v>42435.999305555553</v>
      </c>
    </row>
    <row r="3416" spans="1:20" ht="90" hidden="1" x14ac:dyDescent="0.25">
      <c r="A3416" s="13">
        <v>3501</v>
      </c>
      <c r="B3416" s="3" t="s">
        <v>3500</v>
      </c>
      <c r="C3416" s="3" t="s">
        <v>7611</v>
      </c>
      <c r="D3416" s="2">
        <v>1500</v>
      </c>
      <c r="E3416" s="11">
        <v>1510</v>
      </c>
      <c r="F3416" s="2" t="s">
        <v>8218</v>
      </c>
      <c r="G3416" s="2" t="s">
        <v>8224</v>
      </c>
      <c r="H3416" s="2" t="s">
        <v>8246</v>
      </c>
      <c r="I3416" s="2">
        <v>1441995595</v>
      </c>
      <c r="J3416" s="2">
        <v>1439835595</v>
      </c>
      <c r="K3416" s="2" t="b">
        <v>0</v>
      </c>
      <c r="L3416" s="2">
        <v>42</v>
      </c>
      <c r="M3416" s="2" t="b">
        <v>1</v>
      </c>
      <c r="N3416" s="2" t="s">
        <v>8270</v>
      </c>
      <c r="O3416" s="9">
        <f>E3416/D3416</f>
        <v>1.0066666666666666</v>
      </c>
      <c r="P3416" s="10">
        <f>IF(E3416=0,0,E3416/L3416)</f>
        <v>35.952380952380949</v>
      </c>
      <c r="Q3416" s="2" t="str">
        <f>LEFT(N3416,SEARCH("/",N3416,1)-1)</f>
        <v>theater</v>
      </c>
      <c r="R3416" s="2" t="str">
        <f>RIGHT(N3416,LEN(N3416)-SEARCH("/",N3416))</f>
        <v>plays</v>
      </c>
      <c r="S3416" s="21">
        <f>(((J3416/60)/60)/24)+DATE(1970,1,1)+(-5/24)</f>
        <v>42233.555497685178</v>
      </c>
      <c r="T3416" s="21">
        <f>(((I3416/60)/60)/24)+DATE(1970,1,1)+(-5/24)</f>
        <v>42258.555497685178</v>
      </c>
    </row>
    <row r="3417" spans="1:20" ht="90" hidden="1" x14ac:dyDescent="0.25">
      <c r="A3417" s="13">
        <v>3502</v>
      </c>
      <c r="B3417" s="3" t="s">
        <v>3501</v>
      </c>
      <c r="C3417" s="3" t="s">
        <v>7612</v>
      </c>
      <c r="D3417" s="2">
        <v>4000</v>
      </c>
      <c r="E3417" s="11">
        <v>4216</v>
      </c>
      <c r="F3417" s="2" t="s">
        <v>8218</v>
      </c>
      <c r="G3417" s="2" t="s">
        <v>8223</v>
      </c>
      <c r="H3417" s="2" t="s">
        <v>8245</v>
      </c>
      <c r="I3417" s="2">
        <v>1458100740</v>
      </c>
      <c r="J3417" s="2">
        <v>1456862924</v>
      </c>
      <c r="K3417" s="2" t="b">
        <v>0</v>
      </c>
      <c r="L3417" s="2">
        <v>31</v>
      </c>
      <c r="M3417" s="2" t="b">
        <v>1</v>
      </c>
      <c r="N3417" s="2" t="s">
        <v>8270</v>
      </c>
      <c r="O3417" s="9">
        <f>E3417/D3417</f>
        <v>1.054</v>
      </c>
      <c r="P3417" s="10">
        <f>IF(E3417=0,0,E3417/L3417)</f>
        <v>136</v>
      </c>
      <c r="Q3417" s="2" t="str">
        <f>LEFT(N3417,SEARCH("/",N3417,1)-1)</f>
        <v>theater</v>
      </c>
      <c r="R3417" s="2" t="str">
        <f>RIGHT(N3417,LEN(N3417)-SEARCH("/",N3417))</f>
        <v>plays</v>
      </c>
      <c r="S3417" s="21">
        <f>(((J3417/60)/60)/24)+DATE(1970,1,1)+(-5/24)</f>
        <v>42430.631064814814</v>
      </c>
      <c r="T3417" s="21">
        <f>(((I3417/60)/60)/24)+DATE(1970,1,1)+(-5/24)</f>
        <v>42444.957638888889</v>
      </c>
    </row>
    <row r="3418" spans="1:20" ht="90" hidden="1" x14ac:dyDescent="0.25">
      <c r="A3418" s="13">
        <v>3503</v>
      </c>
      <c r="B3418" s="3" t="s">
        <v>3502</v>
      </c>
      <c r="C3418" s="3" t="s">
        <v>7613</v>
      </c>
      <c r="D3418" s="2">
        <v>2500</v>
      </c>
      <c r="E3418" s="11">
        <v>2689</v>
      </c>
      <c r="F3418" s="2" t="s">
        <v>8218</v>
      </c>
      <c r="G3418" s="2" t="s">
        <v>8224</v>
      </c>
      <c r="H3418" s="2" t="s">
        <v>8246</v>
      </c>
      <c r="I3418" s="2">
        <v>1469359728</v>
      </c>
      <c r="J3418" s="2">
        <v>1466767728</v>
      </c>
      <c r="K3418" s="2" t="b">
        <v>0</v>
      </c>
      <c r="L3418" s="2">
        <v>38</v>
      </c>
      <c r="M3418" s="2" t="b">
        <v>1</v>
      </c>
      <c r="N3418" s="2" t="s">
        <v>8270</v>
      </c>
      <c r="O3418" s="9">
        <f>E3418/D3418</f>
        <v>1.0755999999999999</v>
      </c>
      <c r="P3418" s="10">
        <f>IF(E3418=0,0,E3418/L3418)</f>
        <v>70.763157894736835</v>
      </c>
      <c r="Q3418" s="2" t="str">
        <f>LEFT(N3418,SEARCH("/",N3418,1)-1)</f>
        <v>theater</v>
      </c>
      <c r="R3418" s="2" t="str">
        <f>RIGHT(N3418,LEN(N3418)-SEARCH("/",N3418))</f>
        <v>plays</v>
      </c>
      <c r="S3418" s="21">
        <f>(((J3418/60)/60)/24)+DATE(1970,1,1)+(-5/24)</f>
        <v>42545.27</v>
      </c>
      <c r="T3418" s="21">
        <f>(((I3418/60)/60)/24)+DATE(1970,1,1)+(-5/24)</f>
        <v>42575.27</v>
      </c>
    </row>
    <row r="3419" spans="1:20" ht="105" hidden="1" x14ac:dyDescent="0.25">
      <c r="A3419" s="13">
        <v>3504</v>
      </c>
      <c r="B3419" s="3" t="s">
        <v>3503</v>
      </c>
      <c r="C3419" s="3" t="s">
        <v>7614</v>
      </c>
      <c r="D3419" s="2">
        <v>1000</v>
      </c>
      <c r="E3419" s="11">
        <v>1000</v>
      </c>
      <c r="F3419" s="2" t="s">
        <v>8218</v>
      </c>
      <c r="G3419" s="2" t="s">
        <v>8223</v>
      </c>
      <c r="H3419" s="2" t="s">
        <v>8245</v>
      </c>
      <c r="I3419" s="2">
        <v>1447959491</v>
      </c>
      <c r="J3419" s="2">
        <v>1445363891</v>
      </c>
      <c r="K3419" s="2" t="b">
        <v>0</v>
      </c>
      <c r="L3419" s="2">
        <v>8</v>
      </c>
      <c r="M3419" s="2" t="b">
        <v>1</v>
      </c>
      <c r="N3419" s="2" t="s">
        <v>8270</v>
      </c>
      <c r="O3419" s="9">
        <f>E3419/D3419</f>
        <v>1</v>
      </c>
      <c r="P3419" s="10">
        <f>IF(E3419=0,0,E3419/L3419)</f>
        <v>125</v>
      </c>
      <c r="Q3419" s="2" t="str">
        <f>LEFT(N3419,SEARCH("/",N3419,1)-1)</f>
        <v>theater</v>
      </c>
      <c r="R3419" s="2" t="str">
        <f>RIGHT(N3419,LEN(N3419)-SEARCH("/",N3419))</f>
        <v>plays</v>
      </c>
      <c r="S3419" s="21">
        <f>(((J3419/60)/60)/24)+DATE(1970,1,1)+(-5/24)</f>
        <v>42297.540405092594</v>
      </c>
      <c r="T3419" s="21">
        <f>(((I3419/60)/60)/24)+DATE(1970,1,1)+(-5/24)</f>
        <v>42327.582071759258</v>
      </c>
    </row>
    <row r="3420" spans="1:20" ht="120" hidden="1" x14ac:dyDescent="0.25">
      <c r="A3420" s="13">
        <v>3505</v>
      </c>
      <c r="B3420" s="3" t="s">
        <v>3504</v>
      </c>
      <c r="C3420" s="3" t="s">
        <v>7615</v>
      </c>
      <c r="D3420" s="2">
        <v>2500</v>
      </c>
      <c r="E3420" s="11">
        <v>2594</v>
      </c>
      <c r="F3420" s="2" t="s">
        <v>8218</v>
      </c>
      <c r="G3420" s="2" t="s">
        <v>8223</v>
      </c>
      <c r="H3420" s="2" t="s">
        <v>8245</v>
      </c>
      <c r="I3420" s="2">
        <v>1399953600</v>
      </c>
      <c r="J3420" s="2">
        <v>1398983245</v>
      </c>
      <c r="K3420" s="2" t="b">
        <v>0</v>
      </c>
      <c r="L3420" s="2">
        <v>39</v>
      </c>
      <c r="M3420" s="2" t="b">
        <v>1</v>
      </c>
      <c r="N3420" s="2" t="s">
        <v>8270</v>
      </c>
      <c r="O3420" s="9">
        <f>E3420/D3420</f>
        <v>1.0376000000000001</v>
      </c>
      <c r="P3420" s="10">
        <f>IF(E3420=0,0,E3420/L3420)</f>
        <v>66.512820512820511</v>
      </c>
      <c r="Q3420" s="2" t="str">
        <f>LEFT(N3420,SEARCH("/",N3420,1)-1)</f>
        <v>theater</v>
      </c>
      <c r="R3420" s="2" t="str">
        <f>RIGHT(N3420,LEN(N3420)-SEARCH("/",N3420))</f>
        <v>plays</v>
      </c>
      <c r="S3420" s="21">
        <f>(((J3420/60)/60)/24)+DATE(1970,1,1)+(-5/24)</f>
        <v>41760.727372685185</v>
      </c>
      <c r="T3420" s="21">
        <f>(((I3420/60)/60)/24)+DATE(1970,1,1)+(-5/24)</f>
        <v>41771.958333333328</v>
      </c>
    </row>
    <row r="3421" spans="1:20" ht="90" hidden="1" x14ac:dyDescent="0.25">
      <c r="A3421" s="13">
        <v>3506</v>
      </c>
      <c r="B3421" s="3" t="s">
        <v>3505</v>
      </c>
      <c r="C3421" s="3" t="s">
        <v>7616</v>
      </c>
      <c r="D3421" s="2">
        <v>3000</v>
      </c>
      <c r="E3421" s="11">
        <v>3045</v>
      </c>
      <c r="F3421" s="2" t="s">
        <v>8218</v>
      </c>
      <c r="G3421" s="2" t="s">
        <v>8223</v>
      </c>
      <c r="H3421" s="2" t="s">
        <v>8245</v>
      </c>
      <c r="I3421" s="2">
        <v>1408815440</v>
      </c>
      <c r="J3421" s="2">
        <v>1404927440</v>
      </c>
      <c r="K3421" s="2" t="b">
        <v>0</v>
      </c>
      <c r="L3421" s="2">
        <v>29</v>
      </c>
      <c r="M3421" s="2" t="b">
        <v>1</v>
      </c>
      <c r="N3421" s="2" t="s">
        <v>8270</v>
      </c>
      <c r="O3421" s="9">
        <f>E3421/D3421</f>
        <v>1.0149999999999999</v>
      </c>
      <c r="P3421" s="10">
        <f>IF(E3421=0,0,E3421/L3421)</f>
        <v>105</v>
      </c>
      <c r="Q3421" s="2" t="str">
        <f>LEFT(N3421,SEARCH("/",N3421,1)-1)</f>
        <v>theater</v>
      </c>
      <c r="R3421" s="2" t="str">
        <f>RIGHT(N3421,LEN(N3421)-SEARCH("/",N3421))</f>
        <v>plays</v>
      </c>
      <c r="S3421" s="21">
        <f>(((J3421/60)/60)/24)+DATE(1970,1,1)+(-5/24)</f>
        <v>41829.525925925926</v>
      </c>
      <c r="T3421" s="21">
        <f>(((I3421/60)/60)/24)+DATE(1970,1,1)+(-5/24)</f>
        <v>41874.525925925926</v>
      </c>
    </row>
    <row r="3422" spans="1:20" ht="75" hidden="1" x14ac:dyDescent="0.25">
      <c r="A3422" s="13">
        <v>3507</v>
      </c>
      <c r="B3422" s="3" t="s">
        <v>3506</v>
      </c>
      <c r="C3422" s="3" t="s">
        <v>7617</v>
      </c>
      <c r="D3422" s="2">
        <v>10000</v>
      </c>
      <c r="E3422" s="11">
        <v>10440</v>
      </c>
      <c r="F3422" s="2" t="s">
        <v>8218</v>
      </c>
      <c r="G3422" s="2" t="s">
        <v>8223</v>
      </c>
      <c r="H3422" s="2" t="s">
        <v>8245</v>
      </c>
      <c r="I3422" s="2">
        <v>1464732537</v>
      </c>
      <c r="J3422" s="2">
        <v>1462140537</v>
      </c>
      <c r="K3422" s="2" t="b">
        <v>0</v>
      </c>
      <c r="L3422" s="2">
        <v>72</v>
      </c>
      <c r="M3422" s="2" t="b">
        <v>1</v>
      </c>
      <c r="N3422" s="2" t="s">
        <v>8270</v>
      </c>
      <c r="O3422" s="9">
        <f>E3422/D3422</f>
        <v>1.044</v>
      </c>
      <c r="P3422" s="10">
        <f>IF(E3422=0,0,E3422/L3422)</f>
        <v>145</v>
      </c>
      <c r="Q3422" s="2" t="str">
        <f>LEFT(N3422,SEARCH("/",N3422,1)-1)</f>
        <v>theater</v>
      </c>
      <c r="R3422" s="2" t="str">
        <f>RIGHT(N3422,LEN(N3422)-SEARCH("/",N3422))</f>
        <v>plays</v>
      </c>
      <c r="S3422" s="21">
        <f>(((J3422/60)/60)/24)+DATE(1970,1,1)+(-5/24)</f>
        <v>42491.714548611104</v>
      </c>
      <c r="T3422" s="21">
        <f>(((I3422/60)/60)/24)+DATE(1970,1,1)+(-5/24)</f>
        <v>42521.714548611104</v>
      </c>
    </row>
    <row r="3423" spans="1:20" ht="90" hidden="1" x14ac:dyDescent="0.25">
      <c r="A3423" s="13">
        <v>3508</v>
      </c>
      <c r="B3423" s="3" t="s">
        <v>3507</v>
      </c>
      <c r="C3423" s="3" t="s">
        <v>7618</v>
      </c>
      <c r="D3423" s="2">
        <v>100</v>
      </c>
      <c r="E3423" s="11">
        <v>180</v>
      </c>
      <c r="F3423" s="2" t="s">
        <v>8218</v>
      </c>
      <c r="G3423" s="2" t="s">
        <v>8224</v>
      </c>
      <c r="H3423" s="2" t="s">
        <v>8246</v>
      </c>
      <c r="I3423" s="2">
        <v>1462914000</v>
      </c>
      <c r="J3423" s="2">
        <v>1460914253</v>
      </c>
      <c r="K3423" s="2" t="b">
        <v>0</v>
      </c>
      <c r="L3423" s="2">
        <v>15</v>
      </c>
      <c r="M3423" s="2" t="b">
        <v>1</v>
      </c>
      <c r="N3423" s="2" t="s">
        <v>8270</v>
      </c>
      <c r="O3423" s="9">
        <f>E3423/D3423</f>
        <v>1.8</v>
      </c>
      <c r="P3423" s="10">
        <f>IF(E3423=0,0,E3423/L3423)</f>
        <v>12</v>
      </c>
      <c r="Q3423" s="2" t="str">
        <f>LEFT(N3423,SEARCH("/",N3423,1)-1)</f>
        <v>theater</v>
      </c>
      <c r="R3423" s="2" t="str">
        <f>RIGHT(N3423,LEN(N3423)-SEARCH("/",N3423))</f>
        <v>plays</v>
      </c>
      <c r="S3423" s="21">
        <f>(((J3423/60)/60)/24)+DATE(1970,1,1)+(-5/24)</f>
        <v>42477.521446759252</v>
      </c>
      <c r="T3423" s="21">
        <f>(((I3423/60)/60)/24)+DATE(1970,1,1)+(-5/24)</f>
        <v>42500.666666666664</v>
      </c>
    </row>
    <row r="3424" spans="1:20" ht="105" hidden="1" x14ac:dyDescent="0.25">
      <c r="A3424" s="13">
        <v>3509</v>
      </c>
      <c r="B3424" s="3" t="s">
        <v>3508</v>
      </c>
      <c r="C3424" s="3" t="s">
        <v>7619</v>
      </c>
      <c r="D3424" s="2">
        <v>3000</v>
      </c>
      <c r="E3424" s="11">
        <v>3190</v>
      </c>
      <c r="F3424" s="2" t="s">
        <v>8218</v>
      </c>
      <c r="G3424" s="2" t="s">
        <v>8223</v>
      </c>
      <c r="H3424" s="2" t="s">
        <v>8245</v>
      </c>
      <c r="I3424" s="2">
        <v>1416545700</v>
      </c>
      <c r="J3424" s="2">
        <v>1415392666</v>
      </c>
      <c r="K3424" s="2" t="b">
        <v>0</v>
      </c>
      <c r="L3424" s="2">
        <v>33</v>
      </c>
      <c r="M3424" s="2" t="b">
        <v>1</v>
      </c>
      <c r="N3424" s="2" t="s">
        <v>8270</v>
      </c>
      <c r="O3424" s="9">
        <f>E3424/D3424</f>
        <v>1.0633333333333332</v>
      </c>
      <c r="P3424" s="10">
        <f>IF(E3424=0,0,E3424/L3424)</f>
        <v>96.666666666666671</v>
      </c>
      <c r="Q3424" s="2" t="str">
        <f>LEFT(N3424,SEARCH("/",N3424,1)-1)</f>
        <v>theater</v>
      </c>
      <c r="R3424" s="2" t="str">
        <f>RIGHT(N3424,LEN(N3424)-SEARCH("/",N3424))</f>
        <v>plays</v>
      </c>
      <c r="S3424" s="21">
        <f>(((J3424/60)/60)/24)+DATE(1970,1,1)+(-5/24)</f>
        <v>41950.651226851849</v>
      </c>
      <c r="T3424" s="21">
        <f>(((I3424/60)/60)/24)+DATE(1970,1,1)+(-5/24)</f>
        <v>41963.996527777774</v>
      </c>
    </row>
    <row r="3425" spans="1:20" ht="105" hidden="1" x14ac:dyDescent="0.25">
      <c r="A3425" s="13">
        <v>3510</v>
      </c>
      <c r="B3425" s="3" t="s">
        <v>3509</v>
      </c>
      <c r="C3425" s="3" t="s">
        <v>7620</v>
      </c>
      <c r="D3425" s="2">
        <v>900</v>
      </c>
      <c r="E3425" s="11">
        <v>905</v>
      </c>
      <c r="F3425" s="2" t="s">
        <v>8218</v>
      </c>
      <c r="G3425" s="2" t="s">
        <v>8223</v>
      </c>
      <c r="H3425" s="2" t="s">
        <v>8245</v>
      </c>
      <c r="I3425" s="2">
        <v>1404312846</v>
      </c>
      <c r="J3425" s="2">
        <v>1402584846</v>
      </c>
      <c r="K3425" s="2" t="b">
        <v>0</v>
      </c>
      <c r="L3425" s="2">
        <v>15</v>
      </c>
      <c r="M3425" s="2" t="b">
        <v>1</v>
      </c>
      <c r="N3425" s="2" t="s">
        <v>8270</v>
      </c>
      <c r="O3425" s="9">
        <f>E3425/D3425</f>
        <v>1.0055555555555555</v>
      </c>
      <c r="P3425" s="10">
        <f>IF(E3425=0,0,E3425/L3425)</f>
        <v>60.333333333333336</v>
      </c>
      <c r="Q3425" s="2" t="str">
        <f>LEFT(N3425,SEARCH("/",N3425,1)-1)</f>
        <v>theater</v>
      </c>
      <c r="R3425" s="2" t="str">
        <f>RIGHT(N3425,LEN(N3425)-SEARCH("/",N3425))</f>
        <v>plays</v>
      </c>
      <c r="S3425" s="21">
        <f>(((J3425/60)/60)/24)+DATE(1970,1,1)+(-5/24)</f>
        <v>41802.412569444445</v>
      </c>
      <c r="T3425" s="21">
        <f>(((I3425/60)/60)/24)+DATE(1970,1,1)+(-5/24)</f>
        <v>41822.412569444445</v>
      </c>
    </row>
    <row r="3426" spans="1:20" ht="75" hidden="1" x14ac:dyDescent="0.25">
      <c r="A3426" s="13">
        <v>3511</v>
      </c>
      <c r="B3426" s="3" t="s">
        <v>3510</v>
      </c>
      <c r="C3426" s="3" t="s">
        <v>7621</v>
      </c>
      <c r="D3426" s="2">
        <v>1500</v>
      </c>
      <c r="E3426" s="11">
        <v>1518</v>
      </c>
      <c r="F3426" s="2" t="s">
        <v>8218</v>
      </c>
      <c r="G3426" s="2" t="s">
        <v>8224</v>
      </c>
      <c r="H3426" s="2" t="s">
        <v>8246</v>
      </c>
      <c r="I3426" s="2">
        <v>1415385000</v>
      </c>
      <c r="J3426" s="2">
        <v>1413406695</v>
      </c>
      <c r="K3426" s="2" t="b">
        <v>0</v>
      </c>
      <c r="L3426" s="2">
        <v>19</v>
      </c>
      <c r="M3426" s="2" t="b">
        <v>1</v>
      </c>
      <c r="N3426" s="2" t="s">
        <v>8270</v>
      </c>
      <c r="O3426" s="9">
        <f>E3426/D3426</f>
        <v>1.012</v>
      </c>
      <c r="P3426" s="10">
        <f>IF(E3426=0,0,E3426/L3426)</f>
        <v>79.89473684210526</v>
      </c>
      <c r="Q3426" s="2" t="str">
        <f>LEFT(N3426,SEARCH("/",N3426,1)-1)</f>
        <v>theater</v>
      </c>
      <c r="R3426" s="2" t="str">
        <f>RIGHT(N3426,LEN(N3426)-SEARCH("/",N3426))</f>
        <v>plays</v>
      </c>
      <c r="S3426" s="21">
        <f>(((J3426/60)/60)/24)+DATE(1970,1,1)+(-5/24)</f>
        <v>41927.665451388886</v>
      </c>
      <c r="T3426" s="21">
        <f>(((I3426/60)/60)/24)+DATE(1970,1,1)+(-5/24)</f>
        <v>41950.5625</v>
      </c>
    </row>
    <row r="3427" spans="1:20" ht="90" hidden="1" x14ac:dyDescent="0.25">
      <c r="A3427" s="13">
        <v>3512</v>
      </c>
      <c r="B3427" s="3" t="s">
        <v>3511</v>
      </c>
      <c r="C3427" s="3" t="s">
        <v>7622</v>
      </c>
      <c r="D3427" s="2">
        <v>1000</v>
      </c>
      <c r="E3427" s="11">
        <v>1000</v>
      </c>
      <c r="F3427" s="2" t="s">
        <v>8218</v>
      </c>
      <c r="G3427" s="2" t="s">
        <v>8224</v>
      </c>
      <c r="H3427" s="2" t="s">
        <v>8246</v>
      </c>
      <c r="I3427" s="2">
        <v>1429789992</v>
      </c>
      <c r="J3427" s="2">
        <v>1424609592</v>
      </c>
      <c r="K3427" s="2" t="b">
        <v>0</v>
      </c>
      <c r="L3427" s="2">
        <v>17</v>
      </c>
      <c r="M3427" s="2" t="b">
        <v>1</v>
      </c>
      <c r="N3427" s="2" t="s">
        <v>8270</v>
      </c>
      <c r="O3427" s="9">
        <f>E3427/D3427</f>
        <v>1</v>
      </c>
      <c r="P3427" s="10">
        <f>IF(E3427=0,0,E3427/L3427)</f>
        <v>58.823529411764703</v>
      </c>
      <c r="Q3427" s="2" t="str">
        <f>LEFT(N3427,SEARCH("/",N3427,1)-1)</f>
        <v>theater</v>
      </c>
      <c r="R3427" s="2" t="str">
        <f>RIGHT(N3427,LEN(N3427)-SEARCH("/",N3427))</f>
        <v>plays</v>
      </c>
      <c r="S3427" s="21">
        <f>(((J3427/60)/60)/24)+DATE(1970,1,1)+(-5/24)</f>
        <v>42057.328611111108</v>
      </c>
      <c r="T3427" s="21">
        <f>(((I3427/60)/60)/24)+DATE(1970,1,1)+(-5/24)</f>
        <v>42117.286944444444</v>
      </c>
    </row>
    <row r="3428" spans="1:20" ht="90" hidden="1" x14ac:dyDescent="0.25">
      <c r="A3428" s="13">
        <v>3513</v>
      </c>
      <c r="B3428" s="3" t="s">
        <v>3512</v>
      </c>
      <c r="C3428" s="3" t="s">
        <v>7623</v>
      </c>
      <c r="D3428" s="2">
        <v>2800</v>
      </c>
      <c r="E3428" s="11">
        <v>3315</v>
      </c>
      <c r="F3428" s="2" t="s">
        <v>8218</v>
      </c>
      <c r="G3428" s="2" t="s">
        <v>8223</v>
      </c>
      <c r="H3428" s="2" t="s">
        <v>8245</v>
      </c>
      <c r="I3428" s="2">
        <v>1401857940</v>
      </c>
      <c r="J3428" s="2">
        <v>1400725112</v>
      </c>
      <c r="K3428" s="2" t="b">
        <v>0</v>
      </c>
      <c r="L3428" s="2">
        <v>44</v>
      </c>
      <c r="M3428" s="2" t="b">
        <v>1</v>
      </c>
      <c r="N3428" s="2" t="s">
        <v>8270</v>
      </c>
      <c r="O3428" s="9">
        <f>E3428/D3428</f>
        <v>1.1839285714285714</v>
      </c>
      <c r="P3428" s="10">
        <f>IF(E3428=0,0,E3428/L3428)</f>
        <v>75.340909090909093</v>
      </c>
      <c r="Q3428" s="2" t="str">
        <f>LEFT(N3428,SEARCH("/",N3428,1)-1)</f>
        <v>theater</v>
      </c>
      <c r="R3428" s="2" t="str">
        <f>RIGHT(N3428,LEN(N3428)-SEARCH("/",N3428))</f>
        <v>plays</v>
      </c>
      <c r="S3428" s="21">
        <f>(((J3428/60)/60)/24)+DATE(1970,1,1)+(-5/24)</f>
        <v>41780.887870370367</v>
      </c>
      <c r="T3428" s="21">
        <f>(((I3428/60)/60)/24)+DATE(1970,1,1)+(-5/24)</f>
        <v>41793.999305555553</v>
      </c>
    </row>
    <row r="3429" spans="1:20" ht="90" hidden="1" x14ac:dyDescent="0.25">
      <c r="A3429" s="13">
        <v>3514</v>
      </c>
      <c r="B3429" s="3" t="s">
        <v>3513</v>
      </c>
      <c r="C3429" s="3" t="s">
        <v>7624</v>
      </c>
      <c r="D3429" s="2">
        <v>500</v>
      </c>
      <c r="E3429" s="11">
        <v>550</v>
      </c>
      <c r="F3429" s="2" t="s">
        <v>8218</v>
      </c>
      <c r="G3429" s="2" t="s">
        <v>8223</v>
      </c>
      <c r="H3429" s="2" t="s">
        <v>8245</v>
      </c>
      <c r="I3429" s="2">
        <v>1422853140</v>
      </c>
      <c r="J3429" s="2">
        <v>1421439552</v>
      </c>
      <c r="K3429" s="2" t="b">
        <v>0</v>
      </c>
      <c r="L3429" s="2">
        <v>10</v>
      </c>
      <c r="M3429" s="2" t="b">
        <v>1</v>
      </c>
      <c r="N3429" s="2" t="s">
        <v>8270</v>
      </c>
      <c r="O3429" s="9">
        <f>E3429/D3429</f>
        <v>1.1000000000000001</v>
      </c>
      <c r="P3429" s="10">
        <f>IF(E3429=0,0,E3429/L3429)</f>
        <v>55</v>
      </c>
      <c r="Q3429" s="2" t="str">
        <f>LEFT(N3429,SEARCH("/",N3429,1)-1)</f>
        <v>theater</v>
      </c>
      <c r="R3429" s="2" t="str">
        <f>RIGHT(N3429,LEN(N3429)-SEARCH("/",N3429))</f>
        <v>plays</v>
      </c>
      <c r="S3429" s="21">
        <f>(((J3429/60)/60)/24)+DATE(1970,1,1)+(-5/24)</f>
        <v>42020.638333333329</v>
      </c>
      <c r="T3429" s="21">
        <f>(((I3429/60)/60)/24)+DATE(1970,1,1)+(-5/24)</f>
        <v>42036.999305555553</v>
      </c>
    </row>
    <row r="3430" spans="1:20" ht="75" hidden="1" x14ac:dyDescent="0.25">
      <c r="A3430" s="13">
        <v>3515</v>
      </c>
      <c r="B3430" s="3" t="s">
        <v>3514</v>
      </c>
      <c r="C3430" s="3" t="s">
        <v>7625</v>
      </c>
      <c r="D3430" s="2">
        <v>3000</v>
      </c>
      <c r="E3430" s="11">
        <v>3080</v>
      </c>
      <c r="F3430" s="2" t="s">
        <v>8218</v>
      </c>
      <c r="G3430" s="2" t="s">
        <v>8223</v>
      </c>
      <c r="H3430" s="2" t="s">
        <v>8245</v>
      </c>
      <c r="I3430" s="2">
        <v>1433097171</v>
      </c>
      <c r="J3430" s="2">
        <v>1430505171</v>
      </c>
      <c r="K3430" s="2" t="b">
        <v>0</v>
      </c>
      <c r="L3430" s="2">
        <v>46</v>
      </c>
      <c r="M3430" s="2" t="b">
        <v>1</v>
      </c>
      <c r="N3430" s="2" t="s">
        <v>8270</v>
      </c>
      <c r="O3430" s="9">
        <f>E3430/D3430</f>
        <v>1.0266666666666666</v>
      </c>
      <c r="P3430" s="10">
        <f>IF(E3430=0,0,E3430/L3430)</f>
        <v>66.956521739130437</v>
      </c>
      <c r="Q3430" s="2" t="str">
        <f>LEFT(N3430,SEARCH("/",N3430,1)-1)</f>
        <v>theater</v>
      </c>
      <c r="R3430" s="2" t="str">
        <f>RIGHT(N3430,LEN(N3430)-SEARCH("/",N3430))</f>
        <v>plays</v>
      </c>
      <c r="S3430" s="21">
        <f>(((J3430/60)/60)/24)+DATE(1970,1,1)+(-5/24)</f>
        <v>42125.564479166664</v>
      </c>
      <c r="T3430" s="21">
        <f>(((I3430/60)/60)/24)+DATE(1970,1,1)+(-5/24)</f>
        <v>42155.564479166664</v>
      </c>
    </row>
    <row r="3431" spans="1:20" ht="90" hidden="1" x14ac:dyDescent="0.25">
      <c r="A3431" s="13">
        <v>3516</v>
      </c>
      <c r="B3431" s="3" t="s">
        <v>3515</v>
      </c>
      <c r="C3431" s="3" t="s">
        <v>7626</v>
      </c>
      <c r="D3431" s="2">
        <v>2500</v>
      </c>
      <c r="E3431" s="11">
        <v>2500</v>
      </c>
      <c r="F3431" s="2" t="s">
        <v>8218</v>
      </c>
      <c r="G3431" s="2" t="s">
        <v>8223</v>
      </c>
      <c r="H3431" s="2" t="s">
        <v>8245</v>
      </c>
      <c r="I3431" s="2">
        <v>1410145200</v>
      </c>
      <c r="J3431" s="2">
        <v>1407197670</v>
      </c>
      <c r="K3431" s="2" t="b">
        <v>0</v>
      </c>
      <c r="L3431" s="2">
        <v>11</v>
      </c>
      <c r="M3431" s="2" t="b">
        <v>1</v>
      </c>
      <c r="N3431" s="2" t="s">
        <v>8270</v>
      </c>
      <c r="O3431" s="9">
        <f>E3431/D3431</f>
        <v>1</v>
      </c>
      <c r="P3431" s="10">
        <f>IF(E3431=0,0,E3431/L3431)</f>
        <v>227.27272727272728</v>
      </c>
      <c r="Q3431" s="2" t="str">
        <f>LEFT(N3431,SEARCH("/",N3431,1)-1)</f>
        <v>theater</v>
      </c>
      <c r="R3431" s="2" t="str">
        <f>RIGHT(N3431,LEN(N3431)-SEARCH("/",N3431))</f>
        <v>plays</v>
      </c>
      <c r="S3431" s="21">
        <f>(((J3431/60)/60)/24)+DATE(1970,1,1)+(-5/24)</f>
        <v>41855.801736111105</v>
      </c>
      <c r="T3431" s="21">
        <f>(((I3431/60)/60)/24)+DATE(1970,1,1)+(-5/24)</f>
        <v>41889.916666666664</v>
      </c>
    </row>
    <row r="3432" spans="1:20" ht="75" hidden="1" x14ac:dyDescent="0.25">
      <c r="A3432" s="13">
        <v>3517</v>
      </c>
      <c r="B3432" s="3" t="s">
        <v>3516</v>
      </c>
      <c r="C3432" s="3" t="s">
        <v>7627</v>
      </c>
      <c r="D3432" s="2">
        <v>4000</v>
      </c>
      <c r="E3432" s="11">
        <v>4000</v>
      </c>
      <c r="F3432" s="2" t="s">
        <v>8218</v>
      </c>
      <c r="G3432" s="2" t="s">
        <v>8224</v>
      </c>
      <c r="H3432" s="2" t="s">
        <v>8246</v>
      </c>
      <c r="I3432" s="2">
        <v>1404471600</v>
      </c>
      <c r="J3432" s="2">
        <v>1401910634</v>
      </c>
      <c r="K3432" s="2" t="b">
        <v>0</v>
      </c>
      <c r="L3432" s="2">
        <v>13</v>
      </c>
      <c r="M3432" s="2" t="b">
        <v>1</v>
      </c>
      <c r="N3432" s="2" t="s">
        <v>8270</v>
      </c>
      <c r="O3432" s="9">
        <f>E3432/D3432</f>
        <v>1</v>
      </c>
      <c r="P3432" s="10">
        <f>IF(E3432=0,0,E3432/L3432)</f>
        <v>307.69230769230768</v>
      </c>
      <c r="Q3432" s="2" t="str">
        <f>LEFT(N3432,SEARCH("/",N3432,1)-1)</f>
        <v>theater</v>
      </c>
      <c r="R3432" s="2" t="str">
        <f>RIGHT(N3432,LEN(N3432)-SEARCH("/",N3432))</f>
        <v>plays</v>
      </c>
      <c r="S3432" s="21">
        <f>(((J3432/60)/60)/24)+DATE(1970,1,1)+(-5/24)</f>
        <v>41794.609189814815</v>
      </c>
      <c r="T3432" s="21">
        <f>(((I3432/60)/60)/24)+DATE(1970,1,1)+(-5/24)</f>
        <v>41824.25</v>
      </c>
    </row>
    <row r="3433" spans="1:20" ht="90" hidden="1" x14ac:dyDescent="0.25">
      <c r="A3433" s="13">
        <v>3518</v>
      </c>
      <c r="B3433" s="3" t="s">
        <v>3517</v>
      </c>
      <c r="C3433" s="3" t="s">
        <v>7628</v>
      </c>
      <c r="D3433" s="2">
        <v>1500</v>
      </c>
      <c r="E3433" s="11">
        <v>1650.69</v>
      </c>
      <c r="F3433" s="2" t="s">
        <v>8218</v>
      </c>
      <c r="G3433" s="2" t="s">
        <v>8223</v>
      </c>
      <c r="H3433" s="2" t="s">
        <v>8245</v>
      </c>
      <c r="I3433" s="2">
        <v>1412259660</v>
      </c>
      <c r="J3433" s="2">
        <v>1410461299</v>
      </c>
      <c r="K3433" s="2" t="b">
        <v>0</v>
      </c>
      <c r="L3433" s="2">
        <v>33</v>
      </c>
      <c r="M3433" s="2" t="b">
        <v>1</v>
      </c>
      <c r="N3433" s="2" t="s">
        <v>8270</v>
      </c>
      <c r="O3433" s="9">
        <f>E3433/D3433</f>
        <v>1.10046</v>
      </c>
      <c r="P3433" s="10">
        <f>IF(E3433=0,0,E3433/L3433)</f>
        <v>50.020909090909093</v>
      </c>
      <c r="Q3433" s="2" t="str">
        <f>LEFT(N3433,SEARCH("/",N3433,1)-1)</f>
        <v>theater</v>
      </c>
      <c r="R3433" s="2" t="str">
        <f>RIGHT(N3433,LEN(N3433)-SEARCH("/",N3433))</f>
        <v>plays</v>
      </c>
      <c r="S3433" s="21">
        <f>(((J3433/60)/60)/24)+DATE(1970,1,1)+(-5/24)</f>
        <v>41893.575219907405</v>
      </c>
      <c r="T3433" s="21">
        <f>(((I3433/60)/60)/24)+DATE(1970,1,1)+(-5/24)</f>
        <v>41914.38958333333</v>
      </c>
    </row>
    <row r="3434" spans="1:20" ht="75" hidden="1" x14ac:dyDescent="0.25">
      <c r="A3434" s="13">
        <v>3519</v>
      </c>
      <c r="B3434" s="3" t="s">
        <v>3518</v>
      </c>
      <c r="C3434" s="3" t="s">
        <v>7629</v>
      </c>
      <c r="D3434" s="2">
        <v>2000</v>
      </c>
      <c r="E3434" s="11">
        <v>2027</v>
      </c>
      <c r="F3434" s="2" t="s">
        <v>8218</v>
      </c>
      <c r="G3434" s="2" t="s">
        <v>8224</v>
      </c>
      <c r="H3434" s="2" t="s">
        <v>8246</v>
      </c>
      <c r="I3434" s="2">
        <v>1425478950</v>
      </c>
      <c r="J3434" s="2">
        <v>1422886950</v>
      </c>
      <c r="K3434" s="2" t="b">
        <v>0</v>
      </c>
      <c r="L3434" s="2">
        <v>28</v>
      </c>
      <c r="M3434" s="2" t="b">
        <v>1</v>
      </c>
      <c r="N3434" s="2" t="s">
        <v>8270</v>
      </c>
      <c r="O3434" s="9">
        <f>E3434/D3434</f>
        <v>1.0135000000000001</v>
      </c>
      <c r="P3434" s="10">
        <f>IF(E3434=0,0,E3434/L3434)</f>
        <v>72.392857142857139</v>
      </c>
      <c r="Q3434" s="2" t="str">
        <f>LEFT(N3434,SEARCH("/",N3434,1)-1)</f>
        <v>theater</v>
      </c>
      <c r="R3434" s="2" t="str">
        <f>RIGHT(N3434,LEN(N3434)-SEARCH("/",N3434))</f>
        <v>plays</v>
      </c>
      <c r="S3434" s="21">
        <f>(((J3434/60)/60)/24)+DATE(1970,1,1)+(-5/24)</f>
        <v>42037.390624999993</v>
      </c>
      <c r="T3434" s="21">
        <f>(((I3434/60)/60)/24)+DATE(1970,1,1)+(-5/24)</f>
        <v>42067.390624999993</v>
      </c>
    </row>
    <row r="3435" spans="1:20" ht="75" hidden="1" x14ac:dyDescent="0.25">
      <c r="A3435" s="13">
        <v>3520</v>
      </c>
      <c r="B3435" s="3" t="s">
        <v>3519</v>
      </c>
      <c r="C3435" s="3" t="s">
        <v>7630</v>
      </c>
      <c r="D3435" s="2">
        <v>2000</v>
      </c>
      <c r="E3435" s="11">
        <v>2015</v>
      </c>
      <c r="F3435" s="2" t="s">
        <v>8218</v>
      </c>
      <c r="G3435" s="2" t="s">
        <v>8224</v>
      </c>
      <c r="H3435" s="2" t="s">
        <v>8246</v>
      </c>
      <c r="I3435" s="2">
        <v>1441547220</v>
      </c>
      <c r="J3435" s="2">
        <v>1439322412</v>
      </c>
      <c r="K3435" s="2" t="b">
        <v>0</v>
      </c>
      <c r="L3435" s="2">
        <v>21</v>
      </c>
      <c r="M3435" s="2" t="b">
        <v>1</v>
      </c>
      <c r="N3435" s="2" t="s">
        <v>8270</v>
      </c>
      <c r="O3435" s="9">
        <f>E3435/D3435</f>
        <v>1.0075000000000001</v>
      </c>
      <c r="P3435" s="10">
        <f>IF(E3435=0,0,E3435/L3435)</f>
        <v>95.952380952380949</v>
      </c>
      <c r="Q3435" s="2" t="str">
        <f>LEFT(N3435,SEARCH("/",N3435,1)-1)</f>
        <v>theater</v>
      </c>
      <c r="R3435" s="2" t="str">
        <f>RIGHT(N3435,LEN(N3435)-SEARCH("/",N3435))</f>
        <v>plays</v>
      </c>
      <c r="S3435" s="21">
        <f>(((J3435/60)/60)/24)+DATE(1970,1,1)+(-5/24)</f>
        <v>42227.615879629629</v>
      </c>
      <c r="T3435" s="21">
        <f>(((I3435/60)/60)/24)+DATE(1970,1,1)+(-5/24)</f>
        <v>42253.365972222215</v>
      </c>
    </row>
    <row r="3436" spans="1:20" ht="105" hidden="1" x14ac:dyDescent="0.25">
      <c r="A3436" s="13">
        <v>3521</v>
      </c>
      <c r="B3436" s="3" t="s">
        <v>3520</v>
      </c>
      <c r="C3436" s="3" t="s">
        <v>7631</v>
      </c>
      <c r="D3436" s="2">
        <v>350</v>
      </c>
      <c r="E3436" s="11">
        <v>593</v>
      </c>
      <c r="F3436" s="2" t="s">
        <v>8218</v>
      </c>
      <c r="G3436" s="2" t="s">
        <v>8223</v>
      </c>
      <c r="H3436" s="2" t="s">
        <v>8245</v>
      </c>
      <c r="I3436" s="2">
        <v>1411980020</v>
      </c>
      <c r="J3436" s="2">
        <v>1409388020</v>
      </c>
      <c r="K3436" s="2" t="b">
        <v>0</v>
      </c>
      <c r="L3436" s="2">
        <v>13</v>
      </c>
      <c r="M3436" s="2" t="b">
        <v>1</v>
      </c>
      <c r="N3436" s="2" t="s">
        <v>8270</v>
      </c>
      <c r="O3436" s="9">
        <f>E3436/D3436</f>
        <v>1.6942857142857144</v>
      </c>
      <c r="P3436" s="10">
        <f>IF(E3436=0,0,E3436/L3436)</f>
        <v>45.615384615384613</v>
      </c>
      <c r="Q3436" s="2" t="str">
        <f>LEFT(N3436,SEARCH("/",N3436,1)-1)</f>
        <v>theater</v>
      </c>
      <c r="R3436" s="2" t="str">
        <f>RIGHT(N3436,LEN(N3436)-SEARCH("/",N3436))</f>
        <v>plays</v>
      </c>
      <c r="S3436" s="21">
        <f>(((J3436/60)/60)/24)+DATE(1970,1,1)+(-5/24)</f>
        <v>41881.153009259258</v>
      </c>
      <c r="T3436" s="21">
        <f>(((I3436/60)/60)/24)+DATE(1970,1,1)+(-5/24)</f>
        <v>41911.153009259258</v>
      </c>
    </row>
    <row r="3437" spans="1:20" ht="105" hidden="1" x14ac:dyDescent="0.25">
      <c r="A3437" s="13">
        <v>3522</v>
      </c>
      <c r="B3437" s="3" t="s">
        <v>3521</v>
      </c>
      <c r="C3437" s="3" t="s">
        <v>7632</v>
      </c>
      <c r="D3437" s="2">
        <v>1395</v>
      </c>
      <c r="E3437" s="11">
        <v>1395</v>
      </c>
      <c r="F3437" s="2" t="s">
        <v>8218</v>
      </c>
      <c r="G3437" s="2" t="s">
        <v>8224</v>
      </c>
      <c r="H3437" s="2" t="s">
        <v>8246</v>
      </c>
      <c r="I3437" s="2">
        <v>1442311560</v>
      </c>
      <c r="J3437" s="2">
        <v>1439924246</v>
      </c>
      <c r="K3437" s="2" t="b">
        <v>0</v>
      </c>
      <c r="L3437" s="2">
        <v>34</v>
      </c>
      <c r="M3437" s="2" t="b">
        <v>1</v>
      </c>
      <c r="N3437" s="2" t="s">
        <v>8270</v>
      </c>
      <c r="O3437" s="9">
        <f>E3437/D3437</f>
        <v>1</v>
      </c>
      <c r="P3437" s="10">
        <f>IF(E3437=0,0,E3437/L3437)</f>
        <v>41.029411764705884</v>
      </c>
      <c r="Q3437" s="2" t="str">
        <f>LEFT(N3437,SEARCH("/",N3437,1)-1)</f>
        <v>theater</v>
      </c>
      <c r="R3437" s="2" t="str">
        <f>RIGHT(N3437,LEN(N3437)-SEARCH("/",N3437))</f>
        <v>plays</v>
      </c>
      <c r="S3437" s="21">
        <f>(((J3437/60)/60)/24)+DATE(1970,1,1)+(-5/24)</f>
        <v>42234.581550925919</v>
      </c>
      <c r="T3437" s="21">
        <f>(((I3437/60)/60)/24)+DATE(1970,1,1)+(-5/24)</f>
        <v>42262.212500000001</v>
      </c>
    </row>
    <row r="3438" spans="1:20" ht="90" hidden="1" x14ac:dyDescent="0.25">
      <c r="A3438" s="13">
        <v>3523</v>
      </c>
      <c r="B3438" s="3" t="s">
        <v>3522</v>
      </c>
      <c r="C3438" s="3" t="s">
        <v>7633</v>
      </c>
      <c r="D3438" s="2">
        <v>4000</v>
      </c>
      <c r="E3438" s="11">
        <v>4546</v>
      </c>
      <c r="F3438" s="2" t="s">
        <v>8218</v>
      </c>
      <c r="G3438" s="2" t="s">
        <v>8224</v>
      </c>
      <c r="H3438" s="2" t="s">
        <v>8246</v>
      </c>
      <c r="I3438" s="2">
        <v>1474844400</v>
      </c>
      <c r="J3438" s="2">
        <v>1469871148</v>
      </c>
      <c r="K3438" s="2" t="b">
        <v>0</v>
      </c>
      <c r="L3438" s="2">
        <v>80</v>
      </c>
      <c r="M3438" s="2" t="b">
        <v>1</v>
      </c>
      <c r="N3438" s="2" t="s">
        <v>8270</v>
      </c>
      <c r="O3438" s="9">
        <f>E3438/D3438</f>
        <v>1.1365000000000001</v>
      </c>
      <c r="P3438" s="10">
        <f>IF(E3438=0,0,E3438/L3438)</f>
        <v>56.825000000000003</v>
      </c>
      <c r="Q3438" s="2" t="str">
        <f>LEFT(N3438,SEARCH("/",N3438,1)-1)</f>
        <v>theater</v>
      </c>
      <c r="R3438" s="2" t="str">
        <f>RIGHT(N3438,LEN(N3438)-SEARCH("/",N3438))</f>
        <v>plays</v>
      </c>
      <c r="S3438" s="21">
        <f>(((J3438/60)/60)/24)+DATE(1970,1,1)+(-5/24)</f>
        <v>42581.189212962963</v>
      </c>
      <c r="T3438" s="21">
        <f>(((I3438/60)/60)/24)+DATE(1970,1,1)+(-5/24)</f>
        <v>42638.749999999993</v>
      </c>
    </row>
    <row r="3439" spans="1:20" ht="90" hidden="1" x14ac:dyDescent="0.25">
      <c r="A3439" s="13">
        <v>3524</v>
      </c>
      <c r="B3439" s="3" t="s">
        <v>3523</v>
      </c>
      <c r="C3439" s="3" t="s">
        <v>7634</v>
      </c>
      <c r="D3439" s="2">
        <v>10000</v>
      </c>
      <c r="E3439" s="11">
        <v>10156</v>
      </c>
      <c r="F3439" s="2" t="s">
        <v>8218</v>
      </c>
      <c r="G3439" s="2" t="s">
        <v>8223</v>
      </c>
      <c r="H3439" s="2" t="s">
        <v>8245</v>
      </c>
      <c r="I3439" s="2">
        <v>1410580800</v>
      </c>
      <c r="J3439" s="2">
        <v>1409336373</v>
      </c>
      <c r="K3439" s="2" t="b">
        <v>0</v>
      </c>
      <c r="L3439" s="2">
        <v>74</v>
      </c>
      <c r="M3439" s="2" t="b">
        <v>1</v>
      </c>
      <c r="N3439" s="2" t="s">
        <v>8270</v>
      </c>
      <c r="O3439" s="9">
        <f>E3439/D3439</f>
        <v>1.0156000000000001</v>
      </c>
      <c r="P3439" s="10">
        <f>IF(E3439=0,0,E3439/L3439)</f>
        <v>137.24324324324326</v>
      </c>
      <c r="Q3439" s="2" t="str">
        <f>LEFT(N3439,SEARCH("/",N3439,1)-1)</f>
        <v>theater</v>
      </c>
      <c r="R3439" s="2" t="str">
        <f>RIGHT(N3439,LEN(N3439)-SEARCH("/",N3439))</f>
        <v>plays</v>
      </c>
      <c r="S3439" s="21">
        <f>(((J3439/60)/60)/24)+DATE(1970,1,1)+(-5/24)</f>
        <v>41880.555243055554</v>
      </c>
      <c r="T3439" s="21">
        <f>(((I3439/60)/60)/24)+DATE(1970,1,1)+(-5/24)</f>
        <v>41894.958333333328</v>
      </c>
    </row>
    <row r="3440" spans="1:20" ht="90" hidden="1" x14ac:dyDescent="0.25">
      <c r="A3440" s="13">
        <v>3525</v>
      </c>
      <c r="B3440" s="3" t="s">
        <v>3524</v>
      </c>
      <c r="C3440" s="3" t="s">
        <v>7635</v>
      </c>
      <c r="D3440" s="2">
        <v>500</v>
      </c>
      <c r="E3440" s="11">
        <v>530</v>
      </c>
      <c r="F3440" s="2" t="s">
        <v>8218</v>
      </c>
      <c r="G3440" s="2" t="s">
        <v>8223</v>
      </c>
      <c r="H3440" s="2" t="s">
        <v>8245</v>
      </c>
      <c r="I3440" s="2">
        <v>1439136000</v>
      </c>
      <c r="J3440" s="2">
        <v>1438188106</v>
      </c>
      <c r="K3440" s="2" t="b">
        <v>0</v>
      </c>
      <c r="L3440" s="2">
        <v>7</v>
      </c>
      <c r="M3440" s="2" t="b">
        <v>1</v>
      </c>
      <c r="N3440" s="2" t="s">
        <v>8270</v>
      </c>
      <c r="O3440" s="9">
        <f>E3440/D3440</f>
        <v>1.06</v>
      </c>
      <c r="P3440" s="10">
        <f>IF(E3440=0,0,E3440/L3440)</f>
        <v>75.714285714285708</v>
      </c>
      <c r="Q3440" s="2" t="str">
        <f>LEFT(N3440,SEARCH("/",N3440,1)-1)</f>
        <v>theater</v>
      </c>
      <c r="R3440" s="2" t="str">
        <f>RIGHT(N3440,LEN(N3440)-SEARCH("/",N3440))</f>
        <v>plays</v>
      </c>
      <c r="S3440" s="21">
        <f>(((J3440/60)/60)/24)+DATE(1970,1,1)+(-5/24)</f>
        <v>42214.487337962964</v>
      </c>
      <c r="T3440" s="21">
        <f>(((I3440/60)/60)/24)+DATE(1970,1,1)+(-5/24)</f>
        <v>42225.458333333336</v>
      </c>
    </row>
    <row r="3441" spans="1:20" ht="90" hidden="1" x14ac:dyDescent="0.25">
      <c r="A3441" s="13">
        <v>3526</v>
      </c>
      <c r="B3441" s="3" t="s">
        <v>3525</v>
      </c>
      <c r="C3441" s="3" t="s">
        <v>7636</v>
      </c>
      <c r="D3441" s="2">
        <v>3300</v>
      </c>
      <c r="E3441" s="11">
        <v>3366</v>
      </c>
      <c r="F3441" s="2" t="s">
        <v>8218</v>
      </c>
      <c r="G3441" s="2" t="s">
        <v>8223</v>
      </c>
      <c r="H3441" s="2" t="s">
        <v>8245</v>
      </c>
      <c r="I3441" s="2">
        <v>1461823140</v>
      </c>
      <c r="J3441" s="2">
        <v>1459411371</v>
      </c>
      <c r="K3441" s="2" t="b">
        <v>0</v>
      </c>
      <c r="L3441" s="2">
        <v>34</v>
      </c>
      <c r="M3441" s="2" t="b">
        <v>1</v>
      </c>
      <c r="N3441" s="2" t="s">
        <v>8270</v>
      </c>
      <c r="O3441" s="9">
        <f>E3441/D3441</f>
        <v>1.02</v>
      </c>
      <c r="P3441" s="10">
        <f>IF(E3441=0,0,E3441/L3441)</f>
        <v>99</v>
      </c>
      <c r="Q3441" s="2" t="str">
        <f>LEFT(N3441,SEARCH("/",N3441,1)-1)</f>
        <v>theater</v>
      </c>
      <c r="R3441" s="2" t="str">
        <f>RIGHT(N3441,LEN(N3441)-SEARCH("/",N3441))</f>
        <v>plays</v>
      </c>
      <c r="S3441" s="21">
        <f>(((J3441/60)/60)/24)+DATE(1970,1,1)+(-5/24)</f>
        <v>42460.126979166664</v>
      </c>
      <c r="T3441" s="21">
        <f>(((I3441/60)/60)/24)+DATE(1970,1,1)+(-5/24)</f>
        <v>42488.040972222218</v>
      </c>
    </row>
    <row r="3442" spans="1:20" ht="105" hidden="1" x14ac:dyDescent="0.25">
      <c r="A3442" s="13">
        <v>3527</v>
      </c>
      <c r="B3442" s="3" t="s">
        <v>3526</v>
      </c>
      <c r="C3442" s="3" t="s">
        <v>7637</v>
      </c>
      <c r="D3442" s="2">
        <v>6000</v>
      </c>
      <c r="E3442" s="11">
        <v>7015</v>
      </c>
      <c r="F3442" s="2" t="s">
        <v>8218</v>
      </c>
      <c r="G3442" s="2" t="s">
        <v>8223</v>
      </c>
      <c r="H3442" s="2" t="s">
        <v>8245</v>
      </c>
      <c r="I3442" s="2">
        <v>1436587140</v>
      </c>
      <c r="J3442" s="2">
        <v>1434069205</v>
      </c>
      <c r="K3442" s="2" t="b">
        <v>0</v>
      </c>
      <c r="L3442" s="2">
        <v>86</v>
      </c>
      <c r="M3442" s="2" t="b">
        <v>1</v>
      </c>
      <c r="N3442" s="2" t="s">
        <v>8270</v>
      </c>
      <c r="O3442" s="9">
        <f>E3442/D3442</f>
        <v>1.1691666666666667</v>
      </c>
      <c r="P3442" s="10">
        <f>IF(E3442=0,0,E3442/L3442)</f>
        <v>81.569767441860463</v>
      </c>
      <c r="Q3442" s="2" t="str">
        <f>LEFT(N3442,SEARCH("/",N3442,1)-1)</f>
        <v>theater</v>
      </c>
      <c r="R3442" s="2" t="str">
        <f>RIGHT(N3442,LEN(N3442)-SEARCH("/",N3442))</f>
        <v>plays</v>
      </c>
      <c r="S3442" s="21">
        <f>(((J3442/60)/60)/24)+DATE(1970,1,1)+(-5/24)</f>
        <v>42166.814872685187</v>
      </c>
      <c r="T3442" s="21">
        <f>(((I3442/60)/60)/24)+DATE(1970,1,1)+(-5/24)</f>
        <v>42195.957638888889</v>
      </c>
    </row>
    <row r="3443" spans="1:20" ht="90" hidden="1" x14ac:dyDescent="0.25">
      <c r="A3443" s="13">
        <v>3528</v>
      </c>
      <c r="B3443" s="3" t="s">
        <v>3527</v>
      </c>
      <c r="C3443" s="3" t="s">
        <v>7638</v>
      </c>
      <c r="D3443" s="2">
        <v>1650</v>
      </c>
      <c r="E3443" s="11">
        <v>1669</v>
      </c>
      <c r="F3443" s="2" t="s">
        <v>8218</v>
      </c>
      <c r="G3443" s="2" t="s">
        <v>8224</v>
      </c>
      <c r="H3443" s="2" t="s">
        <v>8246</v>
      </c>
      <c r="I3443" s="2">
        <v>1484740918</v>
      </c>
      <c r="J3443" s="2">
        <v>1483012918</v>
      </c>
      <c r="K3443" s="2" t="b">
        <v>0</v>
      </c>
      <c r="L3443" s="2">
        <v>37</v>
      </c>
      <c r="M3443" s="2" t="b">
        <v>1</v>
      </c>
      <c r="N3443" s="2" t="s">
        <v>8270</v>
      </c>
      <c r="O3443" s="9">
        <f>E3443/D3443</f>
        <v>1.0115151515151515</v>
      </c>
      <c r="P3443" s="10">
        <f>IF(E3443=0,0,E3443/L3443)</f>
        <v>45.108108108108105</v>
      </c>
      <c r="Q3443" s="2" t="str">
        <f>LEFT(N3443,SEARCH("/",N3443,1)-1)</f>
        <v>theater</v>
      </c>
      <c r="R3443" s="2" t="str">
        <f>RIGHT(N3443,LEN(N3443)-SEARCH("/",N3443))</f>
        <v>plays</v>
      </c>
      <c r="S3443" s="21">
        <f>(((J3443/60)/60)/24)+DATE(1970,1,1)+(-5/24)</f>
        <v>42733.293032407404</v>
      </c>
      <c r="T3443" s="21">
        <f>(((I3443/60)/60)/24)+DATE(1970,1,1)+(-5/24)</f>
        <v>42753.293032407404</v>
      </c>
    </row>
    <row r="3444" spans="1:20" ht="90" hidden="1" x14ac:dyDescent="0.25">
      <c r="A3444" s="13">
        <v>3529</v>
      </c>
      <c r="B3444" s="3" t="s">
        <v>3528</v>
      </c>
      <c r="C3444" s="3" t="s">
        <v>7639</v>
      </c>
      <c r="D3444" s="2">
        <v>500</v>
      </c>
      <c r="E3444" s="11">
        <v>660</v>
      </c>
      <c r="F3444" s="2" t="s">
        <v>8218</v>
      </c>
      <c r="G3444" s="2" t="s">
        <v>8223</v>
      </c>
      <c r="H3444" s="2" t="s">
        <v>8245</v>
      </c>
      <c r="I3444" s="2">
        <v>1436749200</v>
      </c>
      <c r="J3444" s="2">
        <v>1434997018</v>
      </c>
      <c r="K3444" s="2" t="b">
        <v>0</v>
      </c>
      <c r="L3444" s="2">
        <v>18</v>
      </c>
      <c r="M3444" s="2" t="b">
        <v>1</v>
      </c>
      <c r="N3444" s="2" t="s">
        <v>8270</v>
      </c>
      <c r="O3444" s="9">
        <f>E3444/D3444</f>
        <v>1.32</v>
      </c>
      <c r="P3444" s="10">
        <f>IF(E3444=0,0,E3444/L3444)</f>
        <v>36.666666666666664</v>
      </c>
      <c r="Q3444" s="2" t="str">
        <f>LEFT(N3444,SEARCH("/",N3444,1)-1)</f>
        <v>theater</v>
      </c>
      <c r="R3444" s="2" t="str">
        <f>RIGHT(N3444,LEN(N3444)-SEARCH("/",N3444))</f>
        <v>plays</v>
      </c>
      <c r="S3444" s="21">
        <f>(((J3444/60)/60)/24)+DATE(1970,1,1)+(-5/24)</f>
        <v>42177.553449074076</v>
      </c>
      <c r="T3444" s="21">
        <f>(((I3444/60)/60)/24)+DATE(1970,1,1)+(-5/24)</f>
        <v>42197.833333333336</v>
      </c>
    </row>
    <row r="3445" spans="1:20" ht="90" hidden="1" x14ac:dyDescent="0.25">
      <c r="A3445" s="13">
        <v>3530</v>
      </c>
      <c r="B3445" s="3" t="s">
        <v>3529</v>
      </c>
      <c r="C3445" s="3" t="s">
        <v>7640</v>
      </c>
      <c r="D3445" s="2">
        <v>2750</v>
      </c>
      <c r="E3445" s="11">
        <v>2750</v>
      </c>
      <c r="F3445" s="2" t="s">
        <v>8218</v>
      </c>
      <c r="G3445" s="2" t="s">
        <v>8224</v>
      </c>
      <c r="H3445" s="2" t="s">
        <v>8246</v>
      </c>
      <c r="I3445" s="2">
        <v>1460318400</v>
      </c>
      <c r="J3445" s="2">
        <v>1457881057</v>
      </c>
      <c r="K3445" s="2" t="b">
        <v>0</v>
      </c>
      <c r="L3445" s="2">
        <v>22</v>
      </c>
      <c r="M3445" s="2" t="b">
        <v>1</v>
      </c>
      <c r="N3445" s="2" t="s">
        <v>8270</v>
      </c>
      <c r="O3445" s="9">
        <f>E3445/D3445</f>
        <v>1</v>
      </c>
      <c r="P3445" s="10">
        <f>IF(E3445=0,0,E3445/L3445)</f>
        <v>125</v>
      </c>
      <c r="Q3445" s="2" t="str">
        <f>LEFT(N3445,SEARCH("/",N3445,1)-1)</f>
        <v>theater</v>
      </c>
      <c r="R3445" s="2" t="str">
        <f>RIGHT(N3445,LEN(N3445)-SEARCH("/",N3445))</f>
        <v>plays</v>
      </c>
      <c r="S3445" s="21">
        <f>(((J3445/60)/60)/24)+DATE(1970,1,1)+(-5/24)</f>
        <v>42442.41501157407</v>
      </c>
      <c r="T3445" s="21">
        <f>(((I3445/60)/60)/24)+DATE(1970,1,1)+(-5/24)</f>
        <v>42470.624999999993</v>
      </c>
    </row>
    <row r="3446" spans="1:20" ht="30" hidden="1" x14ac:dyDescent="0.25">
      <c r="A3446" s="13">
        <v>3531</v>
      </c>
      <c r="B3446" s="3" t="s">
        <v>3530</v>
      </c>
      <c r="C3446" s="3" t="s">
        <v>7641</v>
      </c>
      <c r="D3446" s="2">
        <v>1000</v>
      </c>
      <c r="E3446" s="11">
        <v>1280</v>
      </c>
      <c r="F3446" s="2" t="s">
        <v>8218</v>
      </c>
      <c r="G3446" s="2" t="s">
        <v>8223</v>
      </c>
      <c r="H3446" s="2" t="s">
        <v>8245</v>
      </c>
      <c r="I3446" s="2">
        <v>1467301334</v>
      </c>
      <c r="J3446" s="2">
        <v>1464709334</v>
      </c>
      <c r="K3446" s="2" t="b">
        <v>0</v>
      </c>
      <c r="L3446" s="2">
        <v>26</v>
      </c>
      <c r="M3446" s="2" t="b">
        <v>1</v>
      </c>
      <c r="N3446" s="2" t="s">
        <v>8270</v>
      </c>
      <c r="O3446" s="9">
        <f>E3446/D3446</f>
        <v>1.28</v>
      </c>
      <c r="P3446" s="10">
        <f>IF(E3446=0,0,E3446/L3446)</f>
        <v>49.230769230769234</v>
      </c>
      <c r="Q3446" s="2" t="str">
        <f>LEFT(N3446,SEARCH("/",N3446,1)-1)</f>
        <v>theater</v>
      </c>
      <c r="R3446" s="2" t="str">
        <f>RIGHT(N3446,LEN(N3446)-SEARCH("/",N3446))</f>
        <v>plays</v>
      </c>
      <c r="S3446" s="21">
        <f>(((J3446/60)/60)/24)+DATE(1970,1,1)+(-5/24)</f>
        <v>42521.44599537037</v>
      </c>
      <c r="T3446" s="21">
        <f>(((I3446/60)/60)/24)+DATE(1970,1,1)+(-5/24)</f>
        <v>42551.44599537037</v>
      </c>
    </row>
    <row r="3447" spans="1:20" ht="105" hidden="1" x14ac:dyDescent="0.25">
      <c r="A3447" s="13">
        <v>3532</v>
      </c>
      <c r="B3447" s="3" t="s">
        <v>3531</v>
      </c>
      <c r="C3447" s="3" t="s">
        <v>7642</v>
      </c>
      <c r="D3447" s="2">
        <v>960</v>
      </c>
      <c r="E3447" s="11">
        <v>1142</v>
      </c>
      <c r="F3447" s="2" t="s">
        <v>8218</v>
      </c>
      <c r="G3447" s="2" t="s">
        <v>8223</v>
      </c>
      <c r="H3447" s="2" t="s">
        <v>8245</v>
      </c>
      <c r="I3447" s="2">
        <v>1411012740</v>
      </c>
      <c r="J3447" s="2">
        <v>1409667827</v>
      </c>
      <c r="K3447" s="2" t="b">
        <v>0</v>
      </c>
      <c r="L3447" s="2">
        <v>27</v>
      </c>
      <c r="M3447" s="2" t="b">
        <v>1</v>
      </c>
      <c r="N3447" s="2" t="s">
        <v>8270</v>
      </c>
      <c r="O3447" s="9">
        <f>E3447/D3447</f>
        <v>1.1895833333333334</v>
      </c>
      <c r="P3447" s="10">
        <f>IF(E3447=0,0,E3447/L3447)</f>
        <v>42.296296296296298</v>
      </c>
      <c r="Q3447" s="2" t="str">
        <f>LEFT(N3447,SEARCH("/",N3447,1)-1)</f>
        <v>theater</v>
      </c>
      <c r="R3447" s="2" t="str">
        <f>RIGHT(N3447,LEN(N3447)-SEARCH("/",N3447))</f>
        <v>plays</v>
      </c>
      <c r="S3447" s="21">
        <f>(((J3447/60)/60)/24)+DATE(1970,1,1)+(-5/24)</f>
        <v>41884.391516203701</v>
      </c>
      <c r="T3447" s="21">
        <f>(((I3447/60)/60)/24)+DATE(1970,1,1)+(-5/24)</f>
        <v>41899.957638888889</v>
      </c>
    </row>
    <row r="3448" spans="1:20" ht="105" hidden="1" x14ac:dyDescent="0.25">
      <c r="A3448" s="13">
        <v>3533</v>
      </c>
      <c r="B3448" s="3" t="s">
        <v>3532</v>
      </c>
      <c r="C3448" s="3" t="s">
        <v>7643</v>
      </c>
      <c r="D3448" s="2">
        <v>500</v>
      </c>
      <c r="E3448" s="11">
        <v>631</v>
      </c>
      <c r="F3448" s="2" t="s">
        <v>8218</v>
      </c>
      <c r="G3448" s="2" t="s">
        <v>8223</v>
      </c>
      <c r="H3448" s="2" t="s">
        <v>8245</v>
      </c>
      <c r="I3448" s="2">
        <v>1447269367</v>
      </c>
      <c r="J3448" s="2">
        <v>1444673767</v>
      </c>
      <c r="K3448" s="2" t="b">
        <v>0</v>
      </c>
      <c r="L3448" s="2">
        <v>8</v>
      </c>
      <c r="M3448" s="2" t="b">
        <v>1</v>
      </c>
      <c r="N3448" s="2" t="s">
        <v>8270</v>
      </c>
      <c r="O3448" s="9">
        <f>E3448/D3448</f>
        <v>1.262</v>
      </c>
      <c r="P3448" s="10">
        <f>IF(E3448=0,0,E3448/L3448)</f>
        <v>78.875</v>
      </c>
      <c r="Q3448" s="2" t="str">
        <f>LEFT(N3448,SEARCH("/",N3448,1)-1)</f>
        <v>theater</v>
      </c>
      <c r="R3448" s="2" t="str">
        <f>RIGHT(N3448,LEN(N3448)-SEARCH("/",N3448))</f>
        <v>plays</v>
      </c>
      <c r="S3448" s="21">
        <f>(((J3448/60)/60)/24)+DATE(1970,1,1)+(-5/24)</f>
        <v>42289.552858796298</v>
      </c>
      <c r="T3448" s="21">
        <f>(((I3448/60)/60)/24)+DATE(1970,1,1)+(-5/24)</f>
        <v>42319.594525462955</v>
      </c>
    </row>
    <row r="3449" spans="1:20" ht="75" hidden="1" x14ac:dyDescent="0.25">
      <c r="A3449" s="13">
        <v>3534</v>
      </c>
      <c r="B3449" s="3" t="s">
        <v>3533</v>
      </c>
      <c r="C3449" s="3" t="s">
        <v>7644</v>
      </c>
      <c r="D3449" s="2">
        <v>5000</v>
      </c>
      <c r="E3449" s="11">
        <v>7810</v>
      </c>
      <c r="F3449" s="2" t="s">
        <v>8218</v>
      </c>
      <c r="G3449" s="2" t="s">
        <v>8223</v>
      </c>
      <c r="H3449" s="2" t="s">
        <v>8245</v>
      </c>
      <c r="I3449" s="2">
        <v>1443711623</v>
      </c>
      <c r="J3449" s="2">
        <v>1440687623</v>
      </c>
      <c r="K3449" s="2" t="b">
        <v>0</v>
      </c>
      <c r="L3449" s="2">
        <v>204</v>
      </c>
      <c r="M3449" s="2" t="b">
        <v>1</v>
      </c>
      <c r="N3449" s="2" t="s">
        <v>8270</v>
      </c>
      <c r="O3449" s="9">
        <f>E3449/D3449</f>
        <v>1.5620000000000001</v>
      </c>
      <c r="P3449" s="10">
        <f>IF(E3449=0,0,E3449/L3449)</f>
        <v>38.284313725490193</v>
      </c>
      <c r="Q3449" s="2" t="str">
        <f>LEFT(N3449,SEARCH("/",N3449,1)-1)</f>
        <v>theater</v>
      </c>
      <c r="R3449" s="2" t="str">
        <f>RIGHT(N3449,LEN(N3449)-SEARCH("/",N3449))</f>
        <v>plays</v>
      </c>
      <c r="S3449" s="21">
        <f>(((J3449/60)/60)/24)+DATE(1970,1,1)+(-5/24)</f>
        <v>42243.416932870365</v>
      </c>
      <c r="T3449" s="21">
        <f>(((I3449/60)/60)/24)+DATE(1970,1,1)+(-5/24)</f>
        <v>42278.416932870365</v>
      </c>
    </row>
    <row r="3450" spans="1:20" ht="75" hidden="1" x14ac:dyDescent="0.25">
      <c r="A3450" s="13">
        <v>3535</v>
      </c>
      <c r="B3450" s="3" t="s">
        <v>3534</v>
      </c>
      <c r="C3450" s="3" t="s">
        <v>7645</v>
      </c>
      <c r="D3450" s="2">
        <v>2000</v>
      </c>
      <c r="E3450" s="11">
        <v>2063</v>
      </c>
      <c r="F3450" s="2" t="s">
        <v>8218</v>
      </c>
      <c r="G3450" s="2" t="s">
        <v>8224</v>
      </c>
      <c r="H3450" s="2" t="s">
        <v>8246</v>
      </c>
      <c r="I3450" s="2">
        <v>1443808800</v>
      </c>
      <c r="J3450" s="2">
        <v>1441120910</v>
      </c>
      <c r="K3450" s="2" t="b">
        <v>0</v>
      </c>
      <c r="L3450" s="2">
        <v>46</v>
      </c>
      <c r="M3450" s="2" t="b">
        <v>1</v>
      </c>
      <c r="N3450" s="2" t="s">
        <v>8270</v>
      </c>
      <c r="O3450" s="9">
        <f>E3450/D3450</f>
        <v>1.0315000000000001</v>
      </c>
      <c r="P3450" s="10">
        <f>IF(E3450=0,0,E3450/L3450)</f>
        <v>44.847826086956523</v>
      </c>
      <c r="Q3450" s="2" t="str">
        <f>LEFT(N3450,SEARCH("/",N3450,1)-1)</f>
        <v>theater</v>
      </c>
      <c r="R3450" s="2" t="str">
        <f>RIGHT(N3450,LEN(N3450)-SEARCH("/",N3450))</f>
        <v>plays</v>
      </c>
      <c r="S3450" s="21">
        <f>(((J3450/60)/60)/24)+DATE(1970,1,1)+(-5/24)</f>
        <v>42248.431828703695</v>
      </c>
      <c r="T3450" s="21">
        <f>(((I3450/60)/60)/24)+DATE(1970,1,1)+(-5/24)</f>
        <v>42279.541666666664</v>
      </c>
    </row>
    <row r="3451" spans="1:20" ht="90" hidden="1" x14ac:dyDescent="0.25">
      <c r="A3451" s="13">
        <v>3536</v>
      </c>
      <c r="B3451" s="3" t="s">
        <v>3535</v>
      </c>
      <c r="C3451" s="3" t="s">
        <v>7646</v>
      </c>
      <c r="D3451" s="2">
        <v>150</v>
      </c>
      <c r="E3451" s="11">
        <v>230</v>
      </c>
      <c r="F3451" s="2" t="s">
        <v>8218</v>
      </c>
      <c r="G3451" s="2" t="s">
        <v>8224</v>
      </c>
      <c r="H3451" s="2" t="s">
        <v>8246</v>
      </c>
      <c r="I3451" s="2">
        <v>1450612740</v>
      </c>
      <c r="J3451" s="2">
        <v>1448040425</v>
      </c>
      <c r="K3451" s="2" t="b">
        <v>0</v>
      </c>
      <c r="L3451" s="2">
        <v>17</v>
      </c>
      <c r="M3451" s="2" t="b">
        <v>1</v>
      </c>
      <c r="N3451" s="2" t="s">
        <v>8270</v>
      </c>
      <c r="O3451" s="9">
        <f>E3451/D3451</f>
        <v>1.5333333333333334</v>
      </c>
      <c r="P3451" s="10">
        <f>IF(E3451=0,0,E3451/L3451)</f>
        <v>13.529411764705882</v>
      </c>
      <c r="Q3451" s="2" t="str">
        <f>LEFT(N3451,SEARCH("/",N3451,1)-1)</f>
        <v>theater</v>
      </c>
      <c r="R3451" s="2" t="str">
        <f>RIGHT(N3451,LEN(N3451)-SEARCH("/",N3451))</f>
        <v>plays</v>
      </c>
      <c r="S3451" s="21">
        <f>(((J3451/60)/60)/24)+DATE(1970,1,1)+(-5/24)</f>
        <v>42328.518807870372</v>
      </c>
      <c r="T3451" s="21">
        <f>(((I3451/60)/60)/24)+DATE(1970,1,1)+(-5/24)</f>
        <v>42358.290972222218</v>
      </c>
    </row>
    <row r="3452" spans="1:20" ht="90" hidden="1" x14ac:dyDescent="0.25">
      <c r="A3452" s="13">
        <v>3537</v>
      </c>
      <c r="B3452" s="3" t="s">
        <v>3536</v>
      </c>
      <c r="C3452" s="3" t="s">
        <v>7647</v>
      </c>
      <c r="D3452" s="2">
        <v>675</v>
      </c>
      <c r="E3452" s="11">
        <v>1218</v>
      </c>
      <c r="F3452" s="2" t="s">
        <v>8218</v>
      </c>
      <c r="G3452" s="2" t="s">
        <v>8228</v>
      </c>
      <c r="H3452" s="2" t="s">
        <v>8250</v>
      </c>
      <c r="I3452" s="2">
        <v>1416211140</v>
      </c>
      <c r="J3452" s="2">
        <v>1413016216</v>
      </c>
      <c r="K3452" s="2" t="b">
        <v>0</v>
      </c>
      <c r="L3452" s="2">
        <v>28</v>
      </c>
      <c r="M3452" s="2" t="b">
        <v>1</v>
      </c>
      <c r="N3452" s="2" t="s">
        <v>8270</v>
      </c>
      <c r="O3452" s="9">
        <f>E3452/D3452</f>
        <v>1.8044444444444445</v>
      </c>
      <c r="P3452" s="10">
        <f>IF(E3452=0,0,E3452/L3452)</f>
        <v>43.5</v>
      </c>
      <c r="Q3452" s="2" t="str">
        <f>LEFT(N3452,SEARCH("/",N3452,1)-1)</f>
        <v>theater</v>
      </c>
      <c r="R3452" s="2" t="str">
        <f>RIGHT(N3452,LEN(N3452)-SEARCH("/",N3452))</f>
        <v>plays</v>
      </c>
      <c r="S3452" s="21">
        <f>(((J3452/60)/60)/24)+DATE(1970,1,1)+(-5/24)</f>
        <v>41923.146018518513</v>
      </c>
      <c r="T3452" s="21">
        <f>(((I3452/60)/60)/24)+DATE(1970,1,1)+(-5/24)</f>
        <v>41960.124305555553</v>
      </c>
    </row>
    <row r="3453" spans="1:20" ht="105" hidden="1" x14ac:dyDescent="0.25">
      <c r="A3453" s="13">
        <v>3538</v>
      </c>
      <c r="B3453" s="3" t="s">
        <v>3537</v>
      </c>
      <c r="C3453" s="3" t="s">
        <v>7648</v>
      </c>
      <c r="D3453" s="2">
        <v>2000</v>
      </c>
      <c r="E3453" s="11">
        <v>2569</v>
      </c>
      <c r="F3453" s="2" t="s">
        <v>8218</v>
      </c>
      <c r="G3453" s="2" t="s">
        <v>8224</v>
      </c>
      <c r="H3453" s="2" t="s">
        <v>8246</v>
      </c>
      <c r="I3453" s="2">
        <v>1471428340</v>
      </c>
      <c r="J3453" s="2">
        <v>1469009140</v>
      </c>
      <c r="K3453" s="2" t="b">
        <v>0</v>
      </c>
      <c r="L3453" s="2">
        <v>83</v>
      </c>
      <c r="M3453" s="2" t="b">
        <v>1</v>
      </c>
      <c r="N3453" s="2" t="s">
        <v>8270</v>
      </c>
      <c r="O3453" s="9">
        <f>E3453/D3453</f>
        <v>1.2845</v>
      </c>
      <c r="P3453" s="10">
        <f>IF(E3453=0,0,E3453/L3453)</f>
        <v>30.951807228915662</v>
      </c>
      <c r="Q3453" s="2" t="str">
        <f>LEFT(N3453,SEARCH("/",N3453,1)-1)</f>
        <v>theater</v>
      </c>
      <c r="R3453" s="2" t="str">
        <f>RIGHT(N3453,LEN(N3453)-SEARCH("/",N3453))</f>
        <v>plays</v>
      </c>
      <c r="S3453" s="21">
        <f>(((J3453/60)/60)/24)+DATE(1970,1,1)+(-5/24)</f>
        <v>42571.212268518517</v>
      </c>
      <c r="T3453" s="21">
        <f>(((I3453/60)/60)/24)+DATE(1970,1,1)+(-5/24)</f>
        <v>42599.212268518517</v>
      </c>
    </row>
    <row r="3454" spans="1:20" ht="90" hidden="1" x14ac:dyDescent="0.25">
      <c r="A3454" s="13">
        <v>3539</v>
      </c>
      <c r="B3454" s="3" t="s">
        <v>3538</v>
      </c>
      <c r="C3454" s="3" t="s">
        <v>7649</v>
      </c>
      <c r="D3454" s="2">
        <v>600</v>
      </c>
      <c r="E3454" s="11">
        <v>718</v>
      </c>
      <c r="F3454" s="2" t="s">
        <v>8218</v>
      </c>
      <c r="G3454" s="2" t="s">
        <v>8223</v>
      </c>
      <c r="H3454" s="2" t="s">
        <v>8245</v>
      </c>
      <c r="I3454" s="2">
        <v>1473358122</v>
      </c>
      <c r="J3454" s="2">
        <v>1471543722</v>
      </c>
      <c r="K3454" s="2" t="b">
        <v>0</v>
      </c>
      <c r="L3454" s="2">
        <v>13</v>
      </c>
      <c r="M3454" s="2" t="b">
        <v>1</v>
      </c>
      <c r="N3454" s="2" t="s">
        <v>8270</v>
      </c>
      <c r="O3454" s="9">
        <f>E3454/D3454</f>
        <v>1.1966666666666668</v>
      </c>
      <c r="P3454" s="10">
        <f>IF(E3454=0,0,E3454/L3454)</f>
        <v>55.230769230769234</v>
      </c>
      <c r="Q3454" s="2" t="str">
        <f>LEFT(N3454,SEARCH("/",N3454,1)-1)</f>
        <v>theater</v>
      </c>
      <c r="R3454" s="2" t="str">
        <f>RIGHT(N3454,LEN(N3454)-SEARCH("/",N3454))</f>
        <v>plays</v>
      </c>
      <c r="S3454" s="21">
        <f>(((J3454/60)/60)/24)+DATE(1970,1,1)+(-5/24)</f>
        <v>42600.547708333332</v>
      </c>
      <c r="T3454" s="21">
        <f>(((I3454/60)/60)/24)+DATE(1970,1,1)+(-5/24)</f>
        <v>42621.547708333332</v>
      </c>
    </row>
    <row r="3455" spans="1:20" ht="105" hidden="1" x14ac:dyDescent="0.25">
      <c r="A3455" s="13">
        <v>3540</v>
      </c>
      <c r="B3455" s="3" t="s">
        <v>3539</v>
      </c>
      <c r="C3455" s="3" t="s">
        <v>7650</v>
      </c>
      <c r="D3455" s="2">
        <v>300</v>
      </c>
      <c r="E3455" s="11">
        <v>369</v>
      </c>
      <c r="F3455" s="2" t="s">
        <v>8218</v>
      </c>
      <c r="G3455" s="2" t="s">
        <v>8224</v>
      </c>
      <c r="H3455" s="2" t="s">
        <v>8246</v>
      </c>
      <c r="I3455" s="2">
        <v>1466899491</v>
      </c>
      <c r="J3455" s="2">
        <v>1464307491</v>
      </c>
      <c r="K3455" s="2" t="b">
        <v>0</v>
      </c>
      <c r="L3455" s="2">
        <v>8</v>
      </c>
      <c r="M3455" s="2" t="b">
        <v>1</v>
      </c>
      <c r="N3455" s="2" t="s">
        <v>8270</v>
      </c>
      <c r="O3455" s="9">
        <f>E3455/D3455</f>
        <v>1.23</v>
      </c>
      <c r="P3455" s="10">
        <f>IF(E3455=0,0,E3455/L3455)</f>
        <v>46.125</v>
      </c>
      <c r="Q3455" s="2" t="str">
        <f>LEFT(N3455,SEARCH("/",N3455,1)-1)</f>
        <v>theater</v>
      </c>
      <c r="R3455" s="2" t="str">
        <f>RIGHT(N3455,LEN(N3455)-SEARCH("/",N3455))</f>
        <v>plays</v>
      </c>
      <c r="S3455" s="21">
        <f>(((J3455/60)/60)/24)+DATE(1970,1,1)+(-5/24)</f>
        <v>42516.795034722221</v>
      </c>
      <c r="T3455" s="21">
        <f>(((I3455/60)/60)/24)+DATE(1970,1,1)+(-5/24)</f>
        <v>42546.795034722221</v>
      </c>
    </row>
    <row r="3456" spans="1:20" ht="90" hidden="1" x14ac:dyDescent="0.25">
      <c r="A3456" s="13">
        <v>3541</v>
      </c>
      <c r="B3456" s="3" t="s">
        <v>3540</v>
      </c>
      <c r="C3456" s="3" t="s">
        <v>7651</v>
      </c>
      <c r="D3456" s="2">
        <v>1200</v>
      </c>
      <c r="E3456" s="11">
        <v>1260</v>
      </c>
      <c r="F3456" s="2" t="s">
        <v>8218</v>
      </c>
      <c r="G3456" s="2" t="s">
        <v>8224</v>
      </c>
      <c r="H3456" s="2" t="s">
        <v>8246</v>
      </c>
      <c r="I3456" s="2">
        <v>1441042275</v>
      </c>
      <c r="J3456" s="2">
        <v>1438882275</v>
      </c>
      <c r="K3456" s="2" t="b">
        <v>0</v>
      </c>
      <c r="L3456" s="2">
        <v>32</v>
      </c>
      <c r="M3456" s="2" t="b">
        <v>1</v>
      </c>
      <c r="N3456" s="2" t="s">
        <v>8270</v>
      </c>
      <c r="O3456" s="9">
        <f>E3456/D3456</f>
        <v>1.05</v>
      </c>
      <c r="P3456" s="10">
        <f>IF(E3456=0,0,E3456/L3456)</f>
        <v>39.375</v>
      </c>
      <c r="Q3456" s="2" t="str">
        <f>LEFT(N3456,SEARCH("/",N3456,1)-1)</f>
        <v>theater</v>
      </c>
      <c r="R3456" s="2" t="str">
        <f>RIGHT(N3456,LEN(N3456)-SEARCH("/",N3456))</f>
        <v>plays</v>
      </c>
      <c r="S3456" s="21">
        <f>(((J3456/60)/60)/24)+DATE(1970,1,1)+(-5/24)</f>
        <v>42222.521701388883</v>
      </c>
      <c r="T3456" s="21">
        <f>(((I3456/60)/60)/24)+DATE(1970,1,1)+(-5/24)</f>
        <v>42247.521701388883</v>
      </c>
    </row>
    <row r="3457" spans="1:20" ht="90" hidden="1" x14ac:dyDescent="0.25">
      <c r="A3457" s="13">
        <v>3542</v>
      </c>
      <c r="B3457" s="3" t="s">
        <v>3541</v>
      </c>
      <c r="C3457" s="3" t="s">
        <v>7652</v>
      </c>
      <c r="D3457" s="2">
        <v>5500</v>
      </c>
      <c r="E3457" s="11">
        <v>5623</v>
      </c>
      <c r="F3457" s="2" t="s">
        <v>8218</v>
      </c>
      <c r="G3457" s="2" t="s">
        <v>8223</v>
      </c>
      <c r="H3457" s="2" t="s">
        <v>8245</v>
      </c>
      <c r="I3457" s="2">
        <v>1410099822</v>
      </c>
      <c r="J3457" s="2">
        <v>1404915822</v>
      </c>
      <c r="K3457" s="2" t="b">
        <v>0</v>
      </c>
      <c r="L3457" s="2">
        <v>85</v>
      </c>
      <c r="M3457" s="2" t="b">
        <v>1</v>
      </c>
      <c r="N3457" s="2" t="s">
        <v>8270</v>
      </c>
      <c r="O3457" s="9">
        <f>E3457/D3457</f>
        <v>1.0223636363636364</v>
      </c>
      <c r="P3457" s="10">
        <f>IF(E3457=0,0,E3457/L3457)</f>
        <v>66.152941176470591</v>
      </c>
      <c r="Q3457" s="2" t="str">
        <f>LEFT(N3457,SEARCH("/",N3457,1)-1)</f>
        <v>theater</v>
      </c>
      <c r="R3457" s="2" t="str">
        <f>RIGHT(N3457,LEN(N3457)-SEARCH("/",N3457))</f>
        <v>plays</v>
      </c>
      <c r="S3457" s="21">
        <f>(((J3457/60)/60)/24)+DATE(1970,1,1)+(-5/24)</f>
        <v>41829.391458333332</v>
      </c>
      <c r="T3457" s="21">
        <f>(((I3457/60)/60)/24)+DATE(1970,1,1)+(-5/24)</f>
        <v>41889.391458333332</v>
      </c>
    </row>
    <row r="3458" spans="1:20" ht="75" hidden="1" x14ac:dyDescent="0.25">
      <c r="A3458" s="13">
        <v>3543</v>
      </c>
      <c r="B3458" s="3" t="s">
        <v>3542</v>
      </c>
      <c r="C3458" s="3" t="s">
        <v>7653</v>
      </c>
      <c r="D3458" s="2">
        <v>1500</v>
      </c>
      <c r="E3458" s="11">
        <v>1570</v>
      </c>
      <c r="F3458" s="2" t="s">
        <v>8218</v>
      </c>
      <c r="G3458" s="2" t="s">
        <v>8235</v>
      </c>
      <c r="H3458" s="2" t="s">
        <v>8248</v>
      </c>
      <c r="I3458" s="2">
        <v>1435255659</v>
      </c>
      <c r="J3458" s="2">
        <v>1432663659</v>
      </c>
      <c r="K3458" s="2" t="b">
        <v>0</v>
      </c>
      <c r="L3458" s="2">
        <v>29</v>
      </c>
      <c r="M3458" s="2" t="b">
        <v>1</v>
      </c>
      <c r="N3458" s="2" t="s">
        <v>8270</v>
      </c>
      <c r="O3458" s="9">
        <f>E3458/D3458</f>
        <v>1.0466666666666666</v>
      </c>
      <c r="P3458" s="10">
        <f>IF(E3458=0,0,E3458/L3458)</f>
        <v>54.137931034482762</v>
      </c>
      <c r="Q3458" s="2" t="str">
        <f>LEFT(N3458,SEARCH("/",N3458,1)-1)</f>
        <v>theater</v>
      </c>
      <c r="R3458" s="2" t="str">
        <f>RIGHT(N3458,LEN(N3458)-SEARCH("/",N3458))</f>
        <v>plays</v>
      </c>
      <c r="S3458" s="21">
        <f>(((J3458/60)/60)/24)+DATE(1970,1,1)+(-5/24)</f>
        <v>42150.546979166662</v>
      </c>
      <c r="T3458" s="21">
        <f>(((I3458/60)/60)/24)+DATE(1970,1,1)+(-5/24)</f>
        <v>42180.546979166662</v>
      </c>
    </row>
    <row r="3459" spans="1:20" ht="75" hidden="1" x14ac:dyDescent="0.25">
      <c r="A3459" s="13">
        <v>3544</v>
      </c>
      <c r="B3459" s="3" t="s">
        <v>3543</v>
      </c>
      <c r="C3459" s="3" t="s">
        <v>7654</v>
      </c>
      <c r="D3459" s="2">
        <v>2500</v>
      </c>
      <c r="E3459" s="11">
        <v>2500</v>
      </c>
      <c r="F3459" s="2" t="s">
        <v>8218</v>
      </c>
      <c r="G3459" s="2" t="s">
        <v>8223</v>
      </c>
      <c r="H3459" s="2" t="s">
        <v>8245</v>
      </c>
      <c r="I3459" s="2">
        <v>1425758257</v>
      </c>
      <c r="J3459" s="2">
        <v>1423166257</v>
      </c>
      <c r="K3459" s="2" t="b">
        <v>0</v>
      </c>
      <c r="L3459" s="2">
        <v>24</v>
      </c>
      <c r="M3459" s="2" t="b">
        <v>1</v>
      </c>
      <c r="N3459" s="2" t="s">
        <v>8270</v>
      </c>
      <c r="O3459" s="9">
        <f>E3459/D3459</f>
        <v>1</v>
      </c>
      <c r="P3459" s="10">
        <f>IF(E3459=0,0,E3459/L3459)</f>
        <v>104.16666666666667</v>
      </c>
      <c r="Q3459" s="2" t="str">
        <f>LEFT(N3459,SEARCH("/",N3459,1)-1)</f>
        <v>theater</v>
      </c>
      <c r="R3459" s="2" t="str">
        <f>RIGHT(N3459,LEN(N3459)-SEARCH("/",N3459))</f>
        <v>plays</v>
      </c>
      <c r="S3459" s="21">
        <f>(((J3459/60)/60)/24)+DATE(1970,1,1)+(-5/24)</f>
        <v>42040.623344907406</v>
      </c>
      <c r="T3459" s="21">
        <f>(((I3459/60)/60)/24)+DATE(1970,1,1)+(-5/24)</f>
        <v>42070.623344907406</v>
      </c>
    </row>
    <row r="3460" spans="1:20" ht="90" hidden="1" x14ac:dyDescent="0.25">
      <c r="A3460" s="13">
        <v>3545</v>
      </c>
      <c r="B3460" s="3" t="s">
        <v>3544</v>
      </c>
      <c r="C3460" s="3" t="s">
        <v>7655</v>
      </c>
      <c r="D3460" s="2">
        <v>250</v>
      </c>
      <c r="E3460" s="11">
        <v>251</v>
      </c>
      <c r="F3460" s="2" t="s">
        <v>8218</v>
      </c>
      <c r="G3460" s="2" t="s">
        <v>8223</v>
      </c>
      <c r="H3460" s="2" t="s">
        <v>8245</v>
      </c>
      <c r="I3460" s="2">
        <v>1428780159</v>
      </c>
      <c r="J3460" s="2">
        <v>1426188159</v>
      </c>
      <c r="K3460" s="2" t="b">
        <v>0</v>
      </c>
      <c r="L3460" s="2">
        <v>8</v>
      </c>
      <c r="M3460" s="2" t="b">
        <v>1</v>
      </c>
      <c r="N3460" s="2" t="s">
        <v>8270</v>
      </c>
      <c r="O3460" s="9">
        <f>E3460/D3460</f>
        <v>1.004</v>
      </c>
      <c r="P3460" s="10">
        <f>IF(E3460=0,0,E3460/L3460)</f>
        <v>31.375</v>
      </c>
      <c r="Q3460" s="2" t="str">
        <f>LEFT(N3460,SEARCH("/",N3460,1)-1)</f>
        <v>theater</v>
      </c>
      <c r="R3460" s="2" t="str">
        <f>RIGHT(N3460,LEN(N3460)-SEARCH("/",N3460))</f>
        <v>plays</v>
      </c>
      <c r="S3460" s="21">
        <f>(((J3460/60)/60)/24)+DATE(1970,1,1)+(-5/24)</f>
        <v>42075.599062499998</v>
      </c>
      <c r="T3460" s="21">
        <f>(((I3460/60)/60)/24)+DATE(1970,1,1)+(-5/24)</f>
        <v>42105.599062499998</v>
      </c>
    </row>
    <row r="3461" spans="1:20" ht="105" hidden="1" x14ac:dyDescent="0.25">
      <c r="A3461" s="13">
        <v>3546</v>
      </c>
      <c r="B3461" s="3" t="s">
        <v>3545</v>
      </c>
      <c r="C3461" s="3" t="s">
        <v>7656</v>
      </c>
      <c r="D3461" s="2">
        <v>1100</v>
      </c>
      <c r="E3461" s="11">
        <v>1125</v>
      </c>
      <c r="F3461" s="2" t="s">
        <v>8218</v>
      </c>
      <c r="G3461" s="2" t="s">
        <v>8223</v>
      </c>
      <c r="H3461" s="2" t="s">
        <v>8245</v>
      </c>
      <c r="I3461" s="2">
        <v>1427860740</v>
      </c>
      <c r="J3461" s="2">
        <v>1426002684</v>
      </c>
      <c r="K3461" s="2" t="b">
        <v>0</v>
      </c>
      <c r="L3461" s="2">
        <v>19</v>
      </c>
      <c r="M3461" s="2" t="b">
        <v>1</v>
      </c>
      <c r="N3461" s="2" t="s">
        <v>8270</v>
      </c>
      <c r="O3461" s="9">
        <f>E3461/D3461</f>
        <v>1.0227272727272727</v>
      </c>
      <c r="P3461" s="10">
        <f>IF(E3461=0,0,E3461/L3461)</f>
        <v>59.210526315789473</v>
      </c>
      <c r="Q3461" s="2" t="str">
        <f>LEFT(N3461,SEARCH("/",N3461,1)-1)</f>
        <v>theater</v>
      </c>
      <c r="R3461" s="2" t="str">
        <f>RIGHT(N3461,LEN(N3461)-SEARCH("/",N3461))</f>
        <v>plays</v>
      </c>
      <c r="S3461" s="21">
        <f>(((J3461/60)/60)/24)+DATE(1970,1,1)+(-5/24)</f>
        <v>42073.452361111107</v>
      </c>
      <c r="T3461" s="21">
        <f>(((I3461/60)/60)/24)+DATE(1970,1,1)+(-5/24)</f>
        <v>42094.957638888889</v>
      </c>
    </row>
    <row r="3462" spans="1:20" ht="75" hidden="1" x14ac:dyDescent="0.25">
      <c r="A3462" s="13">
        <v>3547</v>
      </c>
      <c r="B3462" s="3" t="s">
        <v>3546</v>
      </c>
      <c r="C3462" s="3" t="s">
        <v>7657</v>
      </c>
      <c r="D3462" s="2">
        <v>35000</v>
      </c>
      <c r="E3462" s="11">
        <v>40043.25</v>
      </c>
      <c r="F3462" s="2" t="s">
        <v>8218</v>
      </c>
      <c r="G3462" s="2" t="s">
        <v>8223</v>
      </c>
      <c r="H3462" s="2" t="s">
        <v>8245</v>
      </c>
      <c r="I3462" s="2">
        <v>1463198340</v>
      </c>
      <c r="J3462" s="2">
        <v>1461117201</v>
      </c>
      <c r="K3462" s="2" t="b">
        <v>0</v>
      </c>
      <c r="L3462" s="2">
        <v>336</v>
      </c>
      <c r="M3462" s="2" t="b">
        <v>1</v>
      </c>
      <c r="N3462" s="2" t="s">
        <v>8270</v>
      </c>
      <c r="O3462" s="9">
        <f>E3462/D3462</f>
        <v>1.1440928571428572</v>
      </c>
      <c r="P3462" s="10">
        <f>IF(E3462=0,0,E3462/L3462)</f>
        <v>119.17633928571429</v>
      </c>
      <c r="Q3462" s="2" t="str">
        <f>LEFT(N3462,SEARCH("/",N3462,1)-1)</f>
        <v>theater</v>
      </c>
      <c r="R3462" s="2" t="str">
        <f>RIGHT(N3462,LEN(N3462)-SEARCH("/",N3462))</f>
        <v>plays</v>
      </c>
      <c r="S3462" s="21">
        <f>(((J3462/60)/60)/24)+DATE(1970,1,1)+(-5/24)</f>
        <v>42479.870381944442</v>
      </c>
      <c r="T3462" s="21">
        <f>(((I3462/60)/60)/24)+DATE(1970,1,1)+(-5/24)</f>
        <v>42503.957638888889</v>
      </c>
    </row>
    <row r="3463" spans="1:20" ht="75" hidden="1" x14ac:dyDescent="0.25">
      <c r="A3463" s="13">
        <v>3548</v>
      </c>
      <c r="B3463" s="3" t="s">
        <v>3547</v>
      </c>
      <c r="C3463" s="3" t="s">
        <v>7658</v>
      </c>
      <c r="D3463" s="2">
        <v>2100</v>
      </c>
      <c r="E3463" s="11">
        <v>2140</v>
      </c>
      <c r="F3463" s="2" t="s">
        <v>8218</v>
      </c>
      <c r="G3463" s="2" t="s">
        <v>8223</v>
      </c>
      <c r="H3463" s="2" t="s">
        <v>8245</v>
      </c>
      <c r="I3463" s="2">
        <v>1457139600</v>
      </c>
      <c r="J3463" s="2">
        <v>1455230214</v>
      </c>
      <c r="K3463" s="2" t="b">
        <v>0</v>
      </c>
      <c r="L3463" s="2">
        <v>13</v>
      </c>
      <c r="M3463" s="2" t="b">
        <v>1</v>
      </c>
      <c r="N3463" s="2" t="s">
        <v>8270</v>
      </c>
      <c r="O3463" s="9">
        <f>E3463/D3463</f>
        <v>1.019047619047619</v>
      </c>
      <c r="P3463" s="10">
        <f>IF(E3463=0,0,E3463/L3463)</f>
        <v>164.61538461538461</v>
      </c>
      <c r="Q3463" s="2" t="str">
        <f>LEFT(N3463,SEARCH("/",N3463,1)-1)</f>
        <v>theater</v>
      </c>
      <c r="R3463" s="2" t="str">
        <f>RIGHT(N3463,LEN(N3463)-SEARCH("/",N3463))</f>
        <v>plays</v>
      </c>
      <c r="S3463" s="21">
        <f>(((J3463/60)/60)/24)+DATE(1970,1,1)+(-5/24)</f>
        <v>42411.733958333331</v>
      </c>
      <c r="T3463" s="21">
        <f>(((I3463/60)/60)/24)+DATE(1970,1,1)+(-5/24)</f>
        <v>42433.833333333336</v>
      </c>
    </row>
    <row r="3464" spans="1:20" ht="90" hidden="1" x14ac:dyDescent="0.25">
      <c r="A3464" s="13">
        <v>3549</v>
      </c>
      <c r="B3464" s="3" t="s">
        <v>3548</v>
      </c>
      <c r="C3464" s="3" t="s">
        <v>7659</v>
      </c>
      <c r="D3464" s="2">
        <v>1000</v>
      </c>
      <c r="E3464" s="11">
        <v>1020</v>
      </c>
      <c r="F3464" s="2" t="s">
        <v>8218</v>
      </c>
      <c r="G3464" s="2" t="s">
        <v>8224</v>
      </c>
      <c r="H3464" s="2" t="s">
        <v>8246</v>
      </c>
      <c r="I3464" s="2">
        <v>1441358873</v>
      </c>
      <c r="J3464" s="2">
        <v>1438939673</v>
      </c>
      <c r="K3464" s="2" t="b">
        <v>0</v>
      </c>
      <c r="L3464" s="2">
        <v>42</v>
      </c>
      <c r="M3464" s="2" t="b">
        <v>1</v>
      </c>
      <c r="N3464" s="2" t="s">
        <v>8270</v>
      </c>
      <c r="O3464" s="9">
        <f>E3464/D3464</f>
        <v>1.02</v>
      </c>
      <c r="P3464" s="10">
        <f>IF(E3464=0,0,E3464/L3464)</f>
        <v>24.285714285714285</v>
      </c>
      <c r="Q3464" s="2" t="str">
        <f>LEFT(N3464,SEARCH("/",N3464,1)-1)</f>
        <v>theater</v>
      </c>
      <c r="R3464" s="2" t="str">
        <f>RIGHT(N3464,LEN(N3464)-SEARCH("/",N3464))</f>
        <v>plays</v>
      </c>
      <c r="S3464" s="21">
        <f>(((J3464/60)/60)/24)+DATE(1970,1,1)+(-5/24)</f>
        <v>42223.186030092591</v>
      </c>
      <c r="T3464" s="21">
        <f>(((I3464/60)/60)/24)+DATE(1970,1,1)+(-5/24)</f>
        <v>42251.186030092591</v>
      </c>
    </row>
    <row r="3465" spans="1:20" ht="90" hidden="1" x14ac:dyDescent="0.25">
      <c r="A3465" s="13">
        <v>3550</v>
      </c>
      <c r="B3465" s="3" t="s">
        <v>3549</v>
      </c>
      <c r="C3465" s="3" t="s">
        <v>7660</v>
      </c>
      <c r="D3465" s="2">
        <v>2500</v>
      </c>
      <c r="E3465" s="11">
        <v>2620</v>
      </c>
      <c r="F3465" s="2" t="s">
        <v>8218</v>
      </c>
      <c r="G3465" s="2" t="s">
        <v>8224</v>
      </c>
      <c r="H3465" s="2" t="s">
        <v>8246</v>
      </c>
      <c r="I3465" s="2">
        <v>1462224398</v>
      </c>
      <c r="J3465" s="2">
        <v>1459632398</v>
      </c>
      <c r="K3465" s="2" t="b">
        <v>0</v>
      </c>
      <c r="L3465" s="2">
        <v>64</v>
      </c>
      <c r="M3465" s="2" t="b">
        <v>1</v>
      </c>
      <c r="N3465" s="2" t="s">
        <v>8270</v>
      </c>
      <c r="O3465" s="9">
        <f>E3465/D3465</f>
        <v>1.048</v>
      </c>
      <c r="P3465" s="10">
        <f>IF(E3465=0,0,E3465/L3465)</f>
        <v>40.9375</v>
      </c>
      <c r="Q3465" s="2" t="str">
        <f>LEFT(N3465,SEARCH("/",N3465,1)-1)</f>
        <v>theater</v>
      </c>
      <c r="R3465" s="2" t="str">
        <f>RIGHT(N3465,LEN(N3465)-SEARCH("/",N3465))</f>
        <v>plays</v>
      </c>
      <c r="S3465" s="21">
        <f>(((J3465/60)/60)/24)+DATE(1970,1,1)+(-5/24)</f>
        <v>42462.685162037036</v>
      </c>
      <c r="T3465" s="21">
        <f>(((I3465/60)/60)/24)+DATE(1970,1,1)+(-5/24)</f>
        <v>42492.685162037036</v>
      </c>
    </row>
    <row r="3466" spans="1:20" ht="105" hidden="1" x14ac:dyDescent="0.25">
      <c r="A3466" s="13">
        <v>3551</v>
      </c>
      <c r="B3466" s="3" t="s">
        <v>3550</v>
      </c>
      <c r="C3466" s="3" t="s">
        <v>7661</v>
      </c>
      <c r="D3466" s="2">
        <v>1500</v>
      </c>
      <c r="E3466" s="11">
        <v>1527.5</v>
      </c>
      <c r="F3466" s="2" t="s">
        <v>8218</v>
      </c>
      <c r="G3466" s="2" t="s">
        <v>8223</v>
      </c>
      <c r="H3466" s="2" t="s">
        <v>8245</v>
      </c>
      <c r="I3466" s="2">
        <v>1400796420</v>
      </c>
      <c r="J3466" s="2">
        <v>1398342170</v>
      </c>
      <c r="K3466" s="2" t="b">
        <v>0</v>
      </c>
      <c r="L3466" s="2">
        <v>25</v>
      </c>
      <c r="M3466" s="2" t="b">
        <v>1</v>
      </c>
      <c r="N3466" s="2" t="s">
        <v>8270</v>
      </c>
      <c r="O3466" s="9">
        <f>E3466/D3466</f>
        <v>1.0183333333333333</v>
      </c>
      <c r="P3466" s="10">
        <f>IF(E3466=0,0,E3466/L3466)</f>
        <v>61.1</v>
      </c>
      <c r="Q3466" s="2" t="str">
        <f>LEFT(N3466,SEARCH("/",N3466,1)-1)</f>
        <v>theater</v>
      </c>
      <c r="R3466" s="2" t="str">
        <f>RIGHT(N3466,LEN(N3466)-SEARCH("/",N3466))</f>
        <v>plays</v>
      </c>
      <c r="S3466" s="21">
        <f>(((J3466/60)/60)/24)+DATE(1970,1,1)+(-5/24)</f>
        <v>41753.307523148142</v>
      </c>
      <c r="T3466" s="21">
        <f>(((I3466/60)/60)/24)+DATE(1970,1,1)+(-5/24)</f>
        <v>41781.713194444441</v>
      </c>
    </row>
    <row r="3467" spans="1:20" ht="105" hidden="1" x14ac:dyDescent="0.25">
      <c r="A3467" s="13">
        <v>3552</v>
      </c>
      <c r="B3467" s="3" t="s">
        <v>3551</v>
      </c>
      <c r="C3467" s="3" t="s">
        <v>7662</v>
      </c>
      <c r="D3467" s="2">
        <v>773</v>
      </c>
      <c r="E3467" s="11">
        <v>773</v>
      </c>
      <c r="F3467" s="2" t="s">
        <v>8218</v>
      </c>
      <c r="G3467" s="2" t="s">
        <v>8224</v>
      </c>
      <c r="H3467" s="2" t="s">
        <v>8246</v>
      </c>
      <c r="I3467" s="2">
        <v>1403964324</v>
      </c>
      <c r="J3467" s="2">
        <v>1401372324</v>
      </c>
      <c r="K3467" s="2" t="b">
        <v>0</v>
      </c>
      <c r="L3467" s="2">
        <v>20</v>
      </c>
      <c r="M3467" s="2" t="b">
        <v>1</v>
      </c>
      <c r="N3467" s="2" t="s">
        <v>8270</v>
      </c>
      <c r="O3467" s="9">
        <f>E3467/D3467</f>
        <v>1</v>
      </c>
      <c r="P3467" s="10">
        <f>IF(E3467=0,0,E3467/L3467)</f>
        <v>38.65</v>
      </c>
      <c r="Q3467" s="2" t="str">
        <f>LEFT(N3467,SEARCH("/",N3467,1)-1)</f>
        <v>theater</v>
      </c>
      <c r="R3467" s="2" t="str">
        <f>RIGHT(N3467,LEN(N3467)-SEARCH("/",N3467))</f>
        <v>plays</v>
      </c>
      <c r="S3467" s="21">
        <f>(((J3467/60)/60)/24)+DATE(1970,1,1)+(-5/24)</f>
        <v>41788.378749999996</v>
      </c>
      <c r="T3467" s="21">
        <f>(((I3467/60)/60)/24)+DATE(1970,1,1)+(-5/24)</f>
        <v>41818.378749999996</v>
      </c>
    </row>
    <row r="3468" spans="1:20" ht="90" hidden="1" x14ac:dyDescent="0.25">
      <c r="A3468" s="13">
        <v>3553</v>
      </c>
      <c r="B3468" s="3" t="s">
        <v>3552</v>
      </c>
      <c r="C3468" s="3" t="s">
        <v>7663</v>
      </c>
      <c r="D3468" s="2">
        <v>5500</v>
      </c>
      <c r="E3468" s="11">
        <v>5845</v>
      </c>
      <c r="F3468" s="2" t="s">
        <v>8218</v>
      </c>
      <c r="G3468" s="2" t="s">
        <v>8223</v>
      </c>
      <c r="H3468" s="2" t="s">
        <v>8245</v>
      </c>
      <c r="I3468" s="2">
        <v>1439337600</v>
      </c>
      <c r="J3468" s="2">
        <v>1436575280</v>
      </c>
      <c r="K3468" s="2" t="b">
        <v>0</v>
      </c>
      <c r="L3468" s="2">
        <v>104</v>
      </c>
      <c r="M3468" s="2" t="b">
        <v>1</v>
      </c>
      <c r="N3468" s="2" t="s">
        <v>8270</v>
      </c>
      <c r="O3468" s="9">
        <f>E3468/D3468</f>
        <v>1.0627272727272727</v>
      </c>
      <c r="P3468" s="10">
        <f>IF(E3468=0,0,E3468/L3468)</f>
        <v>56.20192307692308</v>
      </c>
      <c r="Q3468" s="2" t="str">
        <f>LEFT(N3468,SEARCH("/",N3468,1)-1)</f>
        <v>theater</v>
      </c>
      <c r="R3468" s="2" t="str">
        <f>RIGHT(N3468,LEN(N3468)-SEARCH("/",N3468))</f>
        <v>plays</v>
      </c>
      <c r="S3468" s="21">
        <f>(((J3468/60)/60)/24)+DATE(1970,1,1)+(-5/24)</f>
        <v>42195.820370370369</v>
      </c>
      <c r="T3468" s="21">
        <f>(((I3468/60)/60)/24)+DATE(1970,1,1)+(-5/24)</f>
        <v>42227.791666666664</v>
      </c>
    </row>
    <row r="3469" spans="1:20" ht="90" hidden="1" x14ac:dyDescent="0.25">
      <c r="A3469" s="13">
        <v>3554</v>
      </c>
      <c r="B3469" s="3" t="s">
        <v>3553</v>
      </c>
      <c r="C3469" s="3" t="s">
        <v>7664</v>
      </c>
      <c r="D3469" s="2">
        <v>5000</v>
      </c>
      <c r="E3469" s="11">
        <v>5671.11</v>
      </c>
      <c r="F3469" s="2" t="s">
        <v>8218</v>
      </c>
      <c r="G3469" s="2" t="s">
        <v>8223</v>
      </c>
      <c r="H3469" s="2" t="s">
        <v>8245</v>
      </c>
      <c r="I3469" s="2">
        <v>1423674000</v>
      </c>
      <c r="J3469" s="2">
        <v>1421025159</v>
      </c>
      <c r="K3469" s="2" t="b">
        <v>0</v>
      </c>
      <c r="L3469" s="2">
        <v>53</v>
      </c>
      <c r="M3469" s="2" t="b">
        <v>1</v>
      </c>
      <c r="N3469" s="2" t="s">
        <v>8270</v>
      </c>
      <c r="O3469" s="9">
        <f>E3469/D3469</f>
        <v>1.1342219999999998</v>
      </c>
      <c r="P3469" s="10">
        <f>IF(E3469=0,0,E3469/L3469)</f>
        <v>107.00207547169811</v>
      </c>
      <c r="Q3469" s="2" t="str">
        <f>LEFT(N3469,SEARCH("/",N3469,1)-1)</f>
        <v>theater</v>
      </c>
      <c r="R3469" s="2" t="str">
        <f>RIGHT(N3469,LEN(N3469)-SEARCH("/",N3469))</f>
        <v>plays</v>
      </c>
      <c r="S3469" s="21">
        <f>(((J3469/60)/60)/24)+DATE(1970,1,1)+(-5/24)</f>
        <v>42015.842118055552</v>
      </c>
      <c r="T3469" s="21">
        <f>(((I3469/60)/60)/24)+DATE(1970,1,1)+(-5/24)</f>
        <v>42046.499999999993</v>
      </c>
    </row>
    <row r="3470" spans="1:20" ht="90" hidden="1" x14ac:dyDescent="0.25">
      <c r="A3470" s="13">
        <v>3555</v>
      </c>
      <c r="B3470" s="3" t="s">
        <v>3554</v>
      </c>
      <c r="C3470" s="3" t="s">
        <v>7665</v>
      </c>
      <c r="D3470" s="2">
        <v>2400</v>
      </c>
      <c r="E3470" s="11">
        <v>2400</v>
      </c>
      <c r="F3470" s="2" t="s">
        <v>8218</v>
      </c>
      <c r="G3470" s="2" t="s">
        <v>8236</v>
      </c>
      <c r="H3470" s="2" t="s">
        <v>8248</v>
      </c>
      <c r="I3470" s="2">
        <v>1479382594</v>
      </c>
      <c r="J3470" s="2">
        <v>1476786994</v>
      </c>
      <c r="K3470" s="2" t="b">
        <v>0</v>
      </c>
      <c r="L3470" s="2">
        <v>14</v>
      </c>
      <c r="M3470" s="2" t="b">
        <v>1</v>
      </c>
      <c r="N3470" s="2" t="s">
        <v>8270</v>
      </c>
      <c r="O3470" s="9">
        <f>E3470/D3470</f>
        <v>1</v>
      </c>
      <c r="P3470" s="10">
        <f>IF(E3470=0,0,E3470/L3470)</f>
        <v>171.42857142857142</v>
      </c>
      <c r="Q3470" s="2" t="str">
        <f>LEFT(N3470,SEARCH("/",N3470,1)-1)</f>
        <v>theater</v>
      </c>
      <c r="R3470" s="2" t="str">
        <f>RIGHT(N3470,LEN(N3470)-SEARCH("/",N3470))</f>
        <v>plays</v>
      </c>
      <c r="S3470" s="21">
        <f>(((J3470/60)/60)/24)+DATE(1970,1,1)+(-5/24)</f>
        <v>42661.233726851853</v>
      </c>
      <c r="T3470" s="21">
        <f>(((I3470/60)/60)/24)+DATE(1970,1,1)+(-5/24)</f>
        <v>42691.27539351851</v>
      </c>
    </row>
    <row r="3471" spans="1:20" ht="90" hidden="1" x14ac:dyDescent="0.25">
      <c r="A3471" s="13">
        <v>3556</v>
      </c>
      <c r="B3471" s="3" t="s">
        <v>3555</v>
      </c>
      <c r="C3471" s="3" t="s">
        <v>7666</v>
      </c>
      <c r="D3471" s="2">
        <v>2200</v>
      </c>
      <c r="E3471" s="11">
        <v>2210</v>
      </c>
      <c r="F3471" s="2" t="s">
        <v>8218</v>
      </c>
      <c r="G3471" s="2" t="s">
        <v>8224</v>
      </c>
      <c r="H3471" s="2" t="s">
        <v>8246</v>
      </c>
      <c r="I3471" s="2">
        <v>1408289724</v>
      </c>
      <c r="J3471" s="2">
        <v>1403105724</v>
      </c>
      <c r="K3471" s="2" t="b">
        <v>0</v>
      </c>
      <c r="L3471" s="2">
        <v>20</v>
      </c>
      <c r="M3471" s="2" t="b">
        <v>1</v>
      </c>
      <c r="N3471" s="2" t="s">
        <v>8270</v>
      </c>
      <c r="O3471" s="9">
        <f>E3471/D3471</f>
        <v>1.0045454545454546</v>
      </c>
      <c r="P3471" s="10">
        <f>IF(E3471=0,0,E3471/L3471)</f>
        <v>110.5</v>
      </c>
      <c r="Q3471" s="2" t="str">
        <f>LEFT(N3471,SEARCH("/",N3471,1)-1)</f>
        <v>theater</v>
      </c>
      <c r="R3471" s="2" t="str">
        <f>RIGHT(N3471,LEN(N3471)-SEARCH("/",N3471))</f>
        <v>plays</v>
      </c>
      <c r="S3471" s="21">
        <f>(((J3471/60)/60)/24)+DATE(1970,1,1)+(-5/24)</f>
        <v>41808.441249999996</v>
      </c>
      <c r="T3471" s="21">
        <f>(((I3471/60)/60)/24)+DATE(1970,1,1)+(-5/24)</f>
        <v>41868.441249999996</v>
      </c>
    </row>
    <row r="3472" spans="1:20" ht="105" hidden="1" x14ac:dyDescent="0.25">
      <c r="A3472" s="13">
        <v>3557</v>
      </c>
      <c r="B3472" s="3" t="s">
        <v>3556</v>
      </c>
      <c r="C3472" s="3" t="s">
        <v>7667</v>
      </c>
      <c r="D3472" s="2">
        <v>100000</v>
      </c>
      <c r="E3472" s="11">
        <v>100036</v>
      </c>
      <c r="F3472" s="2" t="s">
        <v>8218</v>
      </c>
      <c r="G3472" s="2" t="s">
        <v>8223</v>
      </c>
      <c r="H3472" s="2" t="s">
        <v>8245</v>
      </c>
      <c r="I3472" s="2">
        <v>1399271911</v>
      </c>
      <c r="J3472" s="2">
        <v>1396334311</v>
      </c>
      <c r="K3472" s="2" t="b">
        <v>0</v>
      </c>
      <c r="L3472" s="2">
        <v>558</v>
      </c>
      <c r="M3472" s="2" t="b">
        <v>1</v>
      </c>
      <c r="N3472" s="2" t="s">
        <v>8270</v>
      </c>
      <c r="O3472" s="9">
        <f>E3472/D3472</f>
        <v>1.0003599999999999</v>
      </c>
      <c r="P3472" s="10">
        <f>IF(E3472=0,0,E3472/L3472)</f>
        <v>179.27598566308242</v>
      </c>
      <c r="Q3472" s="2" t="str">
        <f>LEFT(N3472,SEARCH("/",N3472,1)-1)</f>
        <v>theater</v>
      </c>
      <c r="R3472" s="2" t="str">
        <f>RIGHT(N3472,LEN(N3472)-SEARCH("/",N3472))</f>
        <v>plays</v>
      </c>
      <c r="S3472" s="21">
        <f>(((J3472/60)/60)/24)+DATE(1970,1,1)+(-5/24)</f>
        <v>41730.068414351852</v>
      </c>
      <c r="T3472" s="21">
        <f>(((I3472/60)/60)/24)+DATE(1970,1,1)+(-5/24)</f>
        <v>41764.068414351852</v>
      </c>
    </row>
    <row r="3473" spans="1:20" ht="90" hidden="1" x14ac:dyDescent="0.25">
      <c r="A3473" s="13">
        <v>3558</v>
      </c>
      <c r="B3473" s="3" t="s">
        <v>3557</v>
      </c>
      <c r="C3473" s="3" t="s">
        <v>7668</v>
      </c>
      <c r="D3473" s="2">
        <v>350</v>
      </c>
      <c r="E3473" s="11">
        <v>504</v>
      </c>
      <c r="F3473" s="2" t="s">
        <v>8218</v>
      </c>
      <c r="G3473" s="2" t="s">
        <v>8224</v>
      </c>
      <c r="H3473" s="2" t="s">
        <v>8246</v>
      </c>
      <c r="I3473" s="2">
        <v>1435352400</v>
      </c>
      <c r="J3473" s="2">
        <v>1431718575</v>
      </c>
      <c r="K3473" s="2" t="b">
        <v>0</v>
      </c>
      <c r="L3473" s="2">
        <v>22</v>
      </c>
      <c r="M3473" s="2" t="b">
        <v>1</v>
      </c>
      <c r="N3473" s="2" t="s">
        <v>8270</v>
      </c>
      <c r="O3473" s="9">
        <f>E3473/D3473</f>
        <v>1.44</v>
      </c>
      <c r="P3473" s="10">
        <f>IF(E3473=0,0,E3473/L3473)</f>
        <v>22.90909090909091</v>
      </c>
      <c r="Q3473" s="2" t="str">
        <f>LEFT(N3473,SEARCH("/",N3473,1)-1)</f>
        <v>theater</v>
      </c>
      <c r="R3473" s="2" t="str">
        <f>RIGHT(N3473,LEN(N3473)-SEARCH("/",N3473))</f>
        <v>plays</v>
      </c>
      <c r="S3473" s="21">
        <f>(((J3473/60)/60)/24)+DATE(1970,1,1)+(-5/24)</f>
        <v>42139.608506944445</v>
      </c>
      <c r="T3473" s="21">
        <f>(((I3473/60)/60)/24)+DATE(1970,1,1)+(-5/24)</f>
        <v>42181.666666666664</v>
      </c>
    </row>
    <row r="3474" spans="1:20" ht="105" hidden="1" x14ac:dyDescent="0.25">
      <c r="A3474" s="13">
        <v>3559</v>
      </c>
      <c r="B3474" s="3" t="s">
        <v>3558</v>
      </c>
      <c r="C3474" s="3" t="s">
        <v>7669</v>
      </c>
      <c r="D3474" s="2">
        <v>1000</v>
      </c>
      <c r="E3474" s="11">
        <v>1035</v>
      </c>
      <c r="F3474" s="2" t="s">
        <v>8218</v>
      </c>
      <c r="G3474" s="2" t="s">
        <v>8225</v>
      </c>
      <c r="H3474" s="2" t="s">
        <v>8247</v>
      </c>
      <c r="I3474" s="2">
        <v>1438333080</v>
      </c>
      <c r="J3474" s="2">
        <v>1436408308</v>
      </c>
      <c r="K3474" s="2" t="b">
        <v>0</v>
      </c>
      <c r="L3474" s="2">
        <v>24</v>
      </c>
      <c r="M3474" s="2" t="b">
        <v>1</v>
      </c>
      <c r="N3474" s="2" t="s">
        <v>8270</v>
      </c>
      <c r="O3474" s="9">
        <f>E3474/D3474</f>
        <v>1.0349999999999999</v>
      </c>
      <c r="P3474" s="10">
        <f>IF(E3474=0,0,E3474/L3474)</f>
        <v>43.125</v>
      </c>
      <c r="Q3474" s="2" t="str">
        <f>LEFT(N3474,SEARCH("/",N3474,1)-1)</f>
        <v>theater</v>
      </c>
      <c r="R3474" s="2" t="str">
        <f>RIGHT(N3474,LEN(N3474)-SEARCH("/",N3474))</f>
        <v>plays</v>
      </c>
      <c r="S3474" s="21">
        <f>(((J3474/60)/60)/24)+DATE(1970,1,1)+(-5/24)</f>
        <v>42193.887824074067</v>
      </c>
      <c r="T3474" s="21">
        <f>(((I3474/60)/60)/24)+DATE(1970,1,1)+(-5/24)</f>
        <v>42216.165277777771</v>
      </c>
    </row>
    <row r="3475" spans="1:20" ht="90" hidden="1" x14ac:dyDescent="0.25">
      <c r="A3475" s="13">
        <v>3560</v>
      </c>
      <c r="B3475" s="3" t="s">
        <v>3559</v>
      </c>
      <c r="C3475" s="3" t="s">
        <v>7670</v>
      </c>
      <c r="D3475" s="2">
        <v>3200</v>
      </c>
      <c r="E3475" s="11">
        <v>3470</v>
      </c>
      <c r="F3475" s="2" t="s">
        <v>8218</v>
      </c>
      <c r="G3475" s="2" t="s">
        <v>8228</v>
      </c>
      <c r="H3475" s="2" t="s">
        <v>8250</v>
      </c>
      <c r="I3475" s="2">
        <v>1432694700</v>
      </c>
      <c r="J3475" s="2">
        <v>1429651266</v>
      </c>
      <c r="K3475" s="2" t="b">
        <v>0</v>
      </c>
      <c r="L3475" s="2">
        <v>74</v>
      </c>
      <c r="M3475" s="2" t="b">
        <v>1</v>
      </c>
      <c r="N3475" s="2" t="s">
        <v>8270</v>
      </c>
      <c r="O3475" s="9">
        <f>E3475/D3475</f>
        <v>1.0843750000000001</v>
      </c>
      <c r="P3475" s="10">
        <f>IF(E3475=0,0,E3475/L3475)</f>
        <v>46.891891891891895</v>
      </c>
      <c r="Q3475" s="2" t="str">
        <f>LEFT(N3475,SEARCH("/",N3475,1)-1)</f>
        <v>theater</v>
      </c>
      <c r="R3475" s="2" t="str">
        <f>RIGHT(N3475,LEN(N3475)-SEARCH("/",N3475))</f>
        <v>plays</v>
      </c>
      <c r="S3475" s="21">
        <f>(((J3475/60)/60)/24)+DATE(1970,1,1)+(-5/24)</f>
        <v>42115.681319444448</v>
      </c>
      <c r="T3475" s="21">
        <f>(((I3475/60)/60)/24)+DATE(1970,1,1)+(-5/24)</f>
        <v>42150.906249999993</v>
      </c>
    </row>
    <row r="3476" spans="1:20" ht="150" hidden="1" x14ac:dyDescent="0.25">
      <c r="A3476" s="13">
        <v>3561</v>
      </c>
      <c r="B3476" s="3" t="s">
        <v>3560</v>
      </c>
      <c r="C3476" s="3" t="s">
        <v>7671</v>
      </c>
      <c r="D3476" s="2">
        <v>2500</v>
      </c>
      <c r="E3476" s="11">
        <v>2560</v>
      </c>
      <c r="F3476" s="2" t="s">
        <v>8218</v>
      </c>
      <c r="G3476" s="2" t="s">
        <v>8223</v>
      </c>
      <c r="H3476" s="2" t="s">
        <v>8245</v>
      </c>
      <c r="I3476" s="2">
        <v>1438799760</v>
      </c>
      <c r="J3476" s="2">
        <v>1437236378</v>
      </c>
      <c r="K3476" s="2" t="b">
        <v>0</v>
      </c>
      <c r="L3476" s="2">
        <v>54</v>
      </c>
      <c r="M3476" s="2" t="b">
        <v>1</v>
      </c>
      <c r="N3476" s="2" t="s">
        <v>8270</v>
      </c>
      <c r="O3476" s="9">
        <f>E3476/D3476</f>
        <v>1.024</v>
      </c>
      <c r="P3476" s="10">
        <f>IF(E3476=0,0,E3476/L3476)</f>
        <v>47.407407407407405</v>
      </c>
      <c r="Q3476" s="2" t="str">
        <f>LEFT(N3476,SEARCH("/",N3476,1)-1)</f>
        <v>theater</v>
      </c>
      <c r="R3476" s="2" t="str">
        <f>RIGHT(N3476,LEN(N3476)-SEARCH("/",N3476))</f>
        <v>plays</v>
      </c>
      <c r="S3476" s="21">
        <f>(((J3476/60)/60)/24)+DATE(1970,1,1)+(-5/24)</f>
        <v>42203.471967592595</v>
      </c>
      <c r="T3476" s="21">
        <f>(((I3476/60)/60)/24)+DATE(1970,1,1)+(-5/24)</f>
        <v>42221.566666666658</v>
      </c>
    </row>
    <row r="3477" spans="1:20" ht="105" hidden="1" x14ac:dyDescent="0.25">
      <c r="A3477" s="13">
        <v>3562</v>
      </c>
      <c r="B3477" s="3" t="s">
        <v>3561</v>
      </c>
      <c r="C3477" s="3" t="s">
        <v>7672</v>
      </c>
      <c r="D3477" s="2">
        <v>315</v>
      </c>
      <c r="E3477" s="11">
        <v>469</v>
      </c>
      <c r="F3477" s="2" t="s">
        <v>8218</v>
      </c>
      <c r="G3477" s="2" t="s">
        <v>8224</v>
      </c>
      <c r="H3477" s="2" t="s">
        <v>8246</v>
      </c>
      <c r="I3477" s="2">
        <v>1457906400</v>
      </c>
      <c r="J3477" s="2">
        <v>1457115427</v>
      </c>
      <c r="K3477" s="2" t="b">
        <v>0</v>
      </c>
      <c r="L3477" s="2">
        <v>31</v>
      </c>
      <c r="M3477" s="2" t="b">
        <v>1</v>
      </c>
      <c r="N3477" s="2" t="s">
        <v>8270</v>
      </c>
      <c r="O3477" s="9">
        <f>E3477/D3477</f>
        <v>1.4888888888888889</v>
      </c>
      <c r="P3477" s="10">
        <f>IF(E3477=0,0,E3477/L3477)</f>
        <v>15.129032258064516</v>
      </c>
      <c r="Q3477" s="2" t="str">
        <f>LEFT(N3477,SEARCH("/",N3477,1)-1)</f>
        <v>theater</v>
      </c>
      <c r="R3477" s="2" t="str">
        <f>RIGHT(N3477,LEN(N3477)-SEARCH("/",N3477))</f>
        <v>plays</v>
      </c>
      <c r="S3477" s="21">
        <f>(((J3477/60)/60)/24)+DATE(1970,1,1)+(-5/24)</f>
        <v>42433.553553240738</v>
      </c>
      <c r="T3477" s="21">
        <f>(((I3477/60)/60)/24)+DATE(1970,1,1)+(-5/24)</f>
        <v>42442.708333333336</v>
      </c>
    </row>
    <row r="3478" spans="1:20" ht="90" hidden="1" x14ac:dyDescent="0.25">
      <c r="A3478" s="13">
        <v>3563</v>
      </c>
      <c r="B3478" s="3" t="s">
        <v>3562</v>
      </c>
      <c r="C3478" s="3" t="s">
        <v>7673</v>
      </c>
      <c r="D3478" s="2">
        <v>500</v>
      </c>
      <c r="E3478" s="11">
        <v>527.45000000000005</v>
      </c>
      <c r="F3478" s="2" t="s">
        <v>8218</v>
      </c>
      <c r="G3478" s="2" t="s">
        <v>8224</v>
      </c>
      <c r="H3478" s="2" t="s">
        <v>8246</v>
      </c>
      <c r="I3478" s="2">
        <v>1470078000</v>
      </c>
      <c r="J3478" s="2">
        <v>1467648456</v>
      </c>
      <c r="K3478" s="2" t="b">
        <v>0</v>
      </c>
      <c r="L3478" s="2">
        <v>25</v>
      </c>
      <c r="M3478" s="2" t="b">
        <v>1</v>
      </c>
      <c r="N3478" s="2" t="s">
        <v>8270</v>
      </c>
      <c r="O3478" s="9">
        <f>E3478/D3478</f>
        <v>1.0549000000000002</v>
      </c>
      <c r="P3478" s="10">
        <f>IF(E3478=0,0,E3478/L3478)</f>
        <v>21.098000000000003</v>
      </c>
      <c r="Q3478" s="2" t="str">
        <f>LEFT(N3478,SEARCH("/",N3478,1)-1)</f>
        <v>theater</v>
      </c>
      <c r="R3478" s="2" t="str">
        <f>RIGHT(N3478,LEN(N3478)-SEARCH("/",N3478))</f>
        <v>plays</v>
      </c>
      <c r="S3478" s="21">
        <f>(((J3478/60)/60)/24)+DATE(1970,1,1)+(-5/24)</f>
        <v>42555.46361111111</v>
      </c>
      <c r="T3478" s="21">
        <f>(((I3478/60)/60)/24)+DATE(1970,1,1)+(-5/24)</f>
        <v>42583.583333333336</v>
      </c>
    </row>
    <row r="3479" spans="1:20" ht="60" hidden="1" x14ac:dyDescent="0.25">
      <c r="A3479" s="13">
        <v>3564</v>
      </c>
      <c r="B3479" s="3" t="s">
        <v>3563</v>
      </c>
      <c r="C3479" s="3" t="s">
        <v>7674</v>
      </c>
      <c r="D3479" s="2">
        <v>1000</v>
      </c>
      <c r="E3479" s="11">
        <v>1005</v>
      </c>
      <c r="F3479" s="2" t="s">
        <v>8218</v>
      </c>
      <c r="G3479" s="2" t="s">
        <v>8224</v>
      </c>
      <c r="H3479" s="2" t="s">
        <v>8246</v>
      </c>
      <c r="I3479" s="2">
        <v>1444060800</v>
      </c>
      <c r="J3479" s="2">
        <v>1440082649</v>
      </c>
      <c r="K3479" s="2" t="b">
        <v>0</v>
      </c>
      <c r="L3479" s="2">
        <v>17</v>
      </c>
      <c r="M3479" s="2" t="b">
        <v>1</v>
      </c>
      <c r="N3479" s="2" t="s">
        <v>8270</v>
      </c>
      <c r="O3479" s="9">
        <f>E3479/D3479</f>
        <v>1.0049999999999999</v>
      </c>
      <c r="P3479" s="10">
        <f>IF(E3479=0,0,E3479/L3479)</f>
        <v>59.117647058823529</v>
      </c>
      <c r="Q3479" s="2" t="str">
        <f>LEFT(N3479,SEARCH("/",N3479,1)-1)</f>
        <v>theater</v>
      </c>
      <c r="R3479" s="2" t="str">
        <f>RIGHT(N3479,LEN(N3479)-SEARCH("/",N3479))</f>
        <v>plays</v>
      </c>
      <c r="S3479" s="21">
        <f>(((J3479/60)/60)/24)+DATE(1970,1,1)+(-5/24)</f>
        <v>42236.414918981485</v>
      </c>
      <c r="T3479" s="21">
        <f>(((I3479/60)/60)/24)+DATE(1970,1,1)+(-5/24)</f>
        <v>42282.458333333336</v>
      </c>
    </row>
    <row r="3480" spans="1:20" ht="105" hidden="1" x14ac:dyDescent="0.25">
      <c r="A3480" s="13">
        <v>3565</v>
      </c>
      <c r="B3480" s="3" t="s">
        <v>3564</v>
      </c>
      <c r="C3480" s="3" t="s">
        <v>7675</v>
      </c>
      <c r="D3480" s="2">
        <v>900</v>
      </c>
      <c r="E3480" s="11">
        <v>1175</v>
      </c>
      <c r="F3480" s="2" t="s">
        <v>8218</v>
      </c>
      <c r="G3480" s="2" t="s">
        <v>8223</v>
      </c>
      <c r="H3480" s="2" t="s">
        <v>8245</v>
      </c>
      <c r="I3480" s="2">
        <v>1420048208</v>
      </c>
      <c r="J3480" s="2">
        <v>1417456208</v>
      </c>
      <c r="K3480" s="2" t="b">
        <v>0</v>
      </c>
      <c r="L3480" s="2">
        <v>12</v>
      </c>
      <c r="M3480" s="2" t="b">
        <v>1</v>
      </c>
      <c r="N3480" s="2" t="s">
        <v>8270</v>
      </c>
      <c r="O3480" s="9">
        <f>E3480/D3480</f>
        <v>1.3055555555555556</v>
      </c>
      <c r="P3480" s="10">
        <f>IF(E3480=0,0,E3480/L3480)</f>
        <v>97.916666666666671</v>
      </c>
      <c r="Q3480" s="2" t="str">
        <f>LEFT(N3480,SEARCH("/",N3480,1)-1)</f>
        <v>theater</v>
      </c>
      <c r="R3480" s="2" t="str">
        <f>RIGHT(N3480,LEN(N3480)-SEARCH("/",N3480))</f>
        <v>plays</v>
      </c>
      <c r="S3480" s="21">
        <f>(((J3480/60)/60)/24)+DATE(1970,1,1)+(-5/24)</f>
        <v>41974.534814814811</v>
      </c>
      <c r="T3480" s="21">
        <f>(((I3480/60)/60)/24)+DATE(1970,1,1)+(-5/24)</f>
        <v>42004.534814814811</v>
      </c>
    </row>
    <row r="3481" spans="1:20" ht="90" hidden="1" x14ac:dyDescent="0.25">
      <c r="A3481" s="13">
        <v>3566</v>
      </c>
      <c r="B3481" s="3" t="s">
        <v>3565</v>
      </c>
      <c r="C3481" s="3" t="s">
        <v>7676</v>
      </c>
      <c r="D3481" s="2">
        <v>2000</v>
      </c>
      <c r="E3481" s="11">
        <v>2095</v>
      </c>
      <c r="F3481" s="2" t="s">
        <v>8218</v>
      </c>
      <c r="G3481" s="2" t="s">
        <v>8224</v>
      </c>
      <c r="H3481" s="2" t="s">
        <v>8246</v>
      </c>
      <c r="I3481" s="2">
        <v>1422015083</v>
      </c>
      <c r="J3481" s="2">
        <v>1419423083</v>
      </c>
      <c r="K3481" s="2" t="b">
        <v>0</v>
      </c>
      <c r="L3481" s="2">
        <v>38</v>
      </c>
      <c r="M3481" s="2" t="b">
        <v>1</v>
      </c>
      <c r="N3481" s="2" t="s">
        <v>8270</v>
      </c>
      <c r="O3481" s="9">
        <f>E3481/D3481</f>
        <v>1.0475000000000001</v>
      </c>
      <c r="P3481" s="10">
        <f>IF(E3481=0,0,E3481/L3481)</f>
        <v>55.131578947368418</v>
      </c>
      <c r="Q3481" s="2" t="str">
        <f>LEFT(N3481,SEARCH("/",N3481,1)-1)</f>
        <v>theater</v>
      </c>
      <c r="R3481" s="2" t="str">
        <f>RIGHT(N3481,LEN(N3481)-SEARCH("/",N3481))</f>
        <v>plays</v>
      </c>
      <c r="S3481" s="21">
        <f>(((J3481/60)/60)/24)+DATE(1970,1,1)+(-5/24)</f>
        <v>41997.299571759257</v>
      </c>
      <c r="T3481" s="21">
        <f>(((I3481/60)/60)/24)+DATE(1970,1,1)+(-5/24)</f>
        <v>42027.299571759257</v>
      </c>
    </row>
    <row r="3482" spans="1:20" ht="90" hidden="1" x14ac:dyDescent="0.25">
      <c r="A3482" s="13">
        <v>3567</v>
      </c>
      <c r="B3482" s="3" t="s">
        <v>3566</v>
      </c>
      <c r="C3482" s="3" t="s">
        <v>7677</v>
      </c>
      <c r="D3482" s="2">
        <v>1000</v>
      </c>
      <c r="E3482" s="11">
        <v>1088</v>
      </c>
      <c r="F3482" s="2" t="s">
        <v>8218</v>
      </c>
      <c r="G3482" s="2" t="s">
        <v>8224</v>
      </c>
      <c r="H3482" s="2" t="s">
        <v>8246</v>
      </c>
      <c r="I3482" s="2">
        <v>1433964444</v>
      </c>
      <c r="J3482" s="2">
        <v>1431372444</v>
      </c>
      <c r="K3482" s="2" t="b">
        <v>0</v>
      </c>
      <c r="L3482" s="2">
        <v>41</v>
      </c>
      <c r="M3482" s="2" t="b">
        <v>1</v>
      </c>
      <c r="N3482" s="2" t="s">
        <v>8270</v>
      </c>
      <c r="O3482" s="9">
        <f>E3482/D3482</f>
        <v>1.0880000000000001</v>
      </c>
      <c r="P3482" s="10">
        <f>IF(E3482=0,0,E3482/L3482)</f>
        <v>26.536585365853657</v>
      </c>
      <c r="Q3482" s="2" t="str">
        <f>LEFT(N3482,SEARCH("/",N3482,1)-1)</f>
        <v>theater</v>
      </c>
      <c r="R3482" s="2" t="str">
        <f>RIGHT(N3482,LEN(N3482)-SEARCH("/",N3482))</f>
        <v>plays</v>
      </c>
      <c r="S3482" s="21">
        <f>(((J3482/60)/60)/24)+DATE(1970,1,1)+(-5/24)</f>
        <v>42135.602361111109</v>
      </c>
      <c r="T3482" s="21">
        <f>(((I3482/60)/60)/24)+DATE(1970,1,1)+(-5/24)</f>
        <v>42165.602361111109</v>
      </c>
    </row>
    <row r="3483" spans="1:20" ht="90" hidden="1" x14ac:dyDescent="0.25">
      <c r="A3483" s="13">
        <v>3568</v>
      </c>
      <c r="B3483" s="3" t="s">
        <v>3567</v>
      </c>
      <c r="C3483" s="3" t="s">
        <v>7678</v>
      </c>
      <c r="D3483" s="2">
        <v>1000</v>
      </c>
      <c r="E3483" s="11">
        <v>1110</v>
      </c>
      <c r="F3483" s="2" t="s">
        <v>8218</v>
      </c>
      <c r="G3483" s="2" t="s">
        <v>8223</v>
      </c>
      <c r="H3483" s="2" t="s">
        <v>8245</v>
      </c>
      <c r="I3483" s="2">
        <v>1410975994</v>
      </c>
      <c r="J3483" s="2">
        <v>1408383994</v>
      </c>
      <c r="K3483" s="2" t="b">
        <v>0</v>
      </c>
      <c r="L3483" s="2">
        <v>19</v>
      </c>
      <c r="M3483" s="2" t="b">
        <v>1</v>
      </c>
      <c r="N3483" s="2" t="s">
        <v>8270</v>
      </c>
      <c r="O3483" s="9">
        <f>E3483/D3483</f>
        <v>1.1100000000000001</v>
      </c>
      <c r="P3483" s="10">
        <f>IF(E3483=0,0,E3483/L3483)</f>
        <v>58.421052631578945</v>
      </c>
      <c r="Q3483" s="2" t="str">
        <f>LEFT(N3483,SEARCH("/",N3483,1)-1)</f>
        <v>theater</v>
      </c>
      <c r="R3483" s="2" t="str">
        <f>RIGHT(N3483,LEN(N3483)-SEARCH("/",N3483))</f>
        <v>plays</v>
      </c>
      <c r="S3483" s="21">
        <f>(((J3483/60)/60)/24)+DATE(1970,1,1)+(-5/24)</f>
        <v>41869.532337962963</v>
      </c>
      <c r="T3483" s="21">
        <f>(((I3483/60)/60)/24)+DATE(1970,1,1)+(-5/24)</f>
        <v>41899.532337962963</v>
      </c>
    </row>
    <row r="3484" spans="1:20" ht="90" hidden="1" x14ac:dyDescent="0.25">
      <c r="A3484" s="13">
        <v>3569</v>
      </c>
      <c r="B3484" s="3" t="s">
        <v>3568</v>
      </c>
      <c r="C3484" s="3" t="s">
        <v>7679</v>
      </c>
      <c r="D3484" s="2">
        <v>5000</v>
      </c>
      <c r="E3484" s="11">
        <v>5024</v>
      </c>
      <c r="F3484" s="2" t="s">
        <v>8218</v>
      </c>
      <c r="G3484" s="2" t="s">
        <v>8223</v>
      </c>
      <c r="H3484" s="2" t="s">
        <v>8245</v>
      </c>
      <c r="I3484" s="2">
        <v>1420734696</v>
      </c>
      <c r="J3484" s="2">
        <v>1418142696</v>
      </c>
      <c r="K3484" s="2" t="b">
        <v>0</v>
      </c>
      <c r="L3484" s="2">
        <v>41</v>
      </c>
      <c r="M3484" s="2" t="b">
        <v>1</v>
      </c>
      <c r="N3484" s="2" t="s">
        <v>8270</v>
      </c>
      <c r="O3484" s="9">
        <f>E3484/D3484</f>
        <v>1.0047999999999999</v>
      </c>
      <c r="P3484" s="10">
        <f>IF(E3484=0,0,E3484/L3484)</f>
        <v>122.53658536585365</v>
      </c>
      <c r="Q3484" s="2" t="str">
        <f>LEFT(N3484,SEARCH("/",N3484,1)-1)</f>
        <v>theater</v>
      </c>
      <c r="R3484" s="2" t="str">
        <f>RIGHT(N3484,LEN(N3484)-SEARCH("/",N3484))</f>
        <v>plays</v>
      </c>
      <c r="S3484" s="21">
        <f>(((J3484/60)/60)/24)+DATE(1970,1,1)+(-5/24)</f>
        <v>41982.480277777773</v>
      </c>
      <c r="T3484" s="21">
        <f>(((I3484/60)/60)/24)+DATE(1970,1,1)+(-5/24)</f>
        <v>42012.480277777773</v>
      </c>
    </row>
    <row r="3485" spans="1:20" ht="90" hidden="1" x14ac:dyDescent="0.25">
      <c r="A3485" s="13">
        <v>3570</v>
      </c>
      <c r="B3485" s="3" t="s">
        <v>3569</v>
      </c>
      <c r="C3485" s="3" t="s">
        <v>7680</v>
      </c>
      <c r="D3485" s="2">
        <v>2000</v>
      </c>
      <c r="E3485" s="11">
        <v>2287</v>
      </c>
      <c r="F3485" s="2" t="s">
        <v>8218</v>
      </c>
      <c r="G3485" s="2" t="s">
        <v>8223</v>
      </c>
      <c r="H3485" s="2" t="s">
        <v>8245</v>
      </c>
      <c r="I3485" s="2">
        <v>1420009200</v>
      </c>
      <c r="J3485" s="2">
        <v>1417593483</v>
      </c>
      <c r="K3485" s="2" t="b">
        <v>0</v>
      </c>
      <c r="L3485" s="2">
        <v>26</v>
      </c>
      <c r="M3485" s="2" t="b">
        <v>1</v>
      </c>
      <c r="N3485" s="2" t="s">
        <v>8270</v>
      </c>
      <c r="O3485" s="9">
        <f>E3485/D3485</f>
        <v>1.1435</v>
      </c>
      <c r="P3485" s="10">
        <f>IF(E3485=0,0,E3485/L3485)</f>
        <v>87.961538461538467</v>
      </c>
      <c r="Q3485" s="2" t="str">
        <f>LEFT(N3485,SEARCH("/",N3485,1)-1)</f>
        <v>theater</v>
      </c>
      <c r="R3485" s="2" t="str">
        <f>RIGHT(N3485,LEN(N3485)-SEARCH("/",N3485))</f>
        <v>plays</v>
      </c>
      <c r="S3485" s="21">
        <f>(((J3485/60)/60)/24)+DATE(1970,1,1)+(-5/24)</f>
        <v>41976.123645833337</v>
      </c>
      <c r="T3485" s="21">
        <f>(((I3485/60)/60)/24)+DATE(1970,1,1)+(-5/24)</f>
        <v>42004.083333333336</v>
      </c>
    </row>
    <row r="3486" spans="1:20" ht="90" hidden="1" x14ac:dyDescent="0.25">
      <c r="A3486" s="13">
        <v>3571</v>
      </c>
      <c r="B3486" s="3" t="s">
        <v>3570</v>
      </c>
      <c r="C3486" s="3" t="s">
        <v>7681</v>
      </c>
      <c r="D3486" s="2">
        <v>1500</v>
      </c>
      <c r="E3486" s="11">
        <v>1831</v>
      </c>
      <c r="F3486" s="2" t="s">
        <v>8218</v>
      </c>
      <c r="G3486" s="2" t="s">
        <v>8224</v>
      </c>
      <c r="H3486" s="2" t="s">
        <v>8246</v>
      </c>
      <c r="I3486" s="2">
        <v>1414701413</v>
      </c>
      <c r="J3486" s="2">
        <v>1412109413</v>
      </c>
      <c r="K3486" s="2" t="b">
        <v>0</v>
      </c>
      <c r="L3486" s="2">
        <v>25</v>
      </c>
      <c r="M3486" s="2" t="b">
        <v>1</v>
      </c>
      <c r="N3486" s="2" t="s">
        <v>8270</v>
      </c>
      <c r="O3486" s="9">
        <f>E3486/D3486</f>
        <v>1.2206666666666666</v>
      </c>
      <c r="P3486" s="10">
        <f>IF(E3486=0,0,E3486/L3486)</f>
        <v>73.239999999999995</v>
      </c>
      <c r="Q3486" s="2" t="str">
        <f>LEFT(N3486,SEARCH("/",N3486,1)-1)</f>
        <v>theater</v>
      </c>
      <c r="R3486" s="2" t="str">
        <f>RIGHT(N3486,LEN(N3486)-SEARCH("/",N3486))</f>
        <v>plays</v>
      </c>
      <c r="S3486" s="21">
        <f>(((J3486/60)/60)/24)+DATE(1970,1,1)+(-5/24)</f>
        <v>41912.650613425925</v>
      </c>
      <c r="T3486" s="21">
        <f>(((I3486/60)/60)/24)+DATE(1970,1,1)+(-5/24)</f>
        <v>41942.650613425925</v>
      </c>
    </row>
    <row r="3487" spans="1:20" ht="60" hidden="1" x14ac:dyDescent="0.25">
      <c r="A3487" s="13">
        <v>3572</v>
      </c>
      <c r="B3487" s="3" t="s">
        <v>3571</v>
      </c>
      <c r="C3487" s="3" t="s">
        <v>7682</v>
      </c>
      <c r="D3487" s="2">
        <v>500</v>
      </c>
      <c r="E3487" s="11">
        <v>500</v>
      </c>
      <c r="F3487" s="2" t="s">
        <v>8218</v>
      </c>
      <c r="G3487" s="2" t="s">
        <v>8224</v>
      </c>
      <c r="H3487" s="2" t="s">
        <v>8246</v>
      </c>
      <c r="I3487" s="2">
        <v>1434894082</v>
      </c>
      <c r="J3487" s="2">
        <v>1432302082</v>
      </c>
      <c r="K3487" s="2" t="b">
        <v>0</v>
      </c>
      <c r="L3487" s="2">
        <v>9</v>
      </c>
      <c r="M3487" s="2" t="b">
        <v>1</v>
      </c>
      <c r="N3487" s="2" t="s">
        <v>8270</v>
      </c>
      <c r="O3487" s="9">
        <f>E3487/D3487</f>
        <v>1</v>
      </c>
      <c r="P3487" s="10">
        <f>IF(E3487=0,0,E3487/L3487)</f>
        <v>55.555555555555557</v>
      </c>
      <c r="Q3487" s="2" t="str">
        <f>LEFT(N3487,SEARCH("/",N3487,1)-1)</f>
        <v>theater</v>
      </c>
      <c r="R3487" s="2" t="str">
        <f>RIGHT(N3487,LEN(N3487)-SEARCH("/",N3487))</f>
        <v>plays</v>
      </c>
      <c r="S3487" s="21">
        <f>(((J3487/60)/60)/24)+DATE(1970,1,1)+(-5/24)</f>
        <v>42146.36206018518</v>
      </c>
      <c r="T3487" s="21">
        <f>(((I3487/60)/60)/24)+DATE(1970,1,1)+(-5/24)</f>
        <v>42176.36206018518</v>
      </c>
    </row>
    <row r="3488" spans="1:20" ht="60" hidden="1" x14ac:dyDescent="0.25">
      <c r="A3488" s="13">
        <v>3573</v>
      </c>
      <c r="B3488" s="3" t="s">
        <v>3572</v>
      </c>
      <c r="C3488" s="3" t="s">
        <v>7683</v>
      </c>
      <c r="D3488" s="2">
        <v>3000</v>
      </c>
      <c r="E3488" s="11">
        <v>3084</v>
      </c>
      <c r="F3488" s="2" t="s">
        <v>8218</v>
      </c>
      <c r="G3488" s="2" t="s">
        <v>8224</v>
      </c>
      <c r="H3488" s="2" t="s">
        <v>8246</v>
      </c>
      <c r="I3488" s="2">
        <v>1415440846</v>
      </c>
      <c r="J3488" s="2">
        <v>1412845246</v>
      </c>
      <c r="K3488" s="2" t="b">
        <v>0</v>
      </c>
      <c r="L3488" s="2">
        <v>78</v>
      </c>
      <c r="M3488" s="2" t="b">
        <v>1</v>
      </c>
      <c r="N3488" s="2" t="s">
        <v>8270</v>
      </c>
      <c r="O3488" s="9">
        <f>E3488/D3488</f>
        <v>1.028</v>
      </c>
      <c r="P3488" s="10">
        <f>IF(E3488=0,0,E3488/L3488)</f>
        <v>39.53846153846154</v>
      </c>
      <c r="Q3488" s="2" t="str">
        <f>LEFT(N3488,SEARCH("/",N3488,1)-1)</f>
        <v>theater</v>
      </c>
      <c r="R3488" s="2" t="str">
        <f>RIGHT(N3488,LEN(N3488)-SEARCH("/",N3488))</f>
        <v>plays</v>
      </c>
      <c r="S3488" s="21">
        <f>(((J3488/60)/60)/24)+DATE(1970,1,1)+(-5/24)</f>
        <v>41921.167199074072</v>
      </c>
      <c r="T3488" s="21">
        <f>(((I3488/60)/60)/24)+DATE(1970,1,1)+(-5/24)</f>
        <v>41951.208865740737</v>
      </c>
    </row>
    <row r="3489" spans="1:20" ht="105" hidden="1" x14ac:dyDescent="0.25">
      <c r="A3489" s="13">
        <v>3574</v>
      </c>
      <c r="B3489" s="3" t="s">
        <v>3573</v>
      </c>
      <c r="C3489" s="3" t="s">
        <v>7684</v>
      </c>
      <c r="D3489" s="2">
        <v>5800</v>
      </c>
      <c r="E3489" s="11">
        <v>6155</v>
      </c>
      <c r="F3489" s="2" t="s">
        <v>8218</v>
      </c>
      <c r="G3489" s="2" t="s">
        <v>8223</v>
      </c>
      <c r="H3489" s="2" t="s">
        <v>8245</v>
      </c>
      <c r="I3489" s="2">
        <v>1415921848</v>
      </c>
      <c r="J3489" s="2">
        <v>1413326248</v>
      </c>
      <c r="K3489" s="2" t="b">
        <v>0</v>
      </c>
      <c r="L3489" s="2">
        <v>45</v>
      </c>
      <c r="M3489" s="2" t="b">
        <v>1</v>
      </c>
      <c r="N3489" s="2" t="s">
        <v>8270</v>
      </c>
      <c r="O3489" s="9">
        <f>E3489/D3489</f>
        <v>1.0612068965517241</v>
      </c>
      <c r="P3489" s="10">
        <f>IF(E3489=0,0,E3489/L3489)</f>
        <v>136.77777777777777</v>
      </c>
      <c r="Q3489" s="2" t="str">
        <f>LEFT(N3489,SEARCH("/",N3489,1)-1)</f>
        <v>theater</v>
      </c>
      <c r="R3489" s="2" t="str">
        <f>RIGHT(N3489,LEN(N3489)-SEARCH("/",N3489))</f>
        <v>plays</v>
      </c>
      <c r="S3489" s="21">
        <f>(((J3489/60)/60)/24)+DATE(1970,1,1)+(-5/24)</f>
        <v>41926.734351851846</v>
      </c>
      <c r="T3489" s="21">
        <f>(((I3489/60)/60)/24)+DATE(1970,1,1)+(-5/24)</f>
        <v>41956.776018518511</v>
      </c>
    </row>
    <row r="3490" spans="1:20" ht="90" hidden="1" x14ac:dyDescent="0.25">
      <c r="A3490" s="13">
        <v>3575</v>
      </c>
      <c r="B3490" s="3" t="s">
        <v>3574</v>
      </c>
      <c r="C3490" s="3" t="s">
        <v>7685</v>
      </c>
      <c r="D3490" s="2">
        <v>10000</v>
      </c>
      <c r="E3490" s="11">
        <v>10133</v>
      </c>
      <c r="F3490" s="2" t="s">
        <v>8218</v>
      </c>
      <c r="G3490" s="2" t="s">
        <v>8223</v>
      </c>
      <c r="H3490" s="2" t="s">
        <v>8245</v>
      </c>
      <c r="I3490" s="2">
        <v>1470887940</v>
      </c>
      <c r="J3490" s="2">
        <v>1468176527</v>
      </c>
      <c r="K3490" s="2" t="b">
        <v>0</v>
      </c>
      <c r="L3490" s="2">
        <v>102</v>
      </c>
      <c r="M3490" s="2" t="b">
        <v>1</v>
      </c>
      <c r="N3490" s="2" t="s">
        <v>8270</v>
      </c>
      <c r="O3490" s="9">
        <f>E3490/D3490</f>
        <v>1.0133000000000001</v>
      </c>
      <c r="P3490" s="10">
        <f>IF(E3490=0,0,E3490/L3490)</f>
        <v>99.343137254901961</v>
      </c>
      <c r="Q3490" s="2" t="str">
        <f>LEFT(N3490,SEARCH("/",N3490,1)-1)</f>
        <v>theater</v>
      </c>
      <c r="R3490" s="2" t="str">
        <f>RIGHT(N3490,LEN(N3490)-SEARCH("/",N3490))</f>
        <v>plays</v>
      </c>
      <c r="S3490" s="21">
        <f>(((J3490/60)/60)/24)+DATE(1970,1,1)+(-5/24)</f>
        <v>42561.575543981475</v>
      </c>
      <c r="T3490" s="21">
        <f>(((I3490/60)/60)/24)+DATE(1970,1,1)+(-5/24)</f>
        <v>42592.957638888889</v>
      </c>
    </row>
    <row r="3491" spans="1:20" ht="90" hidden="1" x14ac:dyDescent="0.25">
      <c r="A3491" s="13">
        <v>3576</v>
      </c>
      <c r="B3491" s="3" t="s">
        <v>3575</v>
      </c>
      <c r="C3491" s="3" t="s">
        <v>7686</v>
      </c>
      <c r="D3491" s="2">
        <v>100</v>
      </c>
      <c r="E3491" s="11">
        <v>100</v>
      </c>
      <c r="F3491" s="2" t="s">
        <v>8218</v>
      </c>
      <c r="G3491" s="2" t="s">
        <v>8223</v>
      </c>
      <c r="H3491" s="2" t="s">
        <v>8245</v>
      </c>
      <c r="I3491" s="2">
        <v>1480947054</v>
      </c>
      <c r="J3491" s="2">
        <v>1475759454</v>
      </c>
      <c r="K3491" s="2" t="b">
        <v>0</v>
      </c>
      <c r="L3491" s="2">
        <v>5</v>
      </c>
      <c r="M3491" s="2" t="b">
        <v>1</v>
      </c>
      <c r="N3491" s="2" t="s">
        <v>8270</v>
      </c>
      <c r="O3491" s="9">
        <f>E3491/D3491</f>
        <v>1</v>
      </c>
      <c r="P3491" s="10">
        <f>IF(E3491=0,0,E3491/L3491)</f>
        <v>20</v>
      </c>
      <c r="Q3491" s="2" t="str">
        <f>LEFT(N3491,SEARCH("/",N3491,1)-1)</f>
        <v>theater</v>
      </c>
      <c r="R3491" s="2" t="str">
        <f>RIGHT(N3491,LEN(N3491)-SEARCH("/",N3491))</f>
        <v>plays</v>
      </c>
      <c r="S3491" s="21">
        <f>(((J3491/60)/60)/24)+DATE(1970,1,1)+(-5/24)</f>
        <v>42649.340902777774</v>
      </c>
      <c r="T3491" s="21">
        <f>(((I3491/60)/60)/24)+DATE(1970,1,1)+(-5/24)</f>
        <v>42709.382569444446</v>
      </c>
    </row>
    <row r="3492" spans="1:20" ht="90" hidden="1" x14ac:dyDescent="0.25">
      <c r="A3492" s="13">
        <v>3577</v>
      </c>
      <c r="B3492" s="3" t="s">
        <v>3576</v>
      </c>
      <c r="C3492" s="3" t="s">
        <v>7687</v>
      </c>
      <c r="D3492" s="2">
        <v>600</v>
      </c>
      <c r="E3492" s="11">
        <v>780</v>
      </c>
      <c r="F3492" s="2" t="s">
        <v>8218</v>
      </c>
      <c r="G3492" s="2" t="s">
        <v>8223</v>
      </c>
      <c r="H3492" s="2" t="s">
        <v>8245</v>
      </c>
      <c r="I3492" s="2">
        <v>1430029680</v>
      </c>
      <c r="J3492" s="2">
        <v>1427741583</v>
      </c>
      <c r="K3492" s="2" t="b">
        <v>0</v>
      </c>
      <c r="L3492" s="2">
        <v>27</v>
      </c>
      <c r="M3492" s="2" t="b">
        <v>1</v>
      </c>
      <c r="N3492" s="2" t="s">
        <v>8270</v>
      </c>
      <c r="O3492" s="9">
        <f>E3492/D3492</f>
        <v>1.3</v>
      </c>
      <c r="P3492" s="10">
        <f>IF(E3492=0,0,E3492/L3492)</f>
        <v>28.888888888888889</v>
      </c>
      <c r="Q3492" s="2" t="str">
        <f>LEFT(N3492,SEARCH("/",N3492,1)-1)</f>
        <v>theater</v>
      </c>
      <c r="R3492" s="2" t="str">
        <f>RIGHT(N3492,LEN(N3492)-SEARCH("/",N3492))</f>
        <v>plays</v>
      </c>
      <c r="S3492" s="21">
        <f>(((J3492/60)/60)/24)+DATE(1970,1,1)+(-5/24)</f>
        <v>42093.578506944446</v>
      </c>
      <c r="T3492" s="21">
        <f>(((I3492/60)/60)/24)+DATE(1970,1,1)+(-5/24)</f>
        <v>42120.061111111114</v>
      </c>
    </row>
    <row r="3493" spans="1:20" ht="90" hidden="1" x14ac:dyDescent="0.25">
      <c r="A3493" s="13">
        <v>3578</v>
      </c>
      <c r="B3493" s="3" t="s">
        <v>3577</v>
      </c>
      <c r="C3493" s="3" t="s">
        <v>7688</v>
      </c>
      <c r="D3493" s="2">
        <v>1500</v>
      </c>
      <c r="E3493" s="11">
        <v>1500.2</v>
      </c>
      <c r="F3493" s="2" t="s">
        <v>8218</v>
      </c>
      <c r="G3493" s="2" t="s">
        <v>8224</v>
      </c>
      <c r="H3493" s="2" t="s">
        <v>8246</v>
      </c>
      <c r="I3493" s="2">
        <v>1462037777</v>
      </c>
      <c r="J3493" s="2">
        <v>1459445777</v>
      </c>
      <c r="K3493" s="2" t="b">
        <v>0</v>
      </c>
      <c r="L3493" s="2">
        <v>37</v>
      </c>
      <c r="M3493" s="2" t="b">
        <v>1</v>
      </c>
      <c r="N3493" s="2" t="s">
        <v>8270</v>
      </c>
      <c r="O3493" s="9">
        <f>E3493/D3493</f>
        <v>1.0001333333333333</v>
      </c>
      <c r="P3493" s="10">
        <f>IF(E3493=0,0,E3493/L3493)</f>
        <v>40.545945945945945</v>
      </c>
      <c r="Q3493" s="2" t="str">
        <f>LEFT(N3493,SEARCH("/",N3493,1)-1)</f>
        <v>theater</v>
      </c>
      <c r="R3493" s="2" t="str">
        <f>RIGHT(N3493,LEN(N3493)-SEARCH("/",N3493))</f>
        <v>plays</v>
      </c>
      <c r="S3493" s="21">
        <f>(((J3493/60)/60)/24)+DATE(1970,1,1)+(-5/24)</f>
        <v>42460.525196759256</v>
      </c>
      <c r="T3493" s="21">
        <f>(((I3493/60)/60)/24)+DATE(1970,1,1)+(-5/24)</f>
        <v>42490.525196759256</v>
      </c>
    </row>
    <row r="3494" spans="1:20" ht="90" hidden="1" x14ac:dyDescent="0.25">
      <c r="A3494" s="13">
        <v>3579</v>
      </c>
      <c r="B3494" s="3" t="s">
        <v>3578</v>
      </c>
      <c r="C3494" s="3" t="s">
        <v>7689</v>
      </c>
      <c r="D3494" s="2">
        <v>500</v>
      </c>
      <c r="E3494" s="11">
        <v>500</v>
      </c>
      <c r="F3494" s="2" t="s">
        <v>8218</v>
      </c>
      <c r="G3494" s="2" t="s">
        <v>8224</v>
      </c>
      <c r="H3494" s="2" t="s">
        <v>8246</v>
      </c>
      <c r="I3494" s="2">
        <v>1459444656</v>
      </c>
      <c r="J3494" s="2">
        <v>1456856256</v>
      </c>
      <c r="K3494" s="2" t="b">
        <v>0</v>
      </c>
      <c r="L3494" s="2">
        <v>14</v>
      </c>
      <c r="M3494" s="2" t="b">
        <v>1</v>
      </c>
      <c r="N3494" s="2" t="s">
        <v>8270</v>
      </c>
      <c r="O3494" s="9">
        <f>E3494/D3494</f>
        <v>1</v>
      </c>
      <c r="P3494" s="10">
        <f>IF(E3494=0,0,E3494/L3494)</f>
        <v>35.714285714285715</v>
      </c>
      <c r="Q3494" s="2" t="str">
        <f>LEFT(N3494,SEARCH("/",N3494,1)-1)</f>
        <v>theater</v>
      </c>
      <c r="R3494" s="2" t="str">
        <f>RIGHT(N3494,LEN(N3494)-SEARCH("/",N3494))</f>
        <v>plays</v>
      </c>
      <c r="S3494" s="21">
        <f>(((J3494/60)/60)/24)+DATE(1970,1,1)+(-5/24)</f>
        <v>42430.553888888891</v>
      </c>
      <c r="T3494" s="21">
        <f>(((I3494/60)/60)/24)+DATE(1970,1,1)+(-5/24)</f>
        <v>42460.51222222222</v>
      </c>
    </row>
    <row r="3495" spans="1:20" ht="90" hidden="1" x14ac:dyDescent="0.25">
      <c r="A3495" s="13">
        <v>3580</v>
      </c>
      <c r="B3495" s="3" t="s">
        <v>3579</v>
      </c>
      <c r="C3495" s="3" t="s">
        <v>7690</v>
      </c>
      <c r="D3495" s="2">
        <v>900</v>
      </c>
      <c r="E3495" s="11">
        <v>1025</v>
      </c>
      <c r="F3495" s="2" t="s">
        <v>8218</v>
      </c>
      <c r="G3495" s="2" t="s">
        <v>8223</v>
      </c>
      <c r="H3495" s="2" t="s">
        <v>8245</v>
      </c>
      <c r="I3495" s="2">
        <v>1425185940</v>
      </c>
      <c r="J3495" s="2">
        <v>1421900022</v>
      </c>
      <c r="K3495" s="2" t="b">
        <v>0</v>
      </c>
      <c r="L3495" s="2">
        <v>27</v>
      </c>
      <c r="M3495" s="2" t="b">
        <v>1</v>
      </c>
      <c r="N3495" s="2" t="s">
        <v>8270</v>
      </c>
      <c r="O3495" s="9">
        <f>E3495/D3495</f>
        <v>1.1388888888888888</v>
      </c>
      <c r="P3495" s="10">
        <f>IF(E3495=0,0,E3495/L3495)</f>
        <v>37.962962962962962</v>
      </c>
      <c r="Q3495" s="2" t="str">
        <f>LEFT(N3495,SEARCH("/",N3495,1)-1)</f>
        <v>theater</v>
      </c>
      <c r="R3495" s="2" t="str">
        <f>RIGHT(N3495,LEN(N3495)-SEARCH("/",N3495))</f>
        <v>plays</v>
      </c>
      <c r="S3495" s="21">
        <f>(((J3495/60)/60)/24)+DATE(1970,1,1)+(-5/24)</f>
        <v>42025.967847222222</v>
      </c>
      <c r="T3495" s="21">
        <f>(((I3495/60)/60)/24)+DATE(1970,1,1)+(-5/24)</f>
        <v>42063.999305555553</v>
      </c>
    </row>
    <row r="3496" spans="1:20" ht="90" hidden="1" x14ac:dyDescent="0.25">
      <c r="A3496" s="13">
        <v>3581</v>
      </c>
      <c r="B3496" s="3" t="s">
        <v>3580</v>
      </c>
      <c r="C3496" s="3" t="s">
        <v>7691</v>
      </c>
      <c r="D3496" s="2">
        <v>1500</v>
      </c>
      <c r="E3496" s="11">
        <v>1500</v>
      </c>
      <c r="F3496" s="2" t="s">
        <v>8218</v>
      </c>
      <c r="G3496" s="2" t="s">
        <v>8224</v>
      </c>
      <c r="H3496" s="2" t="s">
        <v>8246</v>
      </c>
      <c r="I3496" s="2">
        <v>1406719110</v>
      </c>
      <c r="J3496" s="2">
        <v>1405509510</v>
      </c>
      <c r="K3496" s="2" t="b">
        <v>0</v>
      </c>
      <c r="L3496" s="2">
        <v>45</v>
      </c>
      <c r="M3496" s="2" t="b">
        <v>1</v>
      </c>
      <c r="N3496" s="2" t="s">
        <v>8270</v>
      </c>
      <c r="O3496" s="9">
        <f>E3496/D3496</f>
        <v>1</v>
      </c>
      <c r="P3496" s="10">
        <f>IF(E3496=0,0,E3496/L3496)</f>
        <v>33.333333333333336</v>
      </c>
      <c r="Q3496" s="2" t="str">
        <f>LEFT(N3496,SEARCH("/",N3496,1)-1)</f>
        <v>theater</v>
      </c>
      <c r="R3496" s="2" t="str">
        <f>RIGHT(N3496,LEN(N3496)-SEARCH("/",N3496))</f>
        <v>plays</v>
      </c>
      <c r="S3496" s="21">
        <f>(((J3496/60)/60)/24)+DATE(1970,1,1)+(-5/24)</f>
        <v>41836.26284722222</v>
      </c>
      <c r="T3496" s="21">
        <f>(((I3496/60)/60)/24)+DATE(1970,1,1)+(-5/24)</f>
        <v>41850.26284722222</v>
      </c>
    </row>
    <row r="3497" spans="1:20" ht="75" hidden="1" x14ac:dyDescent="0.25">
      <c r="A3497" s="13">
        <v>3582</v>
      </c>
      <c r="B3497" s="3" t="s">
        <v>3581</v>
      </c>
      <c r="C3497" s="3" t="s">
        <v>7692</v>
      </c>
      <c r="D3497" s="2">
        <v>1000</v>
      </c>
      <c r="E3497" s="11">
        <v>2870</v>
      </c>
      <c r="F3497" s="2" t="s">
        <v>8218</v>
      </c>
      <c r="G3497" s="2" t="s">
        <v>8223</v>
      </c>
      <c r="H3497" s="2" t="s">
        <v>8245</v>
      </c>
      <c r="I3497" s="2">
        <v>1459822682</v>
      </c>
      <c r="J3497" s="2">
        <v>1458613082</v>
      </c>
      <c r="K3497" s="2" t="b">
        <v>0</v>
      </c>
      <c r="L3497" s="2">
        <v>49</v>
      </c>
      <c r="M3497" s="2" t="b">
        <v>1</v>
      </c>
      <c r="N3497" s="2" t="s">
        <v>8270</v>
      </c>
      <c r="O3497" s="9">
        <f>E3497/D3497</f>
        <v>2.87</v>
      </c>
      <c r="P3497" s="10">
        <f>IF(E3497=0,0,E3497/L3497)</f>
        <v>58.571428571428569</v>
      </c>
      <c r="Q3497" s="2" t="str">
        <f>LEFT(N3497,SEARCH("/",N3497,1)-1)</f>
        <v>theater</v>
      </c>
      <c r="R3497" s="2" t="str">
        <f>RIGHT(N3497,LEN(N3497)-SEARCH("/",N3497))</f>
        <v>plays</v>
      </c>
      <c r="S3497" s="21">
        <f>(((J3497/60)/60)/24)+DATE(1970,1,1)+(-5/24)</f>
        <v>42450.887523148143</v>
      </c>
      <c r="T3497" s="21">
        <f>(((I3497/60)/60)/24)+DATE(1970,1,1)+(-5/24)</f>
        <v>42464.887523148143</v>
      </c>
    </row>
    <row r="3498" spans="1:20" ht="90" hidden="1" x14ac:dyDescent="0.25">
      <c r="A3498" s="13">
        <v>3583</v>
      </c>
      <c r="B3498" s="3" t="s">
        <v>3582</v>
      </c>
      <c r="C3498" s="3" t="s">
        <v>7693</v>
      </c>
      <c r="D3498" s="2">
        <v>3000</v>
      </c>
      <c r="E3498" s="11">
        <v>3255</v>
      </c>
      <c r="F3498" s="2" t="s">
        <v>8218</v>
      </c>
      <c r="G3498" s="2" t="s">
        <v>8223</v>
      </c>
      <c r="H3498" s="2" t="s">
        <v>8245</v>
      </c>
      <c r="I3498" s="2">
        <v>1460970805</v>
      </c>
      <c r="J3498" s="2">
        <v>1455790405</v>
      </c>
      <c r="K3498" s="2" t="b">
        <v>0</v>
      </c>
      <c r="L3498" s="2">
        <v>24</v>
      </c>
      <c r="M3498" s="2" t="b">
        <v>1</v>
      </c>
      <c r="N3498" s="2" t="s">
        <v>8270</v>
      </c>
      <c r="O3498" s="9">
        <f>E3498/D3498</f>
        <v>1.085</v>
      </c>
      <c r="P3498" s="10">
        <f>IF(E3498=0,0,E3498/L3498)</f>
        <v>135.625</v>
      </c>
      <c r="Q3498" s="2" t="str">
        <f>LEFT(N3498,SEARCH("/",N3498,1)-1)</f>
        <v>theater</v>
      </c>
      <c r="R3498" s="2" t="str">
        <f>RIGHT(N3498,LEN(N3498)-SEARCH("/",N3498))</f>
        <v>plays</v>
      </c>
      <c r="S3498" s="21">
        <f>(((J3498/60)/60)/24)+DATE(1970,1,1)+(-5/24)</f>
        <v>42418.217650462961</v>
      </c>
      <c r="T3498" s="21">
        <f>(((I3498/60)/60)/24)+DATE(1970,1,1)+(-5/24)</f>
        <v>42478.175983796296</v>
      </c>
    </row>
    <row r="3499" spans="1:20" ht="120" hidden="1" x14ac:dyDescent="0.25">
      <c r="A3499" s="13">
        <v>3584</v>
      </c>
      <c r="B3499" s="3" t="s">
        <v>3583</v>
      </c>
      <c r="C3499" s="3" t="s">
        <v>7694</v>
      </c>
      <c r="D3499" s="2">
        <v>3000</v>
      </c>
      <c r="E3499" s="11">
        <v>3465</v>
      </c>
      <c r="F3499" s="2" t="s">
        <v>8218</v>
      </c>
      <c r="G3499" s="2" t="s">
        <v>8224</v>
      </c>
      <c r="H3499" s="2" t="s">
        <v>8246</v>
      </c>
      <c r="I3499" s="2">
        <v>1436772944</v>
      </c>
      <c r="J3499" s="2">
        <v>1434180944</v>
      </c>
      <c r="K3499" s="2" t="b">
        <v>0</v>
      </c>
      <c r="L3499" s="2">
        <v>112</v>
      </c>
      <c r="M3499" s="2" t="b">
        <v>1</v>
      </c>
      <c r="N3499" s="2" t="s">
        <v>8270</v>
      </c>
      <c r="O3499" s="9">
        <f>E3499/D3499</f>
        <v>1.155</v>
      </c>
      <c r="P3499" s="10">
        <f>IF(E3499=0,0,E3499/L3499)</f>
        <v>30.9375</v>
      </c>
      <c r="Q3499" s="2" t="str">
        <f>LEFT(N3499,SEARCH("/",N3499,1)-1)</f>
        <v>theater</v>
      </c>
      <c r="R3499" s="2" t="str">
        <f>RIGHT(N3499,LEN(N3499)-SEARCH("/",N3499))</f>
        <v>plays</v>
      </c>
      <c r="S3499" s="21">
        <f>(((J3499/60)/60)/24)+DATE(1970,1,1)+(-5/24)</f>
        <v>42168.108148148145</v>
      </c>
      <c r="T3499" s="21">
        <f>(((I3499/60)/60)/24)+DATE(1970,1,1)+(-5/24)</f>
        <v>42198.108148148145</v>
      </c>
    </row>
    <row r="3500" spans="1:20" ht="90" hidden="1" x14ac:dyDescent="0.25">
      <c r="A3500" s="13">
        <v>3585</v>
      </c>
      <c r="B3500" s="3" t="s">
        <v>3584</v>
      </c>
      <c r="C3500" s="3" t="s">
        <v>7695</v>
      </c>
      <c r="D3500" s="2">
        <v>3400</v>
      </c>
      <c r="E3500" s="11">
        <v>4050</v>
      </c>
      <c r="F3500" s="2" t="s">
        <v>8218</v>
      </c>
      <c r="G3500" s="2" t="s">
        <v>8223</v>
      </c>
      <c r="H3500" s="2" t="s">
        <v>8245</v>
      </c>
      <c r="I3500" s="2">
        <v>1419181890</v>
      </c>
      <c r="J3500" s="2">
        <v>1416589890</v>
      </c>
      <c r="K3500" s="2" t="b">
        <v>0</v>
      </c>
      <c r="L3500" s="2">
        <v>23</v>
      </c>
      <c r="M3500" s="2" t="b">
        <v>1</v>
      </c>
      <c r="N3500" s="2" t="s">
        <v>8270</v>
      </c>
      <c r="O3500" s="9">
        <f>E3500/D3500</f>
        <v>1.1911764705882353</v>
      </c>
      <c r="P3500" s="10">
        <f>IF(E3500=0,0,E3500/L3500)</f>
        <v>176.08695652173913</v>
      </c>
      <c r="Q3500" s="2" t="str">
        <f>LEFT(N3500,SEARCH("/",N3500,1)-1)</f>
        <v>theater</v>
      </c>
      <c r="R3500" s="2" t="str">
        <f>RIGHT(N3500,LEN(N3500)-SEARCH("/",N3500))</f>
        <v>plays</v>
      </c>
      <c r="S3500" s="21">
        <f>(((J3500/60)/60)/24)+DATE(1970,1,1)+(-5/24)</f>
        <v>41964.507986111108</v>
      </c>
      <c r="T3500" s="21">
        <f>(((I3500/60)/60)/24)+DATE(1970,1,1)+(-5/24)</f>
        <v>41994.507986111108</v>
      </c>
    </row>
    <row r="3501" spans="1:20" ht="45" hidden="1" x14ac:dyDescent="0.25">
      <c r="A3501" s="13">
        <v>3586</v>
      </c>
      <c r="B3501" s="3" t="s">
        <v>3585</v>
      </c>
      <c r="C3501" s="3" t="s">
        <v>7696</v>
      </c>
      <c r="D3501" s="2">
        <v>7500</v>
      </c>
      <c r="E3501" s="11">
        <v>8207</v>
      </c>
      <c r="F3501" s="2" t="s">
        <v>8218</v>
      </c>
      <c r="G3501" s="2" t="s">
        <v>8223</v>
      </c>
      <c r="H3501" s="2" t="s">
        <v>8245</v>
      </c>
      <c r="I3501" s="2">
        <v>1474649070</v>
      </c>
      <c r="J3501" s="2">
        <v>1469465070</v>
      </c>
      <c r="K3501" s="2" t="b">
        <v>0</v>
      </c>
      <c r="L3501" s="2">
        <v>54</v>
      </c>
      <c r="M3501" s="2" t="b">
        <v>1</v>
      </c>
      <c r="N3501" s="2" t="s">
        <v>8270</v>
      </c>
      <c r="O3501" s="9">
        <f>E3501/D3501</f>
        <v>1.0942666666666667</v>
      </c>
      <c r="P3501" s="10">
        <f>IF(E3501=0,0,E3501/L3501)</f>
        <v>151.9814814814815</v>
      </c>
      <c r="Q3501" s="2" t="str">
        <f>LEFT(N3501,SEARCH("/",N3501,1)-1)</f>
        <v>theater</v>
      </c>
      <c r="R3501" s="2" t="str">
        <f>RIGHT(N3501,LEN(N3501)-SEARCH("/",N3501))</f>
        <v>plays</v>
      </c>
      <c r="S3501" s="21">
        <f>(((J3501/60)/60)/24)+DATE(1970,1,1)+(-5/24)</f>
        <v>42576.489236111105</v>
      </c>
      <c r="T3501" s="21">
        <f>(((I3501/60)/60)/24)+DATE(1970,1,1)+(-5/24)</f>
        <v>42636.489236111105</v>
      </c>
    </row>
    <row r="3502" spans="1:20" ht="90" hidden="1" x14ac:dyDescent="0.25">
      <c r="A3502" s="13">
        <v>3587</v>
      </c>
      <c r="B3502" s="3" t="s">
        <v>3586</v>
      </c>
      <c r="C3502" s="3" t="s">
        <v>7697</v>
      </c>
      <c r="D3502" s="2">
        <v>500</v>
      </c>
      <c r="E3502" s="11">
        <v>633</v>
      </c>
      <c r="F3502" s="2" t="s">
        <v>8218</v>
      </c>
      <c r="G3502" s="2" t="s">
        <v>8224</v>
      </c>
      <c r="H3502" s="2" t="s">
        <v>8246</v>
      </c>
      <c r="I3502" s="2">
        <v>1467054000</v>
      </c>
      <c r="J3502" s="2">
        <v>1463144254</v>
      </c>
      <c r="K3502" s="2" t="b">
        <v>0</v>
      </c>
      <c r="L3502" s="2">
        <v>28</v>
      </c>
      <c r="M3502" s="2" t="b">
        <v>1</v>
      </c>
      <c r="N3502" s="2" t="s">
        <v>8270</v>
      </c>
      <c r="O3502" s="9">
        <f>E3502/D3502</f>
        <v>1.266</v>
      </c>
      <c r="P3502" s="10">
        <f>IF(E3502=0,0,E3502/L3502)</f>
        <v>22.607142857142858</v>
      </c>
      <c r="Q3502" s="2" t="str">
        <f>LEFT(N3502,SEARCH("/",N3502,1)-1)</f>
        <v>theater</v>
      </c>
      <c r="R3502" s="2" t="str">
        <f>RIGHT(N3502,LEN(N3502)-SEARCH("/",N3502))</f>
        <v>plays</v>
      </c>
      <c r="S3502" s="21">
        <f>(((J3502/60)/60)/24)+DATE(1970,1,1)+(-5/24)</f>
        <v>42503.331643518519</v>
      </c>
      <c r="T3502" s="21">
        <f>(((I3502/60)/60)/24)+DATE(1970,1,1)+(-5/24)</f>
        <v>42548.583333333336</v>
      </c>
    </row>
    <row r="3503" spans="1:20" ht="75" hidden="1" x14ac:dyDescent="0.25">
      <c r="A3503" s="13">
        <v>3588</v>
      </c>
      <c r="B3503" s="3" t="s">
        <v>3587</v>
      </c>
      <c r="C3503" s="3" t="s">
        <v>7698</v>
      </c>
      <c r="D3503" s="2">
        <v>200</v>
      </c>
      <c r="E3503" s="11">
        <v>201</v>
      </c>
      <c r="F3503" s="2" t="s">
        <v>8218</v>
      </c>
      <c r="G3503" s="2" t="s">
        <v>8224</v>
      </c>
      <c r="H3503" s="2" t="s">
        <v>8246</v>
      </c>
      <c r="I3503" s="2">
        <v>1430348400</v>
      </c>
      <c r="J3503" s="2">
        <v>1428436410</v>
      </c>
      <c r="K3503" s="2" t="b">
        <v>0</v>
      </c>
      <c r="L3503" s="2">
        <v>11</v>
      </c>
      <c r="M3503" s="2" t="b">
        <v>1</v>
      </c>
      <c r="N3503" s="2" t="s">
        <v>8270</v>
      </c>
      <c r="O3503" s="9">
        <f>E3503/D3503</f>
        <v>1.0049999999999999</v>
      </c>
      <c r="P3503" s="10">
        <f>IF(E3503=0,0,E3503/L3503)</f>
        <v>18.272727272727273</v>
      </c>
      <c r="Q3503" s="2" t="str">
        <f>LEFT(N3503,SEARCH("/",N3503,1)-1)</f>
        <v>theater</v>
      </c>
      <c r="R3503" s="2" t="str">
        <f>RIGHT(N3503,LEN(N3503)-SEARCH("/",N3503))</f>
        <v>plays</v>
      </c>
      <c r="S3503" s="21">
        <f>(((J3503/60)/60)/24)+DATE(1970,1,1)+(-5/24)</f>
        <v>42101.620486111111</v>
      </c>
      <c r="T3503" s="21">
        <f>(((I3503/60)/60)/24)+DATE(1970,1,1)+(-5/24)</f>
        <v>42123.749999999993</v>
      </c>
    </row>
    <row r="3504" spans="1:20" ht="90" hidden="1" x14ac:dyDescent="0.25">
      <c r="A3504" s="13">
        <v>3589</v>
      </c>
      <c r="B3504" s="3" t="s">
        <v>3588</v>
      </c>
      <c r="C3504" s="3" t="s">
        <v>7699</v>
      </c>
      <c r="D3504" s="2">
        <v>4000</v>
      </c>
      <c r="E3504" s="11">
        <v>5100</v>
      </c>
      <c r="F3504" s="2" t="s">
        <v>8218</v>
      </c>
      <c r="G3504" s="2" t="s">
        <v>8223</v>
      </c>
      <c r="H3504" s="2" t="s">
        <v>8245</v>
      </c>
      <c r="I3504" s="2">
        <v>1432654347</v>
      </c>
      <c r="J3504" s="2">
        <v>1430494347</v>
      </c>
      <c r="K3504" s="2" t="b">
        <v>0</v>
      </c>
      <c r="L3504" s="2">
        <v>62</v>
      </c>
      <c r="M3504" s="2" t="b">
        <v>1</v>
      </c>
      <c r="N3504" s="2" t="s">
        <v>8270</v>
      </c>
      <c r="O3504" s="9">
        <f>E3504/D3504</f>
        <v>1.2749999999999999</v>
      </c>
      <c r="P3504" s="10">
        <f>IF(E3504=0,0,E3504/L3504)</f>
        <v>82.258064516129039</v>
      </c>
      <c r="Q3504" s="2" t="str">
        <f>LEFT(N3504,SEARCH("/",N3504,1)-1)</f>
        <v>theater</v>
      </c>
      <c r="R3504" s="2" t="str">
        <f>RIGHT(N3504,LEN(N3504)-SEARCH("/",N3504))</f>
        <v>plays</v>
      </c>
      <c r="S3504" s="21">
        <f>(((J3504/60)/60)/24)+DATE(1970,1,1)+(-5/24)</f>
        <v>42125.439201388886</v>
      </c>
      <c r="T3504" s="21">
        <f>(((I3504/60)/60)/24)+DATE(1970,1,1)+(-5/24)</f>
        <v>42150.439201388886</v>
      </c>
    </row>
    <row r="3505" spans="1:20" ht="105" hidden="1" x14ac:dyDescent="0.25">
      <c r="A3505" s="13">
        <v>3590</v>
      </c>
      <c r="B3505" s="3" t="s">
        <v>3589</v>
      </c>
      <c r="C3505" s="3" t="s">
        <v>7700</v>
      </c>
      <c r="D3505" s="2">
        <v>5000</v>
      </c>
      <c r="E3505" s="11">
        <v>5003</v>
      </c>
      <c r="F3505" s="2" t="s">
        <v>8218</v>
      </c>
      <c r="G3505" s="2" t="s">
        <v>8224</v>
      </c>
      <c r="H3505" s="2" t="s">
        <v>8246</v>
      </c>
      <c r="I3505" s="2">
        <v>1413792034</v>
      </c>
      <c r="J3505" s="2">
        <v>1411200034</v>
      </c>
      <c r="K3505" s="2" t="b">
        <v>0</v>
      </c>
      <c r="L3505" s="2">
        <v>73</v>
      </c>
      <c r="M3505" s="2" t="b">
        <v>1</v>
      </c>
      <c r="N3505" s="2" t="s">
        <v>8270</v>
      </c>
      <c r="O3505" s="9">
        <f>E3505/D3505</f>
        <v>1.0005999999999999</v>
      </c>
      <c r="P3505" s="10">
        <f>IF(E3505=0,0,E3505/L3505)</f>
        <v>68.534246575342465</v>
      </c>
      <c r="Q3505" s="2" t="str">
        <f>LEFT(N3505,SEARCH("/",N3505,1)-1)</f>
        <v>theater</v>
      </c>
      <c r="R3505" s="2" t="str">
        <f>RIGHT(N3505,LEN(N3505)-SEARCH("/",N3505))</f>
        <v>plays</v>
      </c>
      <c r="S3505" s="21">
        <f>(((J3505/60)/60)/24)+DATE(1970,1,1)+(-5/24)</f>
        <v>41902.125393518516</v>
      </c>
      <c r="T3505" s="21">
        <f>(((I3505/60)/60)/24)+DATE(1970,1,1)+(-5/24)</f>
        <v>41932.125393518516</v>
      </c>
    </row>
    <row r="3506" spans="1:20" ht="90" hidden="1" x14ac:dyDescent="0.25">
      <c r="A3506" s="13">
        <v>3591</v>
      </c>
      <c r="B3506" s="3" t="s">
        <v>3590</v>
      </c>
      <c r="C3506" s="3" t="s">
        <v>7701</v>
      </c>
      <c r="D3506" s="2">
        <v>700</v>
      </c>
      <c r="E3506" s="11">
        <v>1225</v>
      </c>
      <c r="F3506" s="2" t="s">
        <v>8218</v>
      </c>
      <c r="G3506" s="2" t="s">
        <v>8223</v>
      </c>
      <c r="H3506" s="2" t="s">
        <v>8245</v>
      </c>
      <c r="I3506" s="2">
        <v>1422075540</v>
      </c>
      <c r="J3506" s="2">
        <v>1419979544</v>
      </c>
      <c r="K3506" s="2" t="b">
        <v>0</v>
      </c>
      <c r="L3506" s="2">
        <v>18</v>
      </c>
      <c r="M3506" s="2" t="b">
        <v>1</v>
      </c>
      <c r="N3506" s="2" t="s">
        <v>8270</v>
      </c>
      <c r="O3506" s="9">
        <f>E3506/D3506</f>
        <v>1.75</v>
      </c>
      <c r="P3506" s="10">
        <f>IF(E3506=0,0,E3506/L3506)</f>
        <v>68.055555555555557</v>
      </c>
      <c r="Q3506" s="2" t="str">
        <f>LEFT(N3506,SEARCH("/",N3506,1)-1)</f>
        <v>theater</v>
      </c>
      <c r="R3506" s="2" t="str">
        <f>RIGHT(N3506,LEN(N3506)-SEARCH("/",N3506))</f>
        <v>plays</v>
      </c>
      <c r="S3506" s="21">
        <f>(((J3506/60)/60)/24)+DATE(1970,1,1)+(-5/24)</f>
        <v>42003.74009259259</v>
      </c>
      <c r="T3506" s="21">
        <f>(((I3506/60)/60)/24)+DATE(1970,1,1)+(-5/24)</f>
        <v>42027.999305555553</v>
      </c>
    </row>
    <row r="3507" spans="1:20" ht="75" hidden="1" x14ac:dyDescent="0.25">
      <c r="A3507" s="13">
        <v>3592</v>
      </c>
      <c r="B3507" s="3" t="s">
        <v>3591</v>
      </c>
      <c r="C3507" s="3" t="s">
        <v>7702</v>
      </c>
      <c r="D3507" s="2">
        <v>2000</v>
      </c>
      <c r="E3507" s="11">
        <v>2545</v>
      </c>
      <c r="F3507" s="2" t="s">
        <v>8218</v>
      </c>
      <c r="G3507" s="2" t="s">
        <v>8223</v>
      </c>
      <c r="H3507" s="2" t="s">
        <v>8245</v>
      </c>
      <c r="I3507" s="2">
        <v>1423630740</v>
      </c>
      <c r="J3507" s="2">
        <v>1418673307</v>
      </c>
      <c r="K3507" s="2" t="b">
        <v>0</v>
      </c>
      <c r="L3507" s="2">
        <v>35</v>
      </c>
      <c r="M3507" s="2" t="b">
        <v>1</v>
      </c>
      <c r="N3507" s="2" t="s">
        <v>8270</v>
      </c>
      <c r="O3507" s="9">
        <f>E3507/D3507</f>
        <v>1.2725</v>
      </c>
      <c r="P3507" s="10">
        <f>IF(E3507=0,0,E3507/L3507)</f>
        <v>72.714285714285708</v>
      </c>
      <c r="Q3507" s="2" t="str">
        <f>LEFT(N3507,SEARCH("/",N3507,1)-1)</f>
        <v>theater</v>
      </c>
      <c r="R3507" s="2" t="str">
        <f>RIGHT(N3507,LEN(N3507)-SEARCH("/",N3507))</f>
        <v>plays</v>
      </c>
      <c r="S3507" s="21">
        <f>(((J3507/60)/60)/24)+DATE(1970,1,1)+(-5/24)</f>
        <v>41988.621608796289</v>
      </c>
      <c r="T3507" s="21">
        <f>(((I3507/60)/60)/24)+DATE(1970,1,1)+(-5/24)</f>
        <v>42045.999305555553</v>
      </c>
    </row>
    <row r="3508" spans="1:20" ht="90" hidden="1" x14ac:dyDescent="0.25">
      <c r="A3508" s="13">
        <v>3593</v>
      </c>
      <c r="B3508" s="3" t="s">
        <v>3592</v>
      </c>
      <c r="C3508" s="3" t="s">
        <v>7703</v>
      </c>
      <c r="D3508" s="2">
        <v>3000</v>
      </c>
      <c r="E3508" s="11">
        <v>3319</v>
      </c>
      <c r="F3508" s="2" t="s">
        <v>8218</v>
      </c>
      <c r="G3508" s="2" t="s">
        <v>8223</v>
      </c>
      <c r="H3508" s="2" t="s">
        <v>8245</v>
      </c>
      <c r="I3508" s="2">
        <v>1420489560</v>
      </c>
      <c r="J3508" s="2">
        <v>1417469639</v>
      </c>
      <c r="K3508" s="2" t="b">
        <v>0</v>
      </c>
      <c r="L3508" s="2">
        <v>43</v>
      </c>
      <c r="M3508" s="2" t="b">
        <v>1</v>
      </c>
      <c r="N3508" s="2" t="s">
        <v>8270</v>
      </c>
      <c r="O3508" s="9">
        <f>E3508/D3508</f>
        <v>1.1063333333333334</v>
      </c>
      <c r="P3508" s="10">
        <f>IF(E3508=0,0,E3508/L3508)</f>
        <v>77.186046511627907</v>
      </c>
      <c r="Q3508" s="2" t="str">
        <f>LEFT(N3508,SEARCH("/",N3508,1)-1)</f>
        <v>theater</v>
      </c>
      <c r="R3508" s="2" t="str">
        <f>RIGHT(N3508,LEN(N3508)-SEARCH("/",N3508))</f>
        <v>plays</v>
      </c>
      <c r="S3508" s="21">
        <f>(((J3508/60)/60)/24)+DATE(1970,1,1)+(-5/24)</f>
        <v>41974.690266203703</v>
      </c>
      <c r="T3508" s="21">
        <f>(((I3508/60)/60)/24)+DATE(1970,1,1)+(-5/24)</f>
        <v>42009.643055555549</v>
      </c>
    </row>
    <row r="3509" spans="1:20" ht="120" hidden="1" x14ac:dyDescent="0.25">
      <c r="A3509" s="13">
        <v>3594</v>
      </c>
      <c r="B3509" s="3" t="s">
        <v>3593</v>
      </c>
      <c r="C3509" s="3" t="s">
        <v>7704</v>
      </c>
      <c r="D3509" s="2">
        <v>1600</v>
      </c>
      <c r="E3509" s="11">
        <v>2015</v>
      </c>
      <c r="F3509" s="2" t="s">
        <v>8218</v>
      </c>
      <c r="G3509" s="2" t="s">
        <v>8223</v>
      </c>
      <c r="H3509" s="2" t="s">
        <v>8245</v>
      </c>
      <c r="I3509" s="2">
        <v>1472952982</v>
      </c>
      <c r="J3509" s="2">
        <v>1470792982</v>
      </c>
      <c r="K3509" s="2" t="b">
        <v>0</v>
      </c>
      <c r="L3509" s="2">
        <v>36</v>
      </c>
      <c r="M3509" s="2" t="b">
        <v>1</v>
      </c>
      <c r="N3509" s="2" t="s">
        <v>8270</v>
      </c>
      <c r="O3509" s="9">
        <f>E3509/D3509</f>
        <v>1.2593749999999999</v>
      </c>
      <c r="P3509" s="10">
        <f>IF(E3509=0,0,E3509/L3509)</f>
        <v>55.972222222222221</v>
      </c>
      <c r="Q3509" s="2" t="str">
        <f>LEFT(N3509,SEARCH("/",N3509,1)-1)</f>
        <v>theater</v>
      </c>
      <c r="R3509" s="2" t="str">
        <f>RIGHT(N3509,LEN(N3509)-SEARCH("/",N3509))</f>
        <v>plays</v>
      </c>
      <c r="S3509" s="21">
        <f>(((J3509/60)/60)/24)+DATE(1970,1,1)+(-5/24)</f>
        <v>42591.858587962961</v>
      </c>
      <c r="T3509" s="21">
        <f>(((I3509/60)/60)/24)+DATE(1970,1,1)+(-5/24)</f>
        <v>42616.858587962961</v>
      </c>
    </row>
    <row r="3510" spans="1:20" ht="45" hidden="1" x14ac:dyDescent="0.25">
      <c r="A3510" s="13">
        <v>3595</v>
      </c>
      <c r="B3510" s="3" t="s">
        <v>3594</v>
      </c>
      <c r="C3510" s="3" t="s">
        <v>7705</v>
      </c>
      <c r="D3510" s="2">
        <v>2600</v>
      </c>
      <c r="E3510" s="11">
        <v>3081</v>
      </c>
      <c r="F3510" s="2" t="s">
        <v>8218</v>
      </c>
      <c r="G3510" s="2" t="s">
        <v>8223</v>
      </c>
      <c r="H3510" s="2" t="s">
        <v>8245</v>
      </c>
      <c r="I3510" s="2">
        <v>1426229940</v>
      </c>
      <c r="J3510" s="2">
        <v>1423959123</v>
      </c>
      <c r="K3510" s="2" t="b">
        <v>0</v>
      </c>
      <c r="L3510" s="2">
        <v>62</v>
      </c>
      <c r="M3510" s="2" t="b">
        <v>1</v>
      </c>
      <c r="N3510" s="2" t="s">
        <v>8270</v>
      </c>
      <c r="O3510" s="9">
        <f>E3510/D3510</f>
        <v>1.1850000000000001</v>
      </c>
      <c r="P3510" s="10">
        <f>IF(E3510=0,0,E3510/L3510)</f>
        <v>49.693548387096776</v>
      </c>
      <c r="Q3510" s="2" t="str">
        <f>LEFT(N3510,SEARCH("/",N3510,1)-1)</f>
        <v>theater</v>
      </c>
      <c r="R3510" s="2" t="str">
        <f>RIGHT(N3510,LEN(N3510)-SEARCH("/",N3510))</f>
        <v>plays</v>
      </c>
      <c r="S3510" s="21">
        <f>(((J3510/60)/60)/24)+DATE(1970,1,1)+(-5/24)</f>
        <v>42049.800034722219</v>
      </c>
      <c r="T3510" s="21">
        <f>(((I3510/60)/60)/24)+DATE(1970,1,1)+(-5/24)</f>
        <v>42076.082638888889</v>
      </c>
    </row>
    <row r="3511" spans="1:20" ht="75" hidden="1" x14ac:dyDescent="0.25">
      <c r="A3511" s="13">
        <v>3596</v>
      </c>
      <c r="B3511" s="3" t="s">
        <v>3595</v>
      </c>
      <c r="C3511" s="3" t="s">
        <v>7706</v>
      </c>
      <c r="D3511" s="2">
        <v>1100</v>
      </c>
      <c r="E3511" s="11">
        <v>1185</v>
      </c>
      <c r="F3511" s="2" t="s">
        <v>8218</v>
      </c>
      <c r="G3511" s="2" t="s">
        <v>8228</v>
      </c>
      <c r="H3511" s="2" t="s">
        <v>8250</v>
      </c>
      <c r="I3511" s="2">
        <v>1409072982</v>
      </c>
      <c r="J3511" s="2">
        <v>1407258582</v>
      </c>
      <c r="K3511" s="2" t="b">
        <v>0</v>
      </c>
      <c r="L3511" s="2">
        <v>15</v>
      </c>
      <c r="M3511" s="2" t="b">
        <v>1</v>
      </c>
      <c r="N3511" s="2" t="s">
        <v>8270</v>
      </c>
      <c r="O3511" s="9">
        <f>E3511/D3511</f>
        <v>1.0772727272727274</v>
      </c>
      <c r="P3511" s="10">
        <f>IF(E3511=0,0,E3511/L3511)</f>
        <v>79</v>
      </c>
      <c r="Q3511" s="2" t="str">
        <f>LEFT(N3511,SEARCH("/",N3511,1)-1)</f>
        <v>theater</v>
      </c>
      <c r="R3511" s="2" t="str">
        <f>RIGHT(N3511,LEN(N3511)-SEARCH("/",N3511))</f>
        <v>plays</v>
      </c>
      <c r="S3511" s="21">
        <f>(((J3511/60)/60)/24)+DATE(1970,1,1)+(-5/24)</f>
        <v>41856.506736111107</v>
      </c>
      <c r="T3511" s="21">
        <f>(((I3511/60)/60)/24)+DATE(1970,1,1)+(-5/24)</f>
        <v>41877.506736111107</v>
      </c>
    </row>
    <row r="3512" spans="1:20" ht="60" hidden="1" x14ac:dyDescent="0.25">
      <c r="A3512" s="13">
        <v>3597</v>
      </c>
      <c r="B3512" s="3" t="s">
        <v>3596</v>
      </c>
      <c r="C3512" s="3" t="s">
        <v>7707</v>
      </c>
      <c r="D3512" s="2">
        <v>2500</v>
      </c>
      <c r="E3512" s="11">
        <v>2565</v>
      </c>
      <c r="F3512" s="2" t="s">
        <v>8218</v>
      </c>
      <c r="G3512" s="2" t="s">
        <v>8223</v>
      </c>
      <c r="H3512" s="2" t="s">
        <v>8245</v>
      </c>
      <c r="I3512" s="2">
        <v>1456984740</v>
      </c>
      <c r="J3512" s="2">
        <v>1455717790</v>
      </c>
      <c r="K3512" s="2" t="b">
        <v>0</v>
      </c>
      <c r="L3512" s="2">
        <v>33</v>
      </c>
      <c r="M3512" s="2" t="b">
        <v>1</v>
      </c>
      <c r="N3512" s="2" t="s">
        <v>8270</v>
      </c>
      <c r="O3512" s="9">
        <f>E3512/D3512</f>
        <v>1.026</v>
      </c>
      <c r="P3512" s="10">
        <f>IF(E3512=0,0,E3512/L3512)</f>
        <v>77.727272727272734</v>
      </c>
      <c r="Q3512" s="2" t="str">
        <f>LEFT(N3512,SEARCH("/",N3512,1)-1)</f>
        <v>theater</v>
      </c>
      <c r="R3512" s="2" t="str">
        <f>RIGHT(N3512,LEN(N3512)-SEARCH("/",N3512))</f>
        <v>plays</v>
      </c>
      <c r="S3512" s="21">
        <f>(((J3512/60)/60)/24)+DATE(1970,1,1)+(-5/24)</f>
        <v>42417.377199074072</v>
      </c>
      <c r="T3512" s="21">
        <f>(((I3512/60)/60)/24)+DATE(1970,1,1)+(-5/24)</f>
        <v>42432.040972222218</v>
      </c>
    </row>
    <row r="3513" spans="1:20" ht="75" hidden="1" x14ac:dyDescent="0.25">
      <c r="A3513" s="13">
        <v>3598</v>
      </c>
      <c r="B3513" s="3" t="s">
        <v>3597</v>
      </c>
      <c r="C3513" s="3" t="s">
        <v>7708</v>
      </c>
      <c r="D3513" s="2">
        <v>1000</v>
      </c>
      <c r="E3513" s="11">
        <v>1101</v>
      </c>
      <c r="F3513" s="2" t="s">
        <v>8218</v>
      </c>
      <c r="G3513" s="2" t="s">
        <v>8223</v>
      </c>
      <c r="H3513" s="2" t="s">
        <v>8245</v>
      </c>
      <c r="I3513" s="2">
        <v>1409720340</v>
      </c>
      <c r="J3513" s="2">
        <v>1408129822</v>
      </c>
      <c r="K3513" s="2" t="b">
        <v>0</v>
      </c>
      <c r="L3513" s="2">
        <v>27</v>
      </c>
      <c r="M3513" s="2" t="b">
        <v>1</v>
      </c>
      <c r="N3513" s="2" t="s">
        <v>8270</v>
      </c>
      <c r="O3513" s="9">
        <f>E3513/D3513</f>
        <v>1.101</v>
      </c>
      <c r="P3513" s="10">
        <f>IF(E3513=0,0,E3513/L3513)</f>
        <v>40.777777777777779</v>
      </c>
      <c r="Q3513" s="2" t="str">
        <f>LEFT(N3513,SEARCH("/",N3513,1)-1)</f>
        <v>theater</v>
      </c>
      <c r="R3513" s="2" t="str">
        <f>RIGHT(N3513,LEN(N3513)-SEARCH("/",N3513))</f>
        <v>plays</v>
      </c>
      <c r="S3513" s="21">
        <f>(((J3513/60)/60)/24)+DATE(1970,1,1)+(-5/24)</f>
        <v>41866.590532407405</v>
      </c>
      <c r="T3513" s="21">
        <f>(((I3513/60)/60)/24)+DATE(1970,1,1)+(-5/24)</f>
        <v>41884.999305555553</v>
      </c>
    </row>
    <row r="3514" spans="1:20" ht="90" hidden="1" x14ac:dyDescent="0.25">
      <c r="A3514" s="13">
        <v>3599</v>
      </c>
      <c r="B3514" s="3" t="s">
        <v>3598</v>
      </c>
      <c r="C3514" s="3" t="s">
        <v>7709</v>
      </c>
      <c r="D3514" s="2">
        <v>500</v>
      </c>
      <c r="E3514" s="11">
        <v>1010</v>
      </c>
      <c r="F3514" s="2" t="s">
        <v>8218</v>
      </c>
      <c r="G3514" s="2" t="s">
        <v>8223</v>
      </c>
      <c r="H3514" s="2" t="s">
        <v>8245</v>
      </c>
      <c r="I3514" s="2">
        <v>1440892800</v>
      </c>
      <c r="J3514" s="2">
        <v>1438715077</v>
      </c>
      <c r="K3514" s="2" t="b">
        <v>0</v>
      </c>
      <c r="L3514" s="2">
        <v>17</v>
      </c>
      <c r="M3514" s="2" t="b">
        <v>1</v>
      </c>
      <c r="N3514" s="2" t="s">
        <v>8270</v>
      </c>
      <c r="O3514" s="9">
        <f>E3514/D3514</f>
        <v>2.02</v>
      </c>
      <c r="P3514" s="10">
        <f>IF(E3514=0,0,E3514/L3514)</f>
        <v>59.411764705882355</v>
      </c>
      <c r="Q3514" s="2" t="str">
        <f>LEFT(N3514,SEARCH("/",N3514,1)-1)</f>
        <v>theater</v>
      </c>
      <c r="R3514" s="2" t="str">
        <f>RIGHT(N3514,LEN(N3514)-SEARCH("/",N3514))</f>
        <v>plays</v>
      </c>
      <c r="S3514" s="21">
        <f>(((J3514/60)/60)/24)+DATE(1970,1,1)+(-5/24)</f>
        <v>42220.586539351854</v>
      </c>
      <c r="T3514" s="21">
        <f>(((I3514/60)/60)/24)+DATE(1970,1,1)+(-5/24)</f>
        <v>42245.791666666664</v>
      </c>
    </row>
    <row r="3515" spans="1:20" ht="45" hidden="1" x14ac:dyDescent="0.25">
      <c r="A3515" s="13">
        <v>3600</v>
      </c>
      <c r="B3515" s="3" t="s">
        <v>3599</v>
      </c>
      <c r="C3515" s="3" t="s">
        <v>7710</v>
      </c>
      <c r="D3515" s="2">
        <v>10</v>
      </c>
      <c r="E3515" s="11">
        <v>13</v>
      </c>
      <c r="F3515" s="2" t="s">
        <v>8218</v>
      </c>
      <c r="G3515" s="2" t="s">
        <v>8223</v>
      </c>
      <c r="H3515" s="2" t="s">
        <v>8245</v>
      </c>
      <c r="I3515" s="2">
        <v>1476390164</v>
      </c>
      <c r="J3515" s="2">
        <v>1473970964</v>
      </c>
      <c r="K3515" s="2" t="b">
        <v>0</v>
      </c>
      <c r="L3515" s="2">
        <v>4</v>
      </c>
      <c r="M3515" s="2" t="b">
        <v>1</v>
      </c>
      <c r="N3515" s="2" t="s">
        <v>8270</v>
      </c>
      <c r="O3515" s="9">
        <f>E3515/D3515</f>
        <v>1.3</v>
      </c>
      <c r="P3515" s="10">
        <f>IF(E3515=0,0,E3515/L3515)</f>
        <v>3.25</v>
      </c>
      <c r="Q3515" s="2" t="str">
        <f>LEFT(N3515,SEARCH("/",N3515,1)-1)</f>
        <v>theater</v>
      </c>
      <c r="R3515" s="2" t="str">
        <f>RIGHT(N3515,LEN(N3515)-SEARCH("/",N3515))</f>
        <v>plays</v>
      </c>
      <c r="S3515" s="21">
        <f>(((J3515/60)/60)/24)+DATE(1970,1,1)+(-5/24)</f>
        <v>42628.640787037039</v>
      </c>
      <c r="T3515" s="21">
        <f>(((I3515/60)/60)/24)+DATE(1970,1,1)+(-5/24)</f>
        <v>42656.640787037039</v>
      </c>
    </row>
    <row r="3516" spans="1:20" ht="75" hidden="1" x14ac:dyDescent="0.25">
      <c r="A3516" s="13">
        <v>3601</v>
      </c>
      <c r="B3516" s="3" t="s">
        <v>3600</v>
      </c>
      <c r="C3516" s="3" t="s">
        <v>7711</v>
      </c>
      <c r="D3516" s="2">
        <v>2000</v>
      </c>
      <c r="E3516" s="11">
        <v>2087</v>
      </c>
      <c r="F3516" s="2" t="s">
        <v>8218</v>
      </c>
      <c r="G3516" s="2" t="s">
        <v>8224</v>
      </c>
      <c r="H3516" s="2" t="s">
        <v>8246</v>
      </c>
      <c r="I3516" s="2">
        <v>1421452682</v>
      </c>
      <c r="J3516" s="2">
        <v>1418860682</v>
      </c>
      <c r="K3516" s="2" t="b">
        <v>0</v>
      </c>
      <c r="L3516" s="2">
        <v>53</v>
      </c>
      <c r="M3516" s="2" t="b">
        <v>1</v>
      </c>
      <c r="N3516" s="2" t="s">
        <v>8270</v>
      </c>
      <c r="O3516" s="9">
        <f>E3516/D3516</f>
        <v>1.0435000000000001</v>
      </c>
      <c r="P3516" s="10">
        <f>IF(E3516=0,0,E3516/L3516)</f>
        <v>39.377358490566039</v>
      </c>
      <c r="Q3516" s="2" t="str">
        <f>LEFT(N3516,SEARCH("/",N3516,1)-1)</f>
        <v>theater</v>
      </c>
      <c r="R3516" s="2" t="str">
        <f>RIGHT(N3516,LEN(N3516)-SEARCH("/",N3516))</f>
        <v>plays</v>
      </c>
      <c r="S3516" s="21">
        <f>(((J3516/60)/60)/24)+DATE(1970,1,1)+(-5/24)</f>
        <v>41990.790300925924</v>
      </c>
      <c r="T3516" s="21">
        <f>(((I3516/60)/60)/24)+DATE(1970,1,1)+(-5/24)</f>
        <v>42020.790300925924</v>
      </c>
    </row>
    <row r="3517" spans="1:20" ht="105" hidden="1" x14ac:dyDescent="0.25">
      <c r="A3517" s="13">
        <v>3602</v>
      </c>
      <c r="B3517" s="3" t="s">
        <v>3601</v>
      </c>
      <c r="C3517" s="3" t="s">
        <v>7712</v>
      </c>
      <c r="D3517" s="2">
        <v>4000</v>
      </c>
      <c r="E3517" s="11">
        <v>4002</v>
      </c>
      <c r="F3517" s="2" t="s">
        <v>8218</v>
      </c>
      <c r="G3517" s="2" t="s">
        <v>8223</v>
      </c>
      <c r="H3517" s="2" t="s">
        <v>8245</v>
      </c>
      <c r="I3517" s="2">
        <v>1463520479</v>
      </c>
      <c r="J3517" s="2">
        <v>1458336479</v>
      </c>
      <c r="K3517" s="2" t="b">
        <v>0</v>
      </c>
      <c r="L3517" s="2">
        <v>49</v>
      </c>
      <c r="M3517" s="2" t="b">
        <v>1</v>
      </c>
      <c r="N3517" s="2" t="s">
        <v>8270</v>
      </c>
      <c r="O3517" s="9">
        <f>E3517/D3517</f>
        <v>1.0004999999999999</v>
      </c>
      <c r="P3517" s="10">
        <f>IF(E3517=0,0,E3517/L3517)</f>
        <v>81.673469387755105</v>
      </c>
      <c r="Q3517" s="2" t="str">
        <f>LEFT(N3517,SEARCH("/",N3517,1)-1)</f>
        <v>theater</v>
      </c>
      <c r="R3517" s="2" t="str">
        <f>RIGHT(N3517,LEN(N3517)-SEARCH("/",N3517))</f>
        <v>plays</v>
      </c>
      <c r="S3517" s="21">
        <f>(((J3517/60)/60)/24)+DATE(1970,1,1)+(-5/24)</f>
        <v>42447.68609953703</v>
      </c>
      <c r="T3517" s="21">
        <f>(((I3517/60)/60)/24)+DATE(1970,1,1)+(-5/24)</f>
        <v>42507.68609953703</v>
      </c>
    </row>
    <row r="3518" spans="1:20" ht="90" hidden="1" x14ac:dyDescent="0.25">
      <c r="A3518" s="13">
        <v>3603</v>
      </c>
      <c r="B3518" s="3" t="s">
        <v>3602</v>
      </c>
      <c r="C3518" s="3" t="s">
        <v>7713</v>
      </c>
      <c r="D3518" s="2">
        <v>1500</v>
      </c>
      <c r="E3518" s="11">
        <v>2560</v>
      </c>
      <c r="F3518" s="2" t="s">
        <v>8218</v>
      </c>
      <c r="G3518" s="2" t="s">
        <v>8223</v>
      </c>
      <c r="H3518" s="2" t="s">
        <v>8245</v>
      </c>
      <c r="I3518" s="2">
        <v>1446759880</v>
      </c>
      <c r="J3518" s="2">
        <v>1444164280</v>
      </c>
      <c r="K3518" s="2" t="b">
        <v>0</v>
      </c>
      <c r="L3518" s="2">
        <v>57</v>
      </c>
      <c r="M3518" s="2" t="b">
        <v>1</v>
      </c>
      <c r="N3518" s="2" t="s">
        <v>8270</v>
      </c>
      <c r="O3518" s="9">
        <f>E3518/D3518</f>
        <v>1.7066666666666668</v>
      </c>
      <c r="P3518" s="10">
        <f>IF(E3518=0,0,E3518/L3518)</f>
        <v>44.912280701754383</v>
      </c>
      <c r="Q3518" s="2" t="str">
        <f>LEFT(N3518,SEARCH("/",N3518,1)-1)</f>
        <v>theater</v>
      </c>
      <c r="R3518" s="2" t="str">
        <f>RIGHT(N3518,LEN(N3518)-SEARCH("/",N3518))</f>
        <v>plays</v>
      </c>
      <c r="S3518" s="21">
        <f>(((J3518/60)/60)/24)+DATE(1970,1,1)+(-5/24)</f>
        <v>42283.656018518515</v>
      </c>
      <c r="T3518" s="21">
        <f>(((I3518/60)/60)/24)+DATE(1970,1,1)+(-5/24)</f>
        <v>42313.697685185187</v>
      </c>
    </row>
    <row r="3519" spans="1:20" ht="105" hidden="1" x14ac:dyDescent="0.25">
      <c r="A3519" s="13">
        <v>3604</v>
      </c>
      <c r="B3519" s="3" t="s">
        <v>3603</v>
      </c>
      <c r="C3519" s="3" t="s">
        <v>7714</v>
      </c>
      <c r="D3519" s="2">
        <v>3000</v>
      </c>
      <c r="E3519" s="11">
        <v>3385</v>
      </c>
      <c r="F3519" s="2" t="s">
        <v>8218</v>
      </c>
      <c r="G3519" s="2" t="s">
        <v>8223</v>
      </c>
      <c r="H3519" s="2" t="s">
        <v>8245</v>
      </c>
      <c r="I3519" s="2">
        <v>1461913140</v>
      </c>
      <c r="J3519" s="2">
        <v>1461370956</v>
      </c>
      <c r="K3519" s="2" t="b">
        <v>0</v>
      </c>
      <c r="L3519" s="2">
        <v>69</v>
      </c>
      <c r="M3519" s="2" t="b">
        <v>1</v>
      </c>
      <c r="N3519" s="2" t="s">
        <v>8270</v>
      </c>
      <c r="O3519" s="9">
        <f>E3519/D3519</f>
        <v>1.1283333333333334</v>
      </c>
      <c r="P3519" s="10">
        <f>IF(E3519=0,0,E3519/L3519)</f>
        <v>49.05797101449275</v>
      </c>
      <c r="Q3519" s="2" t="str">
        <f>LEFT(N3519,SEARCH("/",N3519,1)-1)</f>
        <v>theater</v>
      </c>
      <c r="R3519" s="2" t="str">
        <f>RIGHT(N3519,LEN(N3519)-SEARCH("/",N3519))</f>
        <v>plays</v>
      </c>
      <c r="S3519" s="21">
        <f>(((J3519/60)/60)/24)+DATE(1970,1,1)+(-5/24)</f>
        <v>42482.80736111111</v>
      </c>
      <c r="T3519" s="21">
        <f>(((I3519/60)/60)/24)+DATE(1970,1,1)+(-5/24)</f>
        <v>42489.082638888889</v>
      </c>
    </row>
    <row r="3520" spans="1:20" ht="105" hidden="1" x14ac:dyDescent="0.25">
      <c r="A3520" s="13">
        <v>3605</v>
      </c>
      <c r="B3520" s="3" t="s">
        <v>3604</v>
      </c>
      <c r="C3520" s="3" t="s">
        <v>7715</v>
      </c>
      <c r="D3520" s="2">
        <v>250</v>
      </c>
      <c r="E3520" s="11">
        <v>460</v>
      </c>
      <c r="F3520" s="2" t="s">
        <v>8218</v>
      </c>
      <c r="G3520" s="2" t="s">
        <v>8224</v>
      </c>
      <c r="H3520" s="2" t="s">
        <v>8246</v>
      </c>
      <c r="I3520" s="2">
        <v>1455390126</v>
      </c>
      <c r="J3520" s="2">
        <v>1452798126</v>
      </c>
      <c r="K3520" s="2" t="b">
        <v>0</v>
      </c>
      <c r="L3520" s="2">
        <v>15</v>
      </c>
      <c r="M3520" s="2" t="b">
        <v>1</v>
      </c>
      <c r="N3520" s="2" t="s">
        <v>8270</v>
      </c>
      <c r="O3520" s="9">
        <f>E3520/D3520</f>
        <v>1.84</v>
      </c>
      <c r="P3520" s="10">
        <f>IF(E3520=0,0,E3520/L3520)</f>
        <v>30.666666666666668</v>
      </c>
      <c r="Q3520" s="2" t="str">
        <f>LEFT(N3520,SEARCH("/",N3520,1)-1)</f>
        <v>theater</v>
      </c>
      <c r="R3520" s="2" t="str">
        <f>RIGHT(N3520,LEN(N3520)-SEARCH("/",N3520))</f>
        <v>plays</v>
      </c>
      <c r="S3520" s="21">
        <f>(((J3520/60)/60)/24)+DATE(1970,1,1)+(-5/24)</f>
        <v>42383.584791666661</v>
      </c>
      <c r="T3520" s="21">
        <f>(((I3520/60)/60)/24)+DATE(1970,1,1)+(-5/24)</f>
        <v>42413.584791666661</v>
      </c>
    </row>
    <row r="3521" spans="1:20" ht="105" hidden="1" x14ac:dyDescent="0.25">
      <c r="A3521" s="13">
        <v>3606</v>
      </c>
      <c r="B3521" s="3" t="s">
        <v>3605</v>
      </c>
      <c r="C3521" s="3" t="s">
        <v>7716</v>
      </c>
      <c r="D3521" s="2">
        <v>3000</v>
      </c>
      <c r="E3521" s="11">
        <v>3908</v>
      </c>
      <c r="F3521" s="2" t="s">
        <v>8218</v>
      </c>
      <c r="G3521" s="2" t="s">
        <v>8224</v>
      </c>
      <c r="H3521" s="2" t="s">
        <v>8246</v>
      </c>
      <c r="I3521" s="2">
        <v>1471185057</v>
      </c>
      <c r="J3521" s="2">
        <v>1468593057</v>
      </c>
      <c r="K3521" s="2" t="b">
        <v>0</v>
      </c>
      <c r="L3521" s="2">
        <v>64</v>
      </c>
      <c r="M3521" s="2" t="b">
        <v>1</v>
      </c>
      <c r="N3521" s="2" t="s">
        <v>8270</v>
      </c>
      <c r="O3521" s="9">
        <f>E3521/D3521</f>
        <v>1.3026666666666666</v>
      </c>
      <c r="P3521" s="10">
        <f>IF(E3521=0,0,E3521/L3521)</f>
        <v>61.0625</v>
      </c>
      <c r="Q3521" s="2" t="str">
        <f>LEFT(N3521,SEARCH("/",N3521,1)-1)</f>
        <v>theater</v>
      </c>
      <c r="R3521" s="2" t="str">
        <f>RIGHT(N3521,LEN(N3521)-SEARCH("/",N3521))</f>
        <v>plays</v>
      </c>
      <c r="S3521" s="21">
        <f>(((J3521/60)/60)/24)+DATE(1970,1,1)+(-5/24)</f>
        <v>42566.396493055552</v>
      </c>
      <c r="T3521" s="21">
        <f>(((I3521/60)/60)/24)+DATE(1970,1,1)+(-5/24)</f>
        <v>42596.396493055552</v>
      </c>
    </row>
    <row r="3522" spans="1:20" ht="45" hidden="1" x14ac:dyDescent="0.25">
      <c r="A3522" s="13">
        <v>3607</v>
      </c>
      <c r="B3522" s="3" t="s">
        <v>3606</v>
      </c>
      <c r="C3522" s="3" t="s">
        <v>7717</v>
      </c>
      <c r="D3522" s="2">
        <v>550</v>
      </c>
      <c r="E3522" s="11">
        <v>580</v>
      </c>
      <c r="F3522" s="2" t="s">
        <v>8218</v>
      </c>
      <c r="G3522" s="2" t="s">
        <v>8224</v>
      </c>
      <c r="H3522" s="2" t="s">
        <v>8246</v>
      </c>
      <c r="I3522" s="2">
        <v>1450137600</v>
      </c>
      <c r="J3522" s="2">
        <v>1448924882</v>
      </c>
      <c r="K3522" s="2" t="b">
        <v>0</v>
      </c>
      <c r="L3522" s="2">
        <v>20</v>
      </c>
      <c r="M3522" s="2" t="b">
        <v>1</v>
      </c>
      <c r="N3522" s="2" t="s">
        <v>8270</v>
      </c>
      <c r="O3522" s="9">
        <f>E3522/D3522</f>
        <v>1.0545454545454545</v>
      </c>
      <c r="P3522" s="10">
        <f>IF(E3522=0,0,E3522/L3522)</f>
        <v>29</v>
      </c>
      <c r="Q3522" s="2" t="str">
        <f>LEFT(N3522,SEARCH("/",N3522,1)-1)</f>
        <v>theater</v>
      </c>
      <c r="R3522" s="2" t="str">
        <f>RIGHT(N3522,LEN(N3522)-SEARCH("/",N3522))</f>
        <v>plays</v>
      </c>
      <c r="S3522" s="21">
        <f>(((J3522/60)/60)/24)+DATE(1970,1,1)+(-5/24)</f>
        <v>42338.755578703705</v>
      </c>
      <c r="T3522" s="21">
        <f>(((I3522/60)/60)/24)+DATE(1970,1,1)+(-5/24)</f>
        <v>42352.791666666664</v>
      </c>
    </row>
    <row r="3523" spans="1:20" ht="90" hidden="1" x14ac:dyDescent="0.25">
      <c r="A3523" s="13">
        <v>3608</v>
      </c>
      <c r="B3523" s="3" t="s">
        <v>3607</v>
      </c>
      <c r="C3523" s="3" t="s">
        <v>7718</v>
      </c>
      <c r="D3523" s="2">
        <v>800</v>
      </c>
      <c r="E3523" s="11">
        <v>800</v>
      </c>
      <c r="F3523" s="2" t="s">
        <v>8218</v>
      </c>
      <c r="G3523" s="2" t="s">
        <v>8224</v>
      </c>
      <c r="H3523" s="2" t="s">
        <v>8246</v>
      </c>
      <c r="I3523" s="2">
        <v>1466172000</v>
      </c>
      <c r="J3523" s="2">
        <v>1463418090</v>
      </c>
      <c r="K3523" s="2" t="b">
        <v>0</v>
      </c>
      <c r="L3523" s="2">
        <v>27</v>
      </c>
      <c r="M3523" s="2" t="b">
        <v>1</v>
      </c>
      <c r="N3523" s="2" t="s">
        <v>8270</v>
      </c>
      <c r="O3523" s="9">
        <f>E3523/D3523</f>
        <v>1</v>
      </c>
      <c r="P3523" s="10">
        <f>IF(E3523=0,0,E3523/L3523)</f>
        <v>29.62962962962963</v>
      </c>
      <c r="Q3523" s="2" t="str">
        <f>LEFT(N3523,SEARCH("/",N3523,1)-1)</f>
        <v>theater</v>
      </c>
      <c r="R3523" s="2" t="str">
        <f>RIGHT(N3523,LEN(N3523)-SEARCH("/",N3523))</f>
        <v>plays</v>
      </c>
      <c r="S3523" s="21">
        <f>(((J3523/60)/60)/24)+DATE(1970,1,1)+(-5/24)</f>
        <v>42506.50104166667</v>
      </c>
      <c r="T3523" s="21">
        <f>(((I3523/60)/60)/24)+DATE(1970,1,1)+(-5/24)</f>
        <v>42538.374999999993</v>
      </c>
    </row>
    <row r="3524" spans="1:20" ht="90" hidden="1" x14ac:dyDescent="0.25">
      <c r="A3524" s="13">
        <v>3609</v>
      </c>
      <c r="B3524" s="3" t="s">
        <v>3608</v>
      </c>
      <c r="C3524" s="3" t="s">
        <v>7719</v>
      </c>
      <c r="D3524" s="2">
        <v>1960</v>
      </c>
      <c r="E3524" s="11">
        <v>3005</v>
      </c>
      <c r="F3524" s="2" t="s">
        <v>8218</v>
      </c>
      <c r="G3524" s="2" t="s">
        <v>8224</v>
      </c>
      <c r="H3524" s="2" t="s">
        <v>8246</v>
      </c>
      <c r="I3524" s="2">
        <v>1459378085</v>
      </c>
      <c r="J3524" s="2">
        <v>1456789685</v>
      </c>
      <c r="K3524" s="2" t="b">
        <v>0</v>
      </c>
      <c r="L3524" s="2">
        <v>21</v>
      </c>
      <c r="M3524" s="2" t="b">
        <v>1</v>
      </c>
      <c r="N3524" s="2" t="s">
        <v>8270</v>
      </c>
      <c r="O3524" s="9">
        <f>E3524/D3524</f>
        <v>1.5331632653061225</v>
      </c>
      <c r="P3524" s="10">
        <f>IF(E3524=0,0,E3524/L3524)</f>
        <v>143.0952380952381</v>
      </c>
      <c r="Q3524" s="2" t="str">
        <f>LEFT(N3524,SEARCH("/",N3524,1)-1)</f>
        <v>theater</v>
      </c>
      <c r="R3524" s="2" t="str">
        <f>RIGHT(N3524,LEN(N3524)-SEARCH("/",N3524))</f>
        <v>plays</v>
      </c>
      <c r="S3524" s="21">
        <f>(((J3524/60)/60)/24)+DATE(1970,1,1)+(-5/24)</f>
        <v>42429.783391203695</v>
      </c>
      <c r="T3524" s="21">
        <f>(((I3524/60)/60)/24)+DATE(1970,1,1)+(-5/24)</f>
        <v>42459.741724537038</v>
      </c>
    </row>
    <row r="3525" spans="1:20" ht="90" hidden="1" x14ac:dyDescent="0.25">
      <c r="A3525" s="13">
        <v>3610</v>
      </c>
      <c r="B3525" s="3" t="s">
        <v>3609</v>
      </c>
      <c r="C3525" s="3" t="s">
        <v>7720</v>
      </c>
      <c r="D3525" s="2">
        <v>1000</v>
      </c>
      <c r="E3525" s="11">
        <v>1623</v>
      </c>
      <c r="F3525" s="2" t="s">
        <v>8218</v>
      </c>
      <c r="G3525" s="2" t="s">
        <v>8224</v>
      </c>
      <c r="H3525" s="2" t="s">
        <v>8246</v>
      </c>
      <c r="I3525" s="2">
        <v>1439806936</v>
      </c>
      <c r="J3525" s="2">
        <v>1437214936</v>
      </c>
      <c r="K3525" s="2" t="b">
        <v>0</v>
      </c>
      <c r="L3525" s="2">
        <v>31</v>
      </c>
      <c r="M3525" s="2" t="b">
        <v>1</v>
      </c>
      <c r="N3525" s="2" t="s">
        <v>8270</v>
      </c>
      <c r="O3525" s="9">
        <f>E3525/D3525</f>
        <v>1.623</v>
      </c>
      <c r="P3525" s="10">
        <f>IF(E3525=0,0,E3525/L3525)</f>
        <v>52.354838709677416</v>
      </c>
      <c r="Q3525" s="2" t="str">
        <f>LEFT(N3525,SEARCH("/",N3525,1)-1)</f>
        <v>theater</v>
      </c>
      <c r="R3525" s="2" t="str">
        <f>RIGHT(N3525,LEN(N3525)-SEARCH("/",N3525))</f>
        <v>plays</v>
      </c>
      <c r="S3525" s="21">
        <f>(((J3525/60)/60)/24)+DATE(1970,1,1)+(-5/24)</f>
        <v>42203.22379629629</v>
      </c>
      <c r="T3525" s="21">
        <f>(((I3525/60)/60)/24)+DATE(1970,1,1)+(-5/24)</f>
        <v>42233.22379629629</v>
      </c>
    </row>
    <row r="3526" spans="1:20" ht="90" hidden="1" x14ac:dyDescent="0.25">
      <c r="A3526" s="13">
        <v>3611</v>
      </c>
      <c r="B3526" s="3" t="s">
        <v>3610</v>
      </c>
      <c r="C3526" s="3" t="s">
        <v>7721</v>
      </c>
      <c r="D3526" s="2">
        <v>2500</v>
      </c>
      <c r="E3526" s="11">
        <v>3400</v>
      </c>
      <c r="F3526" s="2" t="s">
        <v>8218</v>
      </c>
      <c r="G3526" s="2" t="s">
        <v>8224</v>
      </c>
      <c r="H3526" s="2" t="s">
        <v>8246</v>
      </c>
      <c r="I3526" s="2">
        <v>1428483201</v>
      </c>
      <c r="J3526" s="2">
        <v>1425891201</v>
      </c>
      <c r="K3526" s="2" t="b">
        <v>0</v>
      </c>
      <c r="L3526" s="2">
        <v>51</v>
      </c>
      <c r="M3526" s="2" t="b">
        <v>1</v>
      </c>
      <c r="N3526" s="2" t="s">
        <v>8270</v>
      </c>
      <c r="O3526" s="9">
        <f>E3526/D3526</f>
        <v>1.36</v>
      </c>
      <c r="P3526" s="10">
        <f>IF(E3526=0,0,E3526/L3526)</f>
        <v>66.666666666666671</v>
      </c>
      <c r="Q3526" s="2" t="str">
        <f>LEFT(N3526,SEARCH("/",N3526,1)-1)</f>
        <v>theater</v>
      </c>
      <c r="R3526" s="2" t="str">
        <f>RIGHT(N3526,LEN(N3526)-SEARCH("/",N3526))</f>
        <v>plays</v>
      </c>
      <c r="S3526" s="21">
        <f>(((J3526/60)/60)/24)+DATE(1970,1,1)+(-5/24)</f>
        <v>42072.162048611113</v>
      </c>
      <c r="T3526" s="21">
        <f>(((I3526/60)/60)/24)+DATE(1970,1,1)+(-5/24)</f>
        <v>42102.162048611113</v>
      </c>
    </row>
    <row r="3527" spans="1:20" ht="75" hidden="1" x14ac:dyDescent="0.25">
      <c r="A3527" s="13">
        <v>3612</v>
      </c>
      <c r="B3527" s="3" t="s">
        <v>3611</v>
      </c>
      <c r="C3527" s="3" t="s">
        <v>7722</v>
      </c>
      <c r="D3527" s="2">
        <v>5000</v>
      </c>
      <c r="E3527" s="11">
        <v>7220</v>
      </c>
      <c r="F3527" s="2" t="s">
        <v>8218</v>
      </c>
      <c r="G3527" s="2" t="s">
        <v>8228</v>
      </c>
      <c r="H3527" s="2" t="s">
        <v>8250</v>
      </c>
      <c r="I3527" s="2">
        <v>1402334811</v>
      </c>
      <c r="J3527" s="2">
        <v>1401470811</v>
      </c>
      <c r="K3527" s="2" t="b">
        <v>0</v>
      </c>
      <c r="L3527" s="2">
        <v>57</v>
      </c>
      <c r="M3527" s="2" t="b">
        <v>1</v>
      </c>
      <c r="N3527" s="2" t="s">
        <v>8270</v>
      </c>
      <c r="O3527" s="9">
        <f>E3527/D3527</f>
        <v>1.444</v>
      </c>
      <c r="P3527" s="10">
        <f>IF(E3527=0,0,E3527/L3527)</f>
        <v>126.66666666666667</v>
      </c>
      <c r="Q3527" s="2" t="str">
        <f>LEFT(N3527,SEARCH("/",N3527,1)-1)</f>
        <v>theater</v>
      </c>
      <c r="R3527" s="2" t="str">
        <f>RIGHT(N3527,LEN(N3527)-SEARCH("/",N3527))</f>
        <v>plays</v>
      </c>
      <c r="S3527" s="21">
        <f>(((J3527/60)/60)/24)+DATE(1970,1,1)+(-5/24)</f>
        <v>41789.518645833334</v>
      </c>
      <c r="T3527" s="21">
        <f>(((I3527/60)/60)/24)+DATE(1970,1,1)+(-5/24)</f>
        <v>41799.518645833334</v>
      </c>
    </row>
    <row r="3528" spans="1:20" ht="60" hidden="1" x14ac:dyDescent="0.25">
      <c r="A3528" s="13">
        <v>3613</v>
      </c>
      <c r="B3528" s="3" t="s">
        <v>3612</v>
      </c>
      <c r="C3528" s="3" t="s">
        <v>7723</v>
      </c>
      <c r="D3528" s="2">
        <v>1250</v>
      </c>
      <c r="E3528" s="11">
        <v>1250</v>
      </c>
      <c r="F3528" s="2" t="s">
        <v>8218</v>
      </c>
      <c r="G3528" s="2" t="s">
        <v>8223</v>
      </c>
      <c r="H3528" s="2" t="s">
        <v>8245</v>
      </c>
      <c r="I3528" s="2">
        <v>1403964574</v>
      </c>
      <c r="J3528" s="2">
        <v>1401372574</v>
      </c>
      <c r="K3528" s="2" t="b">
        <v>0</v>
      </c>
      <c r="L3528" s="2">
        <v>20</v>
      </c>
      <c r="M3528" s="2" t="b">
        <v>1</v>
      </c>
      <c r="N3528" s="2" t="s">
        <v>8270</v>
      </c>
      <c r="O3528" s="9">
        <f>E3528/D3528</f>
        <v>1</v>
      </c>
      <c r="P3528" s="10">
        <f>IF(E3528=0,0,E3528/L3528)</f>
        <v>62.5</v>
      </c>
      <c r="Q3528" s="2" t="str">
        <f>LEFT(N3528,SEARCH("/",N3528,1)-1)</f>
        <v>theater</v>
      </c>
      <c r="R3528" s="2" t="str">
        <f>RIGHT(N3528,LEN(N3528)-SEARCH("/",N3528))</f>
        <v>plays</v>
      </c>
      <c r="S3528" s="21">
        <f>(((J3528/60)/60)/24)+DATE(1970,1,1)+(-5/24)</f>
        <v>41788.381643518514</v>
      </c>
      <c r="T3528" s="21">
        <f>(((I3528/60)/60)/24)+DATE(1970,1,1)+(-5/24)</f>
        <v>41818.381643518514</v>
      </c>
    </row>
    <row r="3529" spans="1:20" ht="90" hidden="1" x14ac:dyDescent="0.25">
      <c r="A3529" s="13">
        <v>3614</v>
      </c>
      <c r="B3529" s="3" t="s">
        <v>3439</v>
      </c>
      <c r="C3529" s="3" t="s">
        <v>7724</v>
      </c>
      <c r="D3529" s="2">
        <v>2500</v>
      </c>
      <c r="E3529" s="11">
        <v>2520</v>
      </c>
      <c r="F3529" s="2" t="s">
        <v>8218</v>
      </c>
      <c r="G3529" s="2" t="s">
        <v>8223</v>
      </c>
      <c r="H3529" s="2" t="s">
        <v>8245</v>
      </c>
      <c r="I3529" s="2">
        <v>1434675616</v>
      </c>
      <c r="J3529" s="2">
        <v>1432083616</v>
      </c>
      <c r="K3529" s="2" t="b">
        <v>0</v>
      </c>
      <c r="L3529" s="2">
        <v>71</v>
      </c>
      <c r="M3529" s="2" t="b">
        <v>1</v>
      </c>
      <c r="N3529" s="2" t="s">
        <v>8270</v>
      </c>
      <c r="O3529" s="9">
        <f>E3529/D3529</f>
        <v>1.008</v>
      </c>
      <c r="P3529" s="10">
        <f>IF(E3529=0,0,E3529/L3529)</f>
        <v>35.492957746478872</v>
      </c>
      <c r="Q3529" s="2" t="str">
        <f>LEFT(N3529,SEARCH("/",N3529,1)-1)</f>
        <v>theater</v>
      </c>
      <c r="R3529" s="2" t="str">
        <f>RIGHT(N3529,LEN(N3529)-SEARCH("/",N3529))</f>
        <v>plays</v>
      </c>
      <c r="S3529" s="21">
        <f>(((J3529/60)/60)/24)+DATE(1970,1,1)+(-5/24)</f>
        <v>42143.833518518521</v>
      </c>
      <c r="T3529" s="21">
        <f>(((I3529/60)/60)/24)+DATE(1970,1,1)+(-5/24)</f>
        <v>42173.833518518521</v>
      </c>
    </row>
    <row r="3530" spans="1:20" ht="90" hidden="1" x14ac:dyDescent="0.25">
      <c r="A3530" s="13">
        <v>3615</v>
      </c>
      <c r="B3530" s="3" t="s">
        <v>3613</v>
      </c>
      <c r="C3530" s="3" t="s">
        <v>7725</v>
      </c>
      <c r="D3530" s="2">
        <v>2500</v>
      </c>
      <c r="E3530" s="11">
        <v>2670</v>
      </c>
      <c r="F3530" s="2" t="s">
        <v>8218</v>
      </c>
      <c r="G3530" s="2" t="s">
        <v>8224</v>
      </c>
      <c r="H3530" s="2" t="s">
        <v>8246</v>
      </c>
      <c r="I3530" s="2">
        <v>1449756896</v>
      </c>
      <c r="J3530" s="2">
        <v>1447164896</v>
      </c>
      <c r="K3530" s="2" t="b">
        <v>0</v>
      </c>
      <c r="L3530" s="2">
        <v>72</v>
      </c>
      <c r="M3530" s="2" t="b">
        <v>1</v>
      </c>
      <c r="N3530" s="2" t="s">
        <v>8270</v>
      </c>
      <c r="O3530" s="9">
        <f>E3530/D3530</f>
        <v>1.0680000000000001</v>
      </c>
      <c r="P3530" s="10">
        <f>IF(E3530=0,0,E3530/L3530)</f>
        <v>37.083333333333336</v>
      </c>
      <c r="Q3530" s="2" t="str">
        <f>LEFT(N3530,SEARCH("/",N3530,1)-1)</f>
        <v>theater</v>
      </c>
      <c r="R3530" s="2" t="str">
        <f>RIGHT(N3530,LEN(N3530)-SEARCH("/",N3530))</f>
        <v>plays</v>
      </c>
      <c r="S3530" s="21">
        <f>(((J3530/60)/60)/24)+DATE(1970,1,1)+(-5/24)</f>
        <v>42318.385370370372</v>
      </c>
      <c r="T3530" s="21">
        <f>(((I3530/60)/60)/24)+DATE(1970,1,1)+(-5/24)</f>
        <v>42348.385370370372</v>
      </c>
    </row>
    <row r="3531" spans="1:20" ht="105" hidden="1" x14ac:dyDescent="0.25">
      <c r="A3531" s="13">
        <v>3616</v>
      </c>
      <c r="B3531" s="3" t="s">
        <v>3614</v>
      </c>
      <c r="C3531" s="3" t="s">
        <v>7726</v>
      </c>
      <c r="D3531" s="2">
        <v>2500</v>
      </c>
      <c r="E3531" s="11">
        <v>3120</v>
      </c>
      <c r="F3531" s="2" t="s">
        <v>8218</v>
      </c>
      <c r="G3531" s="2" t="s">
        <v>8224</v>
      </c>
      <c r="H3531" s="2" t="s">
        <v>8246</v>
      </c>
      <c r="I3531" s="2">
        <v>1426801664</v>
      </c>
      <c r="J3531" s="2">
        <v>1424213264</v>
      </c>
      <c r="K3531" s="2" t="b">
        <v>0</v>
      </c>
      <c r="L3531" s="2">
        <v>45</v>
      </c>
      <c r="M3531" s="2" t="b">
        <v>1</v>
      </c>
      <c r="N3531" s="2" t="s">
        <v>8270</v>
      </c>
      <c r="O3531" s="9">
        <f>E3531/D3531</f>
        <v>1.248</v>
      </c>
      <c r="P3531" s="10">
        <f>IF(E3531=0,0,E3531/L3531)</f>
        <v>69.333333333333329</v>
      </c>
      <c r="Q3531" s="2" t="str">
        <f>LEFT(N3531,SEARCH("/",N3531,1)-1)</f>
        <v>theater</v>
      </c>
      <c r="R3531" s="2" t="str">
        <f>RIGHT(N3531,LEN(N3531)-SEARCH("/",N3531))</f>
        <v>plays</v>
      </c>
      <c r="S3531" s="21">
        <f>(((J3531/60)/60)/24)+DATE(1970,1,1)+(-5/24)</f>
        <v>42052.741481481477</v>
      </c>
      <c r="T3531" s="21">
        <f>(((I3531/60)/60)/24)+DATE(1970,1,1)+(-5/24)</f>
        <v>42082.699814814812</v>
      </c>
    </row>
    <row r="3532" spans="1:20" ht="90" hidden="1" x14ac:dyDescent="0.25">
      <c r="A3532" s="13">
        <v>3617</v>
      </c>
      <c r="B3532" s="3" t="s">
        <v>3615</v>
      </c>
      <c r="C3532" s="3" t="s">
        <v>7727</v>
      </c>
      <c r="D3532" s="2">
        <v>740</v>
      </c>
      <c r="E3532" s="11">
        <v>880</v>
      </c>
      <c r="F3532" s="2" t="s">
        <v>8218</v>
      </c>
      <c r="G3532" s="2" t="s">
        <v>8224</v>
      </c>
      <c r="H3532" s="2" t="s">
        <v>8246</v>
      </c>
      <c r="I3532" s="2">
        <v>1488240000</v>
      </c>
      <c r="J3532" s="2">
        <v>1486996729</v>
      </c>
      <c r="K3532" s="2" t="b">
        <v>0</v>
      </c>
      <c r="L3532" s="2">
        <v>51</v>
      </c>
      <c r="M3532" s="2" t="b">
        <v>1</v>
      </c>
      <c r="N3532" s="2" t="s">
        <v>8270</v>
      </c>
      <c r="O3532" s="9">
        <f>E3532/D3532</f>
        <v>1.1891891891891893</v>
      </c>
      <c r="P3532" s="10">
        <f>IF(E3532=0,0,E3532/L3532)</f>
        <v>17.254901960784313</v>
      </c>
      <c r="Q3532" s="2" t="str">
        <f>LEFT(N3532,SEARCH("/",N3532,1)-1)</f>
        <v>theater</v>
      </c>
      <c r="R3532" s="2" t="str">
        <f>RIGHT(N3532,LEN(N3532)-SEARCH("/",N3532))</f>
        <v>plays</v>
      </c>
      <c r="S3532" s="21">
        <f>(((J3532/60)/60)/24)+DATE(1970,1,1)+(-5/24)</f>
        <v>42779.401956018519</v>
      </c>
      <c r="T3532" s="21">
        <f>(((I3532/60)/60)/24)+DATE(1970,1,1)+(-5/24)</f>
        <v>42793.791666666664</v>
      </c>
    </row>
    <row r="3533" spans="1:20" ht="90" hidden="1" x14ac:dyDescent="0.25">
      <c r="A3533" s="13">
        <v>3618</v>
      </c>
      <c r="B3533" s="3" t="s">
        <v>3616</v>
      </c>
      <c r="C3533" s="3" t="s">
        <v>7728</v>
      </c>
      <c r="D3533" s="2">
        <v>2000</v>
      </c>
      <c r="E3533" s="11">
        <v>2020</v>
      </c>
      <c r="F3533" s="2" t="s">
        <v>8218</v>
      </c>
      <c r="G3533" s="2" t="s">
        <v>8224</v>
      </c>
      <c r="H3533" s="2" t="s">
        <v>8246</v>
      </c>
      <c r="I3533" s="2">
        <v>1433343850</v>
      </c>
      <c r="J3533" s="2">
        <v>1430751850</v>
      </c>
      <c r="K3533" s="2" t="b">
        <v>0</v>
      </c>
      <c r="L3533" s="2">
        <v>56</v>
      </c>
      <c r="M3533" s="2" t="b">
        <v>1</v>
      </c>
      <c r="N3533" s="2" t="s">
        <v>8270</v>
      </c>
      <c r="O3533" s="9">
        <f>E3533/D3533</f>
        <v>1.01</v>
      </c>
      <c r="P3533" s="10">
        <f>IF(E3533=0,0,E3533/L3533)</f>
        <v>36.071428571428569</v>
      </c>
      <c r="Q3533" s="2" t="str">
        <f>LEFT(N3533,SEARCH("/",N3533,1)-1)</f>
        <v>theater</v>
      </c>
      <c r="R3533" s="2" t="str">
        <f>RIGHT(N3533,LEN(N3533)-SEARCH("/",N3533))</f>
        <v>plays</v>
      </c>
      <c r="S3533" s="21">
        <f>(((J3533/60)/60)/24)+DATE(1970,1,1)+(-5/24)</f>
        <v>42128.419560185182</v>
      </c>
      <c r="T3533" s="21">
        <f>(((I3533/60)/60)/24)+DATE(1970,1,1)+(-5/24)</f>
        <v>42158.419560185182</v>
      </c>
    </row>
    <row r="3534" spans="1:20" ht="90" hidden="1" x14ac:dyDescent="0.25">
      <c r="A3534" s="13">
        <v>3619</v>
      </c>
      <c r="B3534" s="3" t="s">
        <v>3617</v>
      </c>
      <c r="C3534" s="3" t="s">
        <v>7729</v>
      </c>
      <c r="D3534" s="2">
        <v>1000</v>
      </c>
      <c r="E3534" s="11">
        <v>1130</v>
      </c>
      <c r="F3534" s="2" t="s">
        <v>8218</v>
      </c>
      <c r="G3534" s="2" t="s">
        <v>8223</v>
      </c>
      <c r="H3534" s="2" t="s">
        <v>8245</v>
      </c>
      <c r="I3534" s="2">
        <v>1479592800</v>
      </c>
      <c r="J3534" s="2">
        <v>1476760226</v>
      </c>
      <c r="K3534" s="2" t="b">
        <v>0</v>
      </c>
      <c r="L3534" s="2">
        <v>17</v>
      </c>
      <c r="M3534" s="2" t="b">
        <v>1</v>
      </c>
      <c r="N3534" s="2" t="s">
        <v>8270</v>
      </c>
      <c r="O3534" s="9">
        <f>E3534/D3534</f>
        <v>1.1299999999999999</v>
      </c>
      <c r="P3534" s="10">
        <f>IF(E3534=0,0,E3534/L3534)</f>
        <v>66.470588235294116</v>
      </c>
      <c r="Q3534" s="2" t="str">
        <f>LEFT(N3534,SEARCH("/",N3534,1)-1)</f>
        <v>theater</v>
      </c>
      <c r="R3534" s="2" t="str">
        <f>RIGHT(N3534,LEN(N3534)-SEARCH("/",N3534))</f>
        <v>plays</v>
      </c>
      <c r="S3534" s="21">
        <f>(((J3534/60)/60)/24)+DATE(1970,1,1)+(-5/24)</f>
        <v>42660.92391203704</v>
      </c>
      <c r="T3534" s="21">
        <f>(((I3534/60)/60)/24)+DATE(1970,1,1)+(-5/24)</f>
        <v>42693.708333333336</v>
      </c>
    </row>
    <row r="3535" spans="1:20" ht="90" hidden="1" x14ac:dyDescent="0.25">
      <c r="A3535" s="13">
        <v>3620</v>
      </c>
      <c r="B3535" s="3" t="s">
        <v>3618</v>
      </c>
      <c r="C3535" s="3" t="s">
        <v>7730</v>
      </c>
      <c r="D3535" s="2">
        <v>10500</v>
      </c>
      <c r="E3535" s="11">
        <v>11045</v>
      </c>
      <c r="F3535" s="2" t="s">
        <v>8218</v>
      </c>
      <c r="G3535" s="2" t="s">
        <v>8223</v>
      </c>
      <c r="H3535" s="2" t="s">
        <v>8245</v>
      </c>
      <c r="I3535" s="2">
        <v>1425528000</v>
      </c>
      <c r="J3535" s="2">
        <v>1422916261</v>
      </c>
      <c r="K3535" s="2" t="b">
        <v>0</v>
      </c>
      <c r="L3535" s="2">
        <v>197</v>
      </c>
      <c r="M3535" s="2" t="b">
        <v>1</v>
      </c>
      <c r="N3535" s="2" t="s">
        <v>8270</v>
      </c>
      <c r="O3535" s="9">
        <f>E3535/D3535</f>
        <v>1.0519047619047619</v>
      </c>
      <c r="P3535" s="10">
        <f>IF(E3535=0,0,E3535/L3535)</f>
        <v>56.065989847715734</v>
      </c>
      <c r="Q3535" s="2" t="str">
        <f>LEFT(N3535,SEARCH("/",N3535,1)-1)</f>
        <v>theater</v>
      </c>
      <c r="R3535" s="2" t="str">
        <f>RIGHT(N3535,LEN(N3535)-SEARCH("/",N3535))</f>
        <v>plays</v>
      </c>
      <c r="S3535" s="21">
        <f>(((J3535/60)/60)/24)+DATE(1970,1,1)+(-5/24)</f>
        <v>42037.72987268518</v>
      </c>
      <c r="T3535" s="21">
        <f>(((I3535/60)/60)/24)+DATE(1970,1,1)+(-5/24)</f>
        <v>42067.958333333336</v>
      </c>
    </row>
    <row r="3536" spans="1:20" ht="105" hidden="1" x14ac:dyDescent="0.25">
      <c r="A3536" s="13">
        <v>3621</v>
      </c>
      <c r="B3536" s="3" t="s">
        <v>3619</v>
      </c>
      <c r="C3536" s="3" t="s">
        <v>7731</v>
      </c>
      <c r="D3536" s="2">
        <v>3000</v>
      </c>
      <c r="E3536" s="11">
        <v>3292</v>
      </c>
      <c r="F3536" s="2" t="s">
        <v>8218</v>
      </c>
      <c r="G3536" s="2" t="s">
        <v>8223</v>
      </c>
      <c r="H3536" s="2" t="s">
        <v>8245</v>
      </c>
      <c r="I3536" s="2">
        <v>1475269200</v>
      </c>
      <c r="J3536" s="2">
        <v>1473200844</v>
      </c>
      <c r="K3536" s="2" t="b">
        <v>0</v>
      </c>
      <c r="L3536" s="2">
        <v>70</v>
      </c>
      <c r="M3536" s="2" t="b">
        <v>1</v>
      </c>
      <c r="N3536" s="2" t="s">
        <v>8270</v>
      </c>
      <c r="O3536" s="9">
        <f>E3536/D3536</f>
        <v>1.0973333333333333</v>
      </c>
      <c r="P3536" s="10">
        <f>IF(E3536=0,0,E3536/L3536)</f>
        <v>47.028571428571432</v>
      </c>
      <c r="Q3536" s="2" t="str">
        <f>LEFT(N3536,SEARCH("/",N3536,1)-1)</f>
        <v>theater</v>
      </c>
      <c r="R3536" s="2" t="str">
        <f>RIGHT(N3536,LEN(N3536)-SEARCH("/",N3536))</f>
        <v>plays</v>
      </c>
      <c r="S3536" s="21">
        <f>(((J3536/60)/60)/24)+DATE(1970,1,1)+(-5/24)</f>
        <v>42619.727361111109</v>
      </c>
      <c r="T3536" s="21">
        <f>(((I3536/60)/60)/24)+DATE(1970,1,1)+(-5/24)</f>
        <v>42643.666666666664</v>
      </c>
    </row>
    <row r="3537" spans="1:20" ht="60" hidden="1" x14ac:dyDescent="0.25">
      <c r="A3537" s="13">
        <v>3622</v>
      </c>
      <c r="B3537" s="3" t="s">
        <v>3620</v>
      </c>
      <c r="C3537" s="3" t="s">
        <v>7732</v>
      </c>
      <c r="D3537" s="2">
        <v>1000</v>
      </c>
      <c r="E3537" s="11">
        <v>1000.99</v>
      </c>
      <c r="F3537" s="2" t="s">
        <v>8218</v>
      </c>
      <c r="G3537" s="2" t="s">
        <v>8223</v>
      </c>
      <c r="H3537" s="2" t="s">
        <v>8245</v>
      </c>
      <c r="I3537" s="2">
        <v>1411874580</v>
      </c>
      <c r="J3537" s="2">
        <v>1409030371</v>
      </c>
      <c r="K3537" s="2" t="b">
        <v>0</v>
      </c>
      <c r="L3537" s="2">
        <v>21</v>
      </c>
      <c r="M3537" s="2" t="b">
        <v>1</v>
      </c>
      <c r="N3537" s="2" t="s">
        <v>8270</v>
      </c>
      <c r="O3537" s="9">
        <f>E3537/D3537</f>
        <v>1.00099</v>
      </c>
      <c r="P3537" s="10">
        <f>IF(E3537=0,0,E3537/L3537)</f>
        <v>47.666190476190479</v>
      </c>
      <c r="Q3537" s="2" t="str">
        <f>LEFT(N3537,SEARCH("/",N3537,1)-1)</f>
        <v>theater</v>
      </c>
      <c r="R3537" s="2" t="str">
        <f>RIGHT(N3537,LEN(N3537)-SEARCH("/",N3537))</f>
        <v>plays</v>
      </c>
      <c r="S3537" s="21">
        <f>(((J3537/60)/60)/24)+DATE(1970,1,1)+(-5/24)</f>
        <v>41877.013553240737</v>
      </c>
      <c r="T3537" s="21">
        <f>(((I3537/60)/60)/24)+DATE(1970,1,1)+(-5/24)</f>
        <v>41909.932638888888</v>
      </c>
    </row>
    <row r="3538" spans="1:20" ht="75" hidden="1" x14ac:dyDescent="0.25">
      <c r="A3538" s="13">
        <v>3623</v>
      </c>
      <c r="B3538" s="3" t="s">
        <v>3621</v>
      </c>
      <c r="C3538" s="3" t="s">
        <v>7733</v>
      </c>
      <c r="D3538" s="2">
        <v>2500</v>
      </c>
      <c r="E3538" s="11">
        <v>3000</v>
      </c>
      <c r="F3538" s="2" t="s">
        <v>8218</v>
      </c>
      <c r="G3538" s="2" t="s">
        <v>8223</v>
      </c>
      <c r="H3538" s="2" t="s">
        <v>8245</v>
      </c>
      <c r="I3538" s="2">
        <v>1406358000</v>
      </c>
      <c r="J3538" s="2">
        <v>1404841270</v>
      </c>
      <c r="K3538" s="2" t="b">
        <v>0</v>
      </c>
      <c r="L3538" s="2">
        <v>34</v>
      </c>
      <c r="M3538" s="2" t="b">
        <v>1</v>
      </c>
      <c r="N3538" s="2" t="s">
        <v>8270</v>
      </c>
      <c r="O3538" s="9">
        <f>E3538/D3538</f>
        <v>1.2</v>
      </c>
      <c r="P3538" s="10">
        <f>IF(E3538=0,0,E3538/L3538)</f>
        <v>88.235294117647058</v>
      </c>
      <c r="Q3538" s="2" t="str">
        <f>LEFT(N3538,SEARCH("/",N3538,1)-1)</f>
        <v>theater</v>
      </c>
      <c r="R3538" s="2" t="str">
        <f>RIGHT(N3538,LEN(N3538)-SEARCH("/",N3538))</f>
        <v>plays</v>
      </c>
      <c r="S3538" s="21">
        <f>(((J3538/60)/60)/24)+DATE(1970,1,1)+(-5/24)</f>
        <v>41828.528587962959</v>
      </c>
      <c r="T3538" s="21">
        <f>(((I3538/60)/60)/24)+DATE(1970,1,1)+(-5/24)</f>
        <v>41846.083333333328</v>
      </c>
    </row>
    <row r="3539" spans="1:20" ht="120" hidden="1" x14ac:dyDescent="0.25">
      <c r="A3539" s="13">
        <v>3624</v>
      </c>
      <c r="B3539" s="3" t="s">
        <v>3622</v>
      </c>
      <c r="C3539" s="3" t="s">
        <v>7734</v>
      </c>
      <c r="D3539" s="2">
        <v>3000</v>
      </c>
      <c r="E3539" s="11">
        <v>3148</v>
      </c>
      <c r="F3539" s="2" t="s">
        <v>8218</v>
      </c>
      <c r="G3539" s="2" t="s">
        <v>8223</v>
      </c>
      <c r="H3539" s="2" t="s">
        <v>8245</v>
      </c>
      <c r="I3539" s="2">
        <v>1471977290</v>
      </c>
      <c r="J3539" s="2">
        <v>1466793290</v>
      </c>
      <c r="K3539" s="2" t="b">
        <v>0</v>
      </c>
      <c r="L3539" s="2">
        <v>39</v>
      </c>
      <c r="M3539" s="2" t="b">
        <v>1</v>
      </c>
      <c r="N3539" s="2" t="s">
        <v>8270</v>
      </c>
      <c r="O3539" s="9">
        <f>E3539/D3539</f>
        <v>1.0493333333333332</v>
      </c>
      <c r="P3539" s="10">
        <f>IF(E3539=0,0,E3539/L3539)</f>
        <v>80.717948717948715</v>
      </c>
      <c r="Q3539" s="2" t="str">
        <f>LEFT(N3539,SEARCH("/",N3539,1)-1)</f>
        <v>theater</v>
      </c>
      <c r="R3539" s="2" t="str">
        <f>RIGHT(N3539,LEN(N3539)-SEARCH("/",N3539))</f>
        <v>plays</v>
      </c>
      <c r="S3539" s="21">
        <f>(((J3539/60)/60)/24)+DATE(1970,1,1)+(-5/24)</f>
        <v>42545.565856481473</v>
      </c>
      <c r="T3539" s="21">
        <f>(((I3539/60)/60)/24)+DATE(1970,1,1)+(-5/24)</f>
        <v>42605.565856481473</v>
      </c>
    </row>
    <row r="3540" spans="1:20" ht="90" hidden="1" x14ac:dyDescent="0.25">
      <c r="A3540" s="13">
        <v>3625</v>
      </c>
      <c r="B3540" s="3" t="s">
        <v>3623</v>
      </c>
      <c r="C3540" s="3" t="s">
        <v>7735</v>
      </c>
      <c r="D3540" s="2">
        <v>3000</v>
      </c>
      <c r="E3540" s="11">
        <v>3080</v>
      </c>
      <c r="F3540" s="2" t="s">
        <v>8218</v>
      </c>
      <c r="G3540" s="2" t="s">
        <v>8224</v>
      </c>
      <c r="H3540" s="2" t="s">
        <v>8246</v>
      </c>
      <c r="I3540" s="2">
        <v>1435851577</v>
      </c>
      <c r="J3540" s="2">
        <v>1433259577</v>
      </c>
      <c r="K3540" s="2" t="b">
        <v>0</v>
      </c>
      <c r="L3540" s="2">
        <v>78</v>
      </c>
      <c r="M3540" s="2" t="b">
        <v>1</v>
      </c>
      <c r="N3540" s="2" t="s">
        <v>8270</v>
      </c>
      <c r="O3540" s="9">
        <f>E3540/D3540</f>
        <v>1.0266666666666666</v>
      </c>
      <c r="P3540" s="10">
        <f>IF(E3540=0,0,E3540/L3540)</f>
        <v>39.487179487179489</v>
      </c>
      <c r="Q3540" s="2" t="str">
        <f>LEFT(N3540,SEARCH("/",N3540,1)-1)</f>
        <v>theater</v>
      </c>
      <c r="R3540" s="2" t="str">
        <f>RIGHT(N3540,LEN(N3540)-SEARCH("/",N3540))</f>
        <v>plays</v>
      </c>
      <c r="S3540" s="21">
        <f>(((J3540/60)/60)/24)+DATE(1970,1,1)+(-5/24)</f>
        <v>42157.444178240738</v>
      </c>
      <c r="T3540" s="21">
        <f>(((I3540/60)/60)/24)+DATE(1970,1,1)+(-5/24)</f>
        <v>42187.444178240738</v>
      </c>
    </row>
    <row r="3541" spans="1:20" ht="90" hidden="1" x14ac:dyDescent="0.25">
      <c r="A3541" s="13">
        <v>3626</v>
      </c>
      <c r="B3541" s="3" t="s">
        <v>3624</v>
      </c>
      <c r="C3541" s="3" t="s">
        <v>7736</v>
      </c>
      <c r="D3541" s="2">
        <v>4000</v>
      </c>
      <c r="E3541" s="11">
        <v>4073</v>
      </c>
      <c r="F3541" s="2" t="s">
        <v>8218</v>
      </c>
      <c r="G3541" s="2" t="s">
        <v>8224</v>
      </c>
      <c r="H3541" s="2" t="s">
        <v>8246</v>
      </c>
      <c r="I3541" s="2">
        <v>1408204857</v>
      </c>
      <c r="J3541" s="2">
        <v>1406390457</v>
      </c>
      <c r="K3541" s="2" t="b">
        <v>0</v>
      </c>
      <c r="L3541" s="2">
        <v>48</v>
      </c>
      <c r="M3541" s="2" t="b">
        <v>1</v>
      </c>
      <c r="N3541" s="2" t="s">
        <v>8270</v>
      </c>
      <c r="O3541" s="9">
        <f>E3541/D3541</f>
        <v>1.0182500000000001</v>
      </c>
      <c r="P3541" s="10">
        <f>IF(E3541=0,0,E3541/L3541)</f>
        <v>84.854166666666671</v>
      </c>
      <c r="Q3541" s="2" t="str">
        <f>LEFT(N3541,SEARCH("/",N3541,1)-1)</f>
        <v>theater</v>
      </c>
      <c r="R3541" s="2" t="str">
        <f>RIGHT(N3541,LEN(N3541)-SEARCH("/",N3541))</f>
        <v>plays</v>
      </c>
      <c r="S3541" s="21">
        <f>(((J3541/60)/60)/24)+DATE(1970,1,1)+(-5/24)</f>
        <v>41846.458993055552</v>
      </c>
      <c r="T3541" s="21">
        <f>(((I3541/60)/60)/24)+DATE(1970,1,1)+(-5/24)</f>
        <v>41867.458993055552</v>
      </c>
    </row>
    <row r="3542" spans="1:20" ht="105" hidden="1" x14ac:dyDescent="0.25">
      <c r="A3542" s="13">
        <v>3627</v>
      </c>
      <c r="B3542" s="3" t="s">
        <v>3625</v>
      </c>
      <c r="C3542" s="3" t="s">
        <v>7737</v>
      </c>
      <c r="D3542" s="2">
        <v>2000</v>
      </c>
      <c r="E3542" s="11">
        <v>2000</v>
      </c>
      <c r="F3542" s="2" t="s">
        <v>8218</v>
      </c>
      <c r="G3542" s="2" t="s">
        <v>8223</v>
      </c>
      <c r="H3542" s="2" t="s">
        <v>8245</v>
      </c>
      <c r="I3542" s="2">
        <v>1463803140</v>
      </c>
      <c r="J3542" s="2">
        <v>1459446487</v>
      </c>
      <c r="K3542" s="2" t="b">
        <v>0</v>
      </c>
      <c r="L3542" s="2">
        <v>29</v>
      </c>
      <c r="M3542" s="2" t="b">
        <v>1</v>
      </c>
      <c r="N3542" s="2" t="s">
        <v>8270</v>
      </c>
      <c r="O3542" s="9">
        <f>E3542/D3542</f>
        <v>1</v>
      </c>
      <c r="P3542" s="10">
        <f>IF(E3542=0,0,E3542/L3542)</f>
        <v>68.965517241379317</v>
      </c>
      <c r="Q3542" s="2" t="str">
        <f>LEFT(N3542,SEARCH("/",N3542,1)-1)</f>
        <v>theater</v>
      </c>
      <c r="R3542" s="2" t="str">
        <f>RIGHT(N3542,LEN(N3542)-SEARCH("/",N3542))</f>
        <v>plays</v>
      </c>
      <c r="S3542" s="21">
        <f>(((J3542/60)/60)/24)+DATE(1970,1,1)+(-5/24)</f>
        <v>42460.533414351848</v>
      </c>
      <c r="T3542" s="21">
        <f>(((I3542/60)/60)/24)+DATE(1970,1,1)+(-5/24)</f>
        <v>42510.957638888889</v>
      </c>
    </row>
    <row r="3543" spans="1:20" ht="60" hidden="1" x14ac:dyDescent="0.25">
      <c r="A3543" s="13">
        <v>3648</v>
      </c>
      <c r="B3543" s="3" t="s">
        <v>3646</v>
      </c>
      <c r="C3543" s="3" t="s">
        <v>7758</v>
      </c>
      <c r="D3543" s="2">
        <v>40000</v>
      </c>
      <c r="E3543" s="11">
        <v>40153</v>
      </c>
      <c r="F3543" s="2" t="s">
        <v>8218</v>
      </c>
      <c r="G3543" s="2" t="s">
        <v>8223</v>
      </c>
      <c r="H3543" s="2" t="s">
        <v>8245</v>
      </c>
      <c r="I3543" s="2">
        <v>1412492445</v>
      </c>
      <c r="J3543" s="2">
        <v>1409900445</v>
      </c>
      <c r="K3543" s="2" t="b">
        <v>0</v>
      </c>
      <c r="L3543" s="2">
        <v>73</v>
      </c>
      <c r="M3543" s="2" t="b">
        <v>1</v>
      </c>
      <c r="N3543" s="2" t="s">
        <v>8270</v>
      </c>
      <c r="O3543" s="9">
        <f>E3543/D3543</f>
        <v>1.003825</v>
      </c>
      <c r="P3543" s="10">
        <f>IF(E3543=0,0,E3543/L3543)</f>
        <v>550.04109589041093</v>
      </c>
      <c r="Q3543" s="2" t="str">
        <f>LEFT(N3543,SEARCH("/",N3543,1)-1)</f>
        <v>theater</v>
      </c>
      <c r="R3543" s="2" t="str">
        <f>RIGHT(N3543,LEN(N3543)-SEARCH("/",N3543))</f>
        <v>plays</v>
      </c>
      <c r="S3543" s="21">
        <f>(((J3543/60)/60)/24)+DATE(1970,1,1)+(-5/24)</f>
        <v>41887.083854166667</v>
      </c>
      <c r="T3543" s="21">
        <f>(((I3543/60)/60)/24)+DATE(1970,1,1)+(-5/24)</f>
        <v>41917.083854166667</v>
      </c>
    </row>
    <row r="3544" spans="1:20" ht="75" hidden="1" x14ac:dyDescent="0.25">
      <c r="A3544" s="13">
        <v>3649</v>
      </c>
      <c r="B3544" s="3" t="s">
        <v>3647</v>
      </c>
      <c r="C3544" s="3" t="s">
        <v>7759</v>
      </c>
      <c r="D3544" s="2">
        <v>750</v>
      </c>
      <c r="E3544" s="11">
        <v>780</v>
      </c>
      <c r="F3544" s="2" t="s">
        <v>8218</v>
      </c>
      <c r="G3544" s="2" t="s">
        <v>8228</v>
      </c>
      <c r="H3544" s="2" t="s">
        <v>8250</v>
      </c>
      <c r="I3544" s="2">
        <v>1402938394</v>
      </c>
      <c r="J3544" s="2">
        <v>1400691994</v>
      </c>
      <c r="K3544" s="2" t="b">
        <v>0</v>
      </c>
      <c r="L3544" s="2">
        <v>8</v>
      </c>
      <c r="M3544" s="2" t="b">
        <v>1</v>
      </c>
      <c r="N3544" s="2" t="s">
        <v>8270</v>
      </c>
      <c r="O3544" s="9">
        <f>E3544/D3544</f>
        <v>1.04</v>
      </c>
      <c r="P3544" s="10">
        <f>IF(E3544=0,0,E3544/L3544)</f>
        <v>97.5</v>
      </c>
      <c r="Q3544" s="2" t="str">
        <f>LEFT(N3544,SEARCH("/",N3544,1)-1)</f>
        <v>theater</v>
      </c>
      <c r="R3544" s="2" t="str">
        <f>RIGHT(N3544,LEN(N3544)-SEARCH("/",N3544))</f>
        <v>plays</v>
      </c>
      <c r="S3544" s="21">
        <f>(((J3544/60)/60)/24)+DATE(1970,1,1)+(-5/24)</f>
        <v>41780.504560185182</v>
      </c>
      <c r="T3544" s="21">
        <f>(((I3544/60)/60)/24)+DATE(1970,1,1)+(-5/24)</f>
        <v>41806.504560185182</v>
      </c>
    </row>
    <row r="3545" spans="1:20" ht="105" hidden="1" x14ac:dyDescent="0.25">
      <c r="A3545" s="13">
        <v>3650</v>
      </c>
      <c r="B3545" s="3" t="s">
        <v>3648</v>
      </c>
      <c r="C3545" s="3" t="s">
        <v>7760</v>
      </c>
      <c r="D3545" s="2">
        <v>500</v>
      </c>
      <c r="E3545" s="11">
        <v>500</v>
      </c>
      <c r="F3545" s="2" t="s">
        <v>8218</v>
      </c>
      <c r="G3545" s="2" t="s">
        <v>8224</v>
      </c>
      <c r="H3545" s="2" t="s">
        <v>8246</v>
      </c>
      <c r="I3545" s="2">
        <v>1454412584</v>
      </c>
      <c r="J3545" s="2">
        <v>1452598184</v>
      </c>
      <c r="K3545" s="2" t="b">
        <v>0</v>
      </c>
      <c r="L3545" s="2">
        <v>17</v>
      </c>
      <c r="M3545" s="2" t="b">
        <v>1</v>
      </c>
      <c r="N3545" s="2" t="s">
        <v>8270</v>
      </c>
      <c r="O3545" s="9">
        <f>E3545/D3545</f>
        <v>1</v>
      </c>
      <c r="P3545" s="10">
        <f>IF(E3545=0,0,E3545/L3545)</f>
        <v>29.411764705882351</v>
      </c>
      <c r="Q3545" s="2" t="str">
        <f>LEFT(N3545,SEARCH("/",N3545,1)-1)</f>
        <v>theater</v>
      </c>
      <c r="R3545" s="2" t="str">
        <f>RIGHT(N3545,LEN(N3545)-SEARCH("/",N3545))</f>
        <v>plays</v>
      </c>
      <c r="S3545" s="21">
        <f>(((J3545/60)/60)/24)+DATE(1970,1,1)+(-5/24)</f>
        <v>42381.270648148151</v>
      </c>
      <c r="T3545" s="21">
        <f>(((I3545/60)/60)/24)+DATE(1970,1,1)+(-5/24)</f>
        <v>42402.270648148151</v>
      </c>
    </row>
    <row r="3546" spans="1:20" ht="75" hidden="1" x14ac:dyDescent="0.25">
      <c r="A3546" s="13">
        <v>3651</v>
      </c>
      <c r="B3546" s="3" t="s">
        <v>3649</v>
      </c>
      <c r="C3546" s="3" t="s">
        <v>7761</v>
      </c>
      <c r="D3546" s="2">
        <v>500</v>
      </c>
      <c r="E3546" s="11">
        <v>520</v>
      </c>
      <c r="F3546" s="2" t="s">
        <v>8218</v>
      </c>
      <c r="G3546" s="2" t="s">
        <v>8223</v>
      </c>
      <c r="H3546" s="2" t="s">
        <v>8245</v>
      </c>
      <c r="I3546" s="2">
        <v>1407686340</v>
      </c>
      <c r="J3546" s="2">
        <v>1404833442</v>
      </c>
      <c r="K3546" s="2" t="b">
        <v>0</v>
      </c>
      <c r="L3546" s="2">
        <v>9</v>
      </c>
      <c r="M3546" s="2" t="b">
        <v>1</v>
      </c>
      <c r="N3546" s="2" t="s">
        <v>8270</v>
      </c>
      <c r="O3546" s="9">
        <f>E3546/D3546</f>
        <v>1.04</v>
      </c>
      <c r="P3546" s="10">
        <f>IF(E3546=0,0,E3546/L3546)</f>
        <v>57.777777777777779</v>
      </c>
      <c r="Q3546" s="2" t="str">
        <f>LEFT(N3546,SEARCH("/",N3546,1)-1)</f>
        <v>theater</v>
      </c>
      <c r="R3546" s="2" t="str">
        <f>RIGHT(N3546,LEN(N3546)-SEARCH("/",N3546))</f>
        <v>plays</v>
      </c>
      <c r="S3546" s="21">
        <f>(((J3546/60)/60)/24)+DATE(1970,1,1)+(-5/24)</f>
        <v>41828.437986111108</v>
      </c>
      <c r="T3546" s="21">
        <f>(((I3546/60)/60)/24)+DATE(1970,1,1)+(-5/24)</f>
        <v>41861.457638888889</v>
      </c>
    </row>
    <row r="3547" spans="1:20" ht="105" hidden="1" x14ac:dyDescent="0.25">
      <c r="A3547" s="13">
        <v>3652</v>
      </c>
      <c r="B3547" s="3" t="s">
        <v>2867</v>
      </c>
      <c r="C3547" s="3" t="s">
        <v>7762</v>
      </c>
      <c r="D3547" s="2">
        <v>300</v>
      </c>
      <c r="E3547" s="11">
        <v>752</v>
      </c>
      <c r="F3547" s="2" t="s">
        <v>8218</v>
      </c>
      <c r="G3547" s="2" t="s">
        <v>8228</v>
      </c>
      <c r="H3547" s="2" t="s">
        <v>8250</v>
      </c>
      <c r="I3547" s="2">
        <v>1472097540</v>
      </c>
      <c r="J3547" s="2">
        <v>1471188502</v>
      </c>
      <c r="K3547" s="2" t="b">
        <v>0</v>
      </c>
      <c r="L3547" s="2">
        <v>17</v>
      </c>
      <c r="M3547" s="2" t="b">
        <v>1</v>
      </c>
      <c r="N3547" s="2" t="s">
        <v>8270</v>
      </c>
      <c r="O3547" s="9">
        <f>E3547/D3547</f>
        <v>2.5066666666666668</v>
      </c>
      <c r="P3547" s="10">
        <f>IF(E3547=0,0,E3547/L3547)</f>
        <v>44.235294117647058</v>
      </c>
      <c r="Q3547" s="2" t="str">
        <f>LEFT(N3547,SEARCH("/",N3547,1)-1)</f>
        <v>theater</v>
      </c>
      <c r="R3547" s="2" t="str">
        <f>RIGHT(N3547,LEN(N3547)-SEARCH("/",N3547))</f>
        <v>plays</v>
      </c>
      <c r="S3547" s="21">
        <f>(((J3547/60)/60)/24)+DATE(1970,1,1)+(-5/24)</f>
        <v>42596.436365740738</v>
      </c>
      <c r="T3547" s="21">
        <f>(((I3547/60)/60)/24)+DATE(1970,1,1)+(-5/24)</f>
        <v>42606.957638888889</v>
      </c>
    </row>
    <row r="3548" spans="1:20" ht="105" hidden="1" x14ac:dyDescent="0.25">
      <c r="A3548" s="13">
        <v>3653</v>
      </c>
      <c r="B3548" s="3" t="s">
        <v>3650</v>
      </c>
      <c r="C3548" s="3" t="s">
        <v>7763</v>
      </c>
      <c r="D3548" s="2">
        <v>2000</v>
      </c>
      <c r="E3548" s="11">
        <v>2010</v>
      </c>
      <c r="F3548" s="2" t="s">
        <v>8218</v>
      </c>
      <c r="G3548" s="2" t="s">
        <v>8224</v>
      </c>
      <c r="H3548" s="2" t="s">
        <v>8246</v>
      </c>
      <c r="I3548" s="2">
        <v>1438764207</v>
      </c>
      <c r="J3548" s="2">
        <v>1436172207</v>
      </c>
      <c r="K3548" s="2" t="b">
        <v>0</v>
      </c>
      <c r="L3548" s="2">
        <v>33</v>
      </c>
      <c r="M3548" s="2" t="b">
        <v>1</v>
      </c>
      <c r="N3548" s="2" t="s">
        <v>8270</v>
      </c>
      <c r="O3548" s="9">
        <f>E3548/D3548</f>
        <v>1.0049999999999999</v>
      </c>
      <c r="P3548" s="10">
        <f>IF(E3548=0,0,E3548/L3548)</f>
        <v>60.909090909090907</v>
      </c>
      <c r="Q3548" s="2" t="str">
        <f>LEFT(N3548,SEARCH("/",N3548,1)-1)</f>
        <v>theater</v>
      </c>
      <c r="R3548" s="2" t="str">
        <f>RIGHT(N3548,LEN(N3548)-SEARCH("/",N3548))</f>
        <v>plays</v>
      </c>
      <c r="S3548" s="21">
        <f>(((J3548/60)/60)/24)+DATE(1970,1,1)+(-5/24)</f>
        <v>42191.155173611107</v>
      </c>
      <c r="T3548" s="21">
        <f>(((I3548/60)/60)/24)+DATE(1970,1,1)+(-5/24)</f>
        <v>42221.155173611107</v>
      </c>
    </row>
    <row r="3549" spans="1:20" ht="90" hidden="1" x14ac:dyDescent="0.25">
      <c r="A3549" s="13">
        <v>3654</v>
      </c>
      <c r="B3549" s="3" t="s">
        <v>3651</v>
      </c>
      <c r="C3549" s="3" t="s">
        <v>7764</v>
      </c>
      <c r="D3549" s="2">
        <v>1500</v>
      </c>
      <c r="E3549" s="11">
        <v>2616</v>
      </c>
      <c r="F3549" s="2" t="s">
        <v>8218</v>
      </c>
      <c r="G3549" s="2" t="s">
        <v>8224</v>
      </c>
      <c r="H3549" s="2" t="s">
        <v>8246</v>
      </c>
      <c r="I3549" s="2">
        <v>1459702800</v>
      </c>
      <c r="J3549" s="2">
        <v>1457690386</v>
      </c>
      <c r="K3549" s="2" t="b">
        <v>0</v>
      </c>
      <c r="L3549" s="2">
        <v>38</v>
      </c>
      <c r="M3549" s="2" t="b">
        <v>1</v>
      </c>
      <c r="N3549" s="2" t="s">
        <v>8270</v>
      </c>
      <c r="O3549" s="9">
        <f>E3549/D3549</f>
        <v>1.744</v>
      </c>
      <c r="P3549" s="10">
        <f>IF(E3549=0,0,E3549/L3549)</f>
        <v>68.84210526315789</v>
      </c>
      <c r="Q3549" s="2" t="str">
        <f>LEFT(N3549,SEARCH("/",N3549,1)-1)</f>
        <v>theater</v>
      </c>
      <c r="R3549" s="2" t="str">
        <f>RIGHT(N3549,LEN(N3549)-SEARCH("/",N3549))</f>
        <v>plays</v>
      </c>
      <c r="S3549" s="21">
        <f>(((J3549/60)/60)/24)+DATE(1970,1,1)+(-5/24)</f>
        <v>42440.20817129629</v>
      </c>
      <c r="T3549" s="21">
        <f>(((I3549/60)/60)/24)+DATE(1970,1,1)+(-5/24)</f>
        <v>42463.499999999993</v>
      </c>
    </row>
    <row r="3550" spans="1:20" ht="90" hidden="1" x14ac:dyDescent="0.25">
      <c r="A3550" s="13">
        <v>3655</v>
      </c>
      <c r="B3550" s="3" t="s">
        <v>3652</v>
      </c>
      <c r="C3550" s="3" t="s">
        <v>7765</v>
      </c>
      <c r="D3550" s="2">
        <v>5000</v>
      </c>
      <c r="E3550" s="11">
        <v>5813</v>
      </c>
      <c r="F3550" s="2" t="s">
        <v>8218</v>
      </c>
      <c r="G3550" s="2" t="s">
        <v>8223</v>
      </c>
      <c r="H3550" s="2" t="s">
        <v>8245</v>
      </c>
      <c r="I3550" s="2">
        <v>1437202740</v>
      </c>
      <c r="J3550" s="2">
        <v>1434654998</v>
      </c>
      <c r="K3550" s="2" t="b">
        <v>0</v>
      </c>
      <c r="L3550" s="2">
        <v>79</v>
      </c>
      <c r="M3550" s="2" t="b">
        <v>1</v>
      </c>
      <c r="N3550" s="2" t="s">
        <v>8270</v>
      </c>
      <c r="O3550" s="9">
        <f>E3550/D3550</f>
        <v>1.1626000000000001</v>
      </c>
      <c r="P3550" s="10">
        <f>IF(E3550=0,0,E3550/L3550)</f>
        <v>73.582278481012665</v>
      </c>
      <c r="Q3550" s="2" t="str">
        <f>LEFT(N3550,SEARCH("/",N3550,1)-1)</f>
        <v>theater</v>
      </c>
      <c r="R3550" s="2" t="str">
        <f>RIGHT(N3550,LEN(N3550)-SEARCH("/",N3550))</f>
        <v>plays</v>
      </c>
      <c r="S3550" s="21">
        <f>(((J3550/60)/60)/24)+DATE(1970,1,1)+(-5/24)</f>
        <v>42173.594884259255</v>
      </c>
      <c r="T3550" s="21">
        <f>(((I3550/60)/60)/24)+DATE(1970,1,1)+(-5/24)</f>
        <v>42203.082638888889</v>
      </c>
    </row>
    <row r="3551" spans="1:20" ht="90" hidden="1" x14ac:dyDescent="0.25">
      <c r="A3551" s="13">
        <v>3656</v>
      </c>
      <c r="B3551" s="3" t="s">
        <v>3653</v>
      </c>
      <c r="C3551" s="3" t="s">
        <v>7766</v>
      </c>
      <c r="D3551" s="2">
        <v>5000</v>
      </c>
      <c r="E3551" s="11">
        <v>5291</v>
      </c>
      <c r="F3551" s="2" t="s">
        <v>8218</v>
      </c>
      <c r="G3551" s="2" t="s">
        <v>8239</v>
      </c>
      <c r="H3551" s="2" t="s">
        <v>8256</v>
      </c>
      <c r="I3551" s="2">
        <v>1485989940</v>
      </c>
      <c r="J3551" s="2">
        <v>1483393836</v>
      </c>
      <c r="K3551" s="2" t="b">
        <v>0</v>
      </c>
      <c r="L3551" s="2">
        <v>46</v>
      </c>
      <c r="M3551" s="2" t="b">
        <v>1</v>
      </c>
      <c r="N3551" s="2" t="s">
        <v>8270</v>
      </c>
      <c r="O3551" s="9">
        <f>E3551/D3551</f>
        <v>1.0582</v>
      </c>
      <c r="P3551" s="10">
        <f>IF(E3551=0,0,E3551/L3551)</f>
        <v>115.02173913043478</v>
      </c>
      <c r="Q3551" s="2" t="str">
        <f>LEFT(N3551,SEARCH("/",N3551,1)-1)</f>
        <v>theater</v>
      </c>
      <c r="R3551" s="2" t="str">
        <f>RIGHT(N3551,LEN(N3551)-SEARCH("/",N3551))</f>
        <v>plays</v>
      </c>
      <c r="S3551" s="21">
        <f>(((J3551/60)/60)/24)+DATE(1970,1,1)+(-5/24)</f>
        <v>42737.70180555556</v>
      </c>
      <c r="T3551" s="21">
        <f>(((I3551/60)/60)/24)+DATE(1970,1,1)+(-5/24)</f>
        <v>42767.749305555553</v>
      </c>
    </row>
    <row r="3552" spans="1:20" ht="105" hidden="1" x14ac:dyDescent="0.25">
      <c r="A3552" s="13">
        <v>3657</v>
      </c>
      <c r="B3552" s="3" t="s">
        <v>3654</v>
      </c>
      <c r="C3552" s="3" t="s">
        <v>7767</v>
      </c>
      <c r="D3552" s="2">
        <v>2000</v>
      </c>
      <c r="E3552" s="11">
        <v>2215</v>
      </c>
      <c r="F3552" s="2" t="s">
        <v>8218</v>
      </c>
      <c r="G3552" s="2" t="s">
        <v>8231</v>
      </c>
      <c r="H3552" s="2" t="s">
        <v>8252</v>
      </c>
      <c r="I3552" s="2">
        <v>1464817320</v>
      </c>
      <c r="J3552" s="2">
        <v>1462806419</v>
      </c>
      <c r="K3552" s="2" t="b">
        <v>0</v>
      </c>
      <c r="L3552" s="2">
        <v>20</v>
      </c>
      <c r="M3552" s="2" t="b">
        <v>1</v>
      </c>
      <c r="N3552" s="2" t="s">
        <v>8270</v>
      </c>
      <c r="O3552" s="9">
        <f>E3552/D3552</f>
        <v>1.1074999999999999</v>
      </c>
      <c r="P3552" s="10">
        <f>IF(E3552=0,0,E3552/L3552)</f>
        <v>110.75</v>
      </c>
      <c r="Q3552" s="2" t="str">
        <f>LEFT(N3552,SEARCH("/",N3552,1)-1)</f>
        <v>theater</v>
      </c>
      <c r="R3552" s="2" t="str">
        <f>RIGHT(N3552,LEN(N3552)-SEARCH("/",N3552))</f>
        <v>plays</v>
      </c>
      <c r="S3552" s="21">
        <f>(((J3552/60)/60)/24)+DATE(1970,1,1)+(-5/24)</f>
        <v>42499.421516203707</v>
      </c>
      <c r="T3552" s="21">
        <f>(((I3552/60)/60)/24)+DATE(1970,1,1)+(-5/24)</f>
        <v>42522.695833333331</v>
      </c>
    </row>
    <row r="3553" spans="1:20" ht="45" hidden="1" x14ac:dyDescent="0.25">
      <c r="A3553" s="13">
        <v>3658</v>
      </c>
      <c r="B3553" s="3" t="s">
        <v>3655</v>
      </c>
      <c r="C3553" s="3" t="s">
        <v>7768</v>
      </c>
      <c r="D3553" s="2">
        <v>1500</v>
      </c>
      <c r="E3553" s="11">
        <v>1510</v>
      </c>
      <c r="F3553" s="2" t="s">
        <v>8218</v>
      </c>
      <c r="G3553" s="2" t="s">
        <v>8223</v>
      </c>
      <c r="H3553" s="2" t="s">
        <v>8245</v>
      </c>
      <c r="I3553" s="2">
        <v>1404273540</v>
      </c>
      <c r="J3553" s="2">
        <v>1400272580</v>
      </c>
      <c r="K3553" s="2" t="b">
        <v>0</v>
      </c>
      <c r="L3553" s="2">
        <v>20</v>
      </c>
      <c r="M3553" s="2" t="b">
        <v>1</v>
      </c>
      <c r="N3553" s="2" t="s">
        <v>8270</v>
      </c>
      <c r="O3553" s="9">
        <f>E3553/D3553</f>
        <v>1.0066666666666666</v>
      </c>
      <c r="P3553" s="10">
        <f>IF(E3553=0,0,E3553/L3553)</f>
        <v>75.5</v>
      </c>
      <c r="Q3553" s="2" t="str">
        <f>LEFT(N3553,SEARCH("/",N3553,1)-1)</f>
        <v>theater</v>
      </c>
      <c r="R3553" s="2" t="str">
        <f>RIGHT(N3553,LEN(N3553)-SEARCH("/",N3553))</f>
        <v>plays</v>
      </c>
      <c r="S3553" s="21">
        <f>(((J3553/60)/60)/24)+DATE(1970,1,1)+(-5/24)</f>
        <v>41775.650231481479</v>
      </c>
      <c r="T3553" s="21">
        <f>(((I3553/60)/60)/24)+DATE(1970,1,1)+(-5/24)</f>
        <v>41821.957638888889</v>
      </c>
    </row>
    <row r="3554" spans="1:20" ht="75" hidden="1" x14ac:dyDescent="0.25">
      <c r="A3554" s="13">
        <v>3659</v>
      </c>
      <c r="B3554" s="3" t="s">
        <v>3656</v>
      </c>
      <c r="C3554" s="3" t="s">
        <v>7769</v>
      </c>
      <c r="D3554" s="2">
        <v>3000</v>
      </c>
      <c r="E3554" s="11">
        <v>3061</v>
      </c>
      <c r="F3554" s="2" t="s">
        <v>8218</v>
      </c>
      <c r="G3554" s="2" t="s">
        <v>8223</v>
      </c>
      <c r="H3554" s="2" t="s">
        <v>8245</v>
      </c>
      <c r="I3554" s="2">
        <v>1426775940</v>
      </c>
      <c r="J3554" s="2">
        <v>1424414350</v>
      </c>
      <c r="K3554" s="2" t="b">
        <v>0</v>
      </c>
      <c r="L3554" s="2">
        <v>13</v>
      </c>
      <c r="M3554" s="2" t="b">
        <v>1</v>
      </c>
      <c r="N3554" s="2" t="s">
        <v>8270</v>
      </c>
      <c r="O3554" s="9">
        <f>E3554/D3554</f>
        <v>1.0203333333333333</v>
      </c>
      <c r="P3554" s="10">
        <f>IF(E3554=0,0,E3554/L3554)</f>
        <v>235.46153846153845</v>
      </c>
      <c r="Q3554" s="2" t="str">
        <f>LEFT(N3554,SEARCH("/",N3554,1)-1)</f>
        <v>theater</v>
      </c>
      <c r="R3554" s="2" t="str">
        <f>RIGHT(N3554,LEN(N3554)-SEARCH("/",N3554))</f>
        <v>plays</v>
      </c>
      <c r="S3554" s="21">
        <f>(((J3554/60)/60)/24)+DATE(1970,1,1)+(-5/24)</f>
        <v>42055.068865740737</v>
      </c>
      <c r="T3554" s="21">
        <f>(((I3554/60)/60)/24)+DATE(1970,1,1)+(-5/24)</f>
        <v>42082.402083333327</v>
      </c>
    </row>
    <row r="3555" spans="1:20" ht="90" hidden="1" x14ac:dyDescent="0.25">
      <c r="A3555" s="13">
        <v>3660</v>
      </c>
      <c r="B3555" s="3" t="s">
        <v>3657</v>
      </c>
      <c r="C3555" s="3" t="s">
        <v>7770</v>
      </c>
      <c r="D3555" s="2">
        <v>250</v>
      </c>
      <c r="E3555" s="11">
        <v>250</v>
      </c>
      <c r="F3555" s="2" t="s">
        <v>8218</v>
      </c>
      <c r="G3555" s="2" t="s">
        <v>8224</v>
      </c>
      <c r="H3555" s="2" t="s">
        <v>8246</v>
      </c>
      <c r="I3555" s="2">
        <v>1419368925</v>
      </c>
      <c r="J3555" s="2">
        <v>1417208925</v>
      </c>
      <c r="K3555" s="2" t="b">
        <v>0</v>
      </c>
      <c r="L3555" s="2">
        <v>22</v>
      </c>
      <c r="M3555" s="2" t="b">
        <v>1</v>
      </c>
      <c r="N3555" s="2" t="s">
        <v>8270</v>
      </c>
      <c r="O3555" s="9">
        <f>E3555/D3555</f>
        <v>1</v>
      </c>
      <c r="P3555" s="10">
        <f>IF(E3555=0,0,E3555/L3555)</f>
        <v>11.363636363636363</v>
      </c>
      <c r="Q3555" s="2" t="str">
        <f>LEFT(N3555,SEARCH("/",N3555,1)-1)</f>
        <v>theater</v>
      </c>
      <c r="R3555" s="2" t="str">
        <f>RIGHT(N3555,LEN(N3555)-SEARCH("/",N3555))</f>
        <v>plays</v>
      </c>
      <c r="S3555" s="21">
        <f>(((J3555/60)/60)/24)+DATE(1970,1,1)+(-5/24)</f>
        <v>41971.672743055555</v>
      </c>
      <c r="T3555" s="21">
        <f>(((I3555/60)/60)/24)+DATE(1970,1,1)+(-5/24)</f>
        <v>41996.672743055555</v>
      </c>
    </row>
    <row r="3556" spans="1:20" ht="90" hidden="1" x14ac:dyDescent="0.25">
      <c r="A3556" s="13">
        <v>3661</v>
      </c>
      <c r="B3556" s="3" t="s">
        <v>3658</v>
      </c>
      <c r="C3556" s="3" t="s">
        <v>7771</v>
      </c>
      <c r="D3556" s="2">
        <v>3000</v>
      </c>
      <c r="E3556" s="11">
        <v>3330</v>
      </c>
      <c r="F3556" s="2" t="s">
        <v>8218</v>
      </c>
      <c r="G3556" s="2" t="s">
        <v>8223</v>
      </c>
      <c r="H3556" s="2" t="s">
        <v>8245</v>
      </c>
      <c r="I3556" s="2">
        <v>1460260800</v>
      </c>
      <c r="J3556" s="2">
        <v>1458336672</v>
      </c>
      <c r="K3556" s="2" t="b">
        <v>0</v>
      </c>
      <c r="L3556" s="2">
        <v>36</v>
      </c>
      <c r="M3556" s="2" t="b">
        <v>1</v>
      </c>
      <c r="N3556" s="2" t="s">
        <v>8270</v>
      </c>
      <c r="O3556" s="9">
        <f>E3556/D3556</f>
        <v>1.1100000000000001</v>
      </c>
      <c r="P3556" s="10">
        <f>IF(E3556=0,0,E3556/L3556)</f>
        <v>92.5</v>
      </c>
      <c r="Q3556" s="2" t="str">
        <f>LEFT(N3556,SEARCH("/",N3556,1)-1)</f>
        <v>theater</v>
      </c>
      <c r="R3556" s="2" t="str">
        <f>RIGHT(N3556,LEN(N3556)-SEARCH("/",N3556))</f>
        <v>plays</v>
      </c>
      <c r="S3556" s="21">
        <f>(((J3556/60)/60)/24)+DATE(1970,1,1)+(-5/24)</f>
        <v>42447.688333333332</v>
      </c>
      <c r="T3556" s="21">
        <f>(((I3556/60)/60)/24)+DATE(1970,1,1)+(-5/24)</f>
        <v>42469.958333333336</v>
      </c>
    </row>
    <row r="3557" spans="1:20" ht="90" hidden="1" x14ac:dyDescent="0.25">
      <c r="A3557" s="13">
        <v>3662</v>
      </c>
      <c r="B3557" s="3" t="s">
        <v>3659</v>
      </c>
      <c r="C3557" s="3" t="s">
        <v>7772</v>
      </c>
      <c r="D3557" s="2">
        <v>8000</v>
      </c>
      <c r="E3557" s="11">
        <v>8114</v>
      </c>
      <c r="F3557" s="2" t="s">
        <v>8218</v>
      </c>
      <c r="G3557" s="2" t="s">
        <v>8228</v>
      </c>
      <c r="H3557" s="2" t="s">
        <v>8250</v>
      </c>
      <c r="I3557" s="2">
        <v>1427775414</v>
      </c>
      <c r="J3557" s="2">
        <v>1425187014</v>
      </c>
      <c r="K3557" s="2" t="b">
        <v>0</v>
      </c>
      <c r="L3557" s="2">
        <v>40</v>
      </c>
      <c r="M3557" s="2" t="b">
        <v>1</v>
      </c>
      <c r="N3557" s="2" t="s">
        <v>8270</v>
      </c>
      <c r="O3557" s="9">
        <f>E3557/D3557</f>
        <v>1.0142500000000001</v>
      </c>
      <c r="P3557" s="10">
        <f>IF(E3557=0,0,E3557/L3557)</f>
        <v>202.85</v>
      </c>
      <c r="Q3557" s="2" t="str">
        <f>LEFT(N3557,SEARCH("/",N3557,1)-1)</f>
        <v>theater</v>
      </c>
      <c r="R3557" s="2" t="str">
        <f>RIGHT(N3557,LEN(N3557)-SEARCH("/",N3557))</f>
        <v>plays</v>
      </c>
      <c r="S3557" s="21">
        <f>(((J3557/60)/60)/24)+DATE(1970,1,1)+(-5/24)</f>
        <v>42064.011736111112</v>
      </c>
      <c r="T3557" s="21">
        <f>(((I3557/60)/60)/24)+DATE(1970,1,1)+(-5/24)</f>
        <v>42093.97006944444</v>
      </c>
    </row>
    <row r="3558" spans="1:20" ht="90" hidden="1" x14ac:dyDescent="0.25">
      <c r="A3558" s="13">
        <v>3663</v>
      </c>
      <c r="B3558" s="3" t="s">
        <v>3660</v>
      </c>
      <c r="C3558" s="3" t="s">
        <v>7773</v>
      </c>
      <c r="D3558" s="2">
        <v>225</v>
      </c>
      <c r="E3558" s="11">
        <v>234</v>
      </c>
      <c r="F3558" s="2" t="s">
        <v>8218</v>
      </c>
      <c r="G3558" s="2" t="s">
        <v>8224</v>
      </c>
      <c r="H3558" s="2" t="s">
        <v>8246</v>
      </c>
      <c r="I3558" s="2">
        <v>1482321030</v>
      </c>
      <c r="J3558" s="2">
        <v>1477133430</v>
      </c>
      <c r="K3558" s="2" t="b">
        <v>0</v>
      </c>
      <c r="L3558" s="2">
        <v>9</v>
      </c>
      <c r="M3558" s="2" t="b">
        <v>1</v>
      </c>
      <c r="N3558" s="2" t="s">
        <v>8270</v>
      </c>
      <c r="O3558" s="9">
        <f>E3558/D3558</f>
        <v>1.04</v>
      </c>
      <c r="P3558" s="10">
        <f>IF(E3558=0,0,E3558/L3558)</f>
        <v>26</v>
      </c>
      <c r="Q3558" s="2" t="str">
        <f>LEFT(N3558,SEARCH("/",N3558,1)-1)</f>
        <v>theater</v>
      </c>
      <c r="R3558" s="2" t="str">
        <f>RIGHT(N3558,LEN(N3558)-SEARCH("/",N3558))</f>
        <v>plays</v>
      </c>
      <c r="S3558" s="21">
        <f>(((J3558/60)/60)/24)+DATE(1970,1,1)+(-5/24)</f>
        <v>42665.243402777771</v>
      </c>
      <c r="T3558" s="21">
        <f>(((I3558/60)/60)/24)+DATE(1970,1,1)+(-5/24)</f>
        <v>42725.285069444442</v>
      </c>
    </row>
    <row r="3559" spans="1:20" ht="90" hidden="1" x14ac:dyDescent="0.25">
      <c r="A3559" s="13">
        <v>3664</v>
      </c>
      <c r="B3559" s="3" t="s">
        <v>3661</v>
      </c>
      <c r="C3559" s="3" t="s">
        <v>7774</v>
      </c>
      <c r="D3559" s="2">
        <v>800</v>
      </c>
      <c r="E3559" s="11">
        <v>875</v>
      </c>
      <c r="F3559" s="2" t="s">
        <v>8218</v>
      </c>
      <c r="G3559" s="2" t="s">
        <v>8223</v>
      </c>
      <c r="H3559" s="2" t="s">
        <v>8245</v>
      </c>
      <c r="I3559" s="2">
        <v>1466056689</v>
      </c>
      <c r="J3559" s="2">
        <v>1464847089</v>
      </c>
      <c r="K3559" s="2" t="b">
        <v>0</v>
      </c>
      <c r="L3559" s="2">
        <v>19</v>
      </c>
      <c r="M3559" s="2" t="b">
        <v>1</v>
      </c>
      <c r="N3559" s="2" t="s">
        <v>8270</v>
      </c>
      <c r="O3559" s="9">
        <f>E3559/D3559</f>
        <v>1.09375</v>
      </c>
      <c r="P3559" s="10">
        <f>IF(E3559=0,0,E3559/L3559)</f>
        <v>46.05263157894737</v>
      </c>
      <c r="Q3559" s="2" t="str">
        <f>LEFT(N3559,SEARCH("/",N3559,1)-1)</f>
        <v>theater</v>
      </c>
      <c r="R3559" s="2" t="str">
        <f>RIGHT(N3559,LEN(N3559)-SEARCH("/",N3559))</f>
        <v>plays</v>
      </c>
      <c r="S3559" s="21">
        <f>(((J3559/60)/60)/24)+DATE(1970,1,1)+(-5/24)</f>
        <v>42523.04038194444</v>
      </c>
      <c r="T3559" s="21">
        <f>(((I3559/60)/60)/24)+DATE(1970,1,1)+(-5/24)</f>
        <v>42537.04038194444</v>
      </c>
    </row>
    <row r="3560" spans="1:20" ht="90" hidden="1" x14ac:dyDescent="0.25">
      <c r="A3560" s="13">
        <v>3665</v>
      </c>
      <c r="B3560" s="3" t="s">
        <v>3662</v>
      </c>
      <c r="C3560" s="3" t="s">
        <v>7775</v>
      </c>
      <c r="D3560" s="2">
        <v>620</v>
      </c>
      <c r="E3560" s="11">
        <v>714</v>
      </c>
      <c r="F3560" s="2" t="s">
        <v>8218</v>
      </c>
      <c r="G3560" s="2" t="s">
        <v>8229</v>
      </c>
      <c r="H3560" s="2" t="s">
        <v>8248</v>
      </c>
      <c r="I3560" s="2">
        <v>1446062040</v>
      </c>
      <c r="J3560" s="2">
        <v>1445109822</v>
      </c>
      <c r="K3560" s="2" t="b">
        <v>0</v>
      </c>
      <c r="L3560" s="2">
        <v>14</v>
      </c>
      <c r="M3560" s="2" t="b">
        <v>1</v>
      </c>
      <c r="N3560" s="2" t="s">
        <v>8270</v>
      </c>
      <c r="O3560" s="9">
        <f>E3560/D3560</f>
        <v>1.1516129032258065</v>
      </c>
      <c r="P3560" s="10">
        <f>IF(E3560=0,0,E3560/L3560)</f>
        <v>51</v>
      </c>
      <c r="Q3560" s="2" t="str">
        <f>LEFT(N3560,SEARCH("/",N3560,1)-1)</f>
        <v>theater</v>
      </c>
      <c r="R3560" s="2" t="str">
        <f>RIGHT(N3560,LEN(N3560)-SEARCH("/",N3560))</f>
        <v>plays</v>
      </c>
      <c r="S3560" s="21">
        <f>(((J3560/60)/60)/24)+DATE(1970,1,1)+(-5/24)</f>
        <v>42294.59979166666</v>
      </c>
      <c r="T3560" s="21">
        <f>(((I3560/60)/60)/24)+DATE(1970,1,1)+(-5/24)</f>
        <v>42305.620833333327</v>
      </c>
    </row>
    <row r="3561" spans="1:20" ht="45" hidden="1" x14ac:dyDescent="0.25">
      <c r="A3561" s="13">
        <v>3666</v>
      </c>
      <c r="B3561" s="3" t="s">
        <v>3663</v>
      </c>
      <c r="C3561" s="3" t="s">
        <v>7776</v>
      </c>
      <c r="D3561" s="2">
        <v>1200</v>
      </c>
      <c r="E3561" s="11">
        <v>1200</v>
      </c>
      <c r="F3561" s="2" t="s">
        <v>8218</v>
      </c>
      <c r="G3561" s="2" t="s">
        <v>8223</v>
      </c>
      <c r="H3561" s="2" t="s">
        <v>8245</v>
      </c>
      <c r="I3561" s="2">
        <v>1406185200</v>
      </c>
      <c r="J3561" s="2">
        <v>1404337382</v>
      </c>
      <c r="K3561" s="2" t="b">
        <v>0</v>
      </c>
      <c r="L3561" s="2">
        <v>38</v>
      </c>
      <c r="M3561" s="2" t="b">
        <v>1</v>
      </c>
      <c r="N3561" s="2" t="s">
        <v>8270</v>
      </c>
      <c r="O3561" s="9">
        <f>E3561/D3561</f>
        <v>1</v>
      </c>
      <c r="P3561" s="10">
        <f>IF(E3561=0,0,E3561/L3561)</f>
        <v>31.578947368421051</v>
      </c>
      <c r="Q3561" s="2" t="str">
        <f>LEFT(N3561,SEARCH("/",N3561,1)-1)</f>
        <v>theater</v>
      </c>
      <c r="R3561" s="2" t="str">
        <f>RIGHT(N3561,LEN(N3561)-SEARCH("/",N3561))</f>
        <v>plays</v>
      </c>
      <c r="S3561" s="21">
        <f>(((J3561/60)/60)/24)+DATE(1970,1,1)+(-5/24)</f>
        <v>41822.696550925924</v>
      </c>
      <c r="T3561" s="21">
        <f>(((I3561/60)/60)/24)+DATE(1970,1,1)+(-5/24)</f>
        <v>41844.083333333328</v>
      </c>
    </row>
    <row r="3562" spans="1:20" ht="90" hidden="1" x14ac:dyDescent="0.25">
      <c r="A3562" s="13">
        <v>3667</v>
      </c>
      <c r="B3562" s="3" t="s">
        <v>3664</v>
      </c>
      <c r="C3562" s="3" t="s">
        <v>7777</v>
      </c>
      <c r="D3562" s="2">
        <v>3000</v>
      </c>
      <c r="E3562" s="11">
        <v>3095.11</v>
      </c>
      <c r="F3562" s="2" t="s">
        <v>8218</v>
      </c>
      <c r="G3562" s="2" t="s">
        <v>8224</v>
      </c>
      <c r="H3562" s="2" t="s">
        <v>8246</v>
      </c>
      <c r="I3562" s="2">
        <v>1437261419</v>
      </c>
      <c r="J3562" s="2">
        <v>1434669419</v>
      </c>
      <c r="K3562" s="2" t="b">
        <v>0</v>
      </c>
      <c r="L3562" s="2">
        <v>58</v>
      </c>
      <c r="M3562" s="2" t="b">
        <v>1</v>
      </c>
      <c r="N3562" s="2" t="s">
        <v>8270</v>
      </c>
      <c r="O3562" s="9">
        <f>E3562/D3562</f>
        <v>1.0317033333333334</v>
      </c>
      <c r="P3562" s="10">
        <f>IF(E3562=0,0,E3562/L3562)</f>
        <v>53.363965517241382</v>
      </c>
      <c r="Q3562" s="2" t="str">
        <f>LEFT(N3562,SEARCH("/",N3562,1)-1)</f>
        <v>theater</v>
      </c>
      <c r="R3562" s="2" t="str">
        <f>RIGHT(N3562,LEN(N3562)-SEARCH("/",N3562))</f>
        <v>plays</v>
      </c>
      <c r="S3562" s="21">
        <f>(((J3562/60)/60)/24)+DATE(1970,1,1)+(-5/24)</f>
        <v>42173.761793981481</v>
      </c>
      <c r="T3562" s="21">
        <f>(((I3562/60)/60)/24)+DATE(1970,1,1)+(-5/24)</f>
        <v>42203.761793981481</v>
      </c>
    </row>
    <row r="3563" spans="1:20" ht="90" hidden="1" x14ac:dyDescent="0.25">
      <c r="A3563" s="13">
        <v>3668</v>
      </c>
      <c r="B3563" s="3" t="s">
        <v>3665</v>
      </c>
      <c r="C3563" s="3" t="s">
        <v>7778</v>
      </c>
      <c r="D3563" s="2">
        <v>1000</v>
      </c>
      <c r="E3563" s="11">
        <v>1035</v>
      </c>
      <c r="F3563" s="2" t="s">
        <v>8218</v>
      </c>
      <c r="G3563" s="2" t="s">
        <v>8223</v>
      </c>
      <c r="H3563" s="2" t="s">
        <v>8245</v>
      </c>
      <c r="I3563" s="2">
        <v>1437676380</v>
      </c>
      <c r="J3563" s="2">
        <v>1435670452</v>
      </c>
      <c r="K3563" s="2" t="b">
        <v>0</v>
      </c>
      <c r="L3563" s="2">
        <v>28</v>
      </c>
      <c r="M3563" s="2" t="b">
        <v>1</v>
      </c>
      <c r="N3563" s="2" t="s">
        <v>8270</v>
      </c>
      <c r="O3563" s="9">
        <f>E3563/D3563</f>
        <v>1.0349999999999999</v>
      </c>
      <c r="P3563" s="10">
        <f>IF(E3563=0,0,E3563/L3563)</f>
        <v>36.964285714285715</v>
      </c>
      <c r="Q3563" s="2" t="str">
        <f>LEFT(N3563,SEARCH("/",N3563,1)-1)</f>
        <v>theater</v>
      </c>
      <c r="R3563" s="2" t="str">
        <f>RIGHT(N3563,LEN(N3563)-SEARCH("/",N3563))</f>
        <v>plays</v>
      </c>
      <c r="S3563" s="21">
        <f>(((J3563/60)/60)/24)+DATE(1970,1,1)+(-5/24)</f>
        <v>42185.347824074073</v>
      </c>
      <c r="T3563" s="21">
        <f>(((I3563/60)/60)/24)+DATE(1970,1,1)+(-5/24)</f>
        <v>42208.564583333333</v>
      </c>
    </row>
    <row r="3564" spans="1:20" ht="90" hidden="1" x14ac:dyDescent="0.25">
      <c r="A3564" s="13">
        <v>3669</v>
      </c>
      <c r="B3564" s="3" t="s">
        <v>3666</v>
      </c>
      <c r="C3564" s="3" t="s">
        <v>7779</v>
      </c>
      <c r="D3564" s="2">
        <v>1000</v>
      </c>
      <c r="E3564" s="11">
        <v>1382</v>
      </c>
      <c r="F3564" s="2" t="s">
        <v>8218</v>
      </c>
      <c r="G3564" s="2" t="s">
        <v>8224</v>
      </c>
      <c r="H3564" s="2" t="s">
        <v>8246</v>
      </c>
      <c r="I3564" s="2">
        <v>1434039137</v>
      </c>
      <c r="J3564" s="2">
        <v>1431447137</v>
      </c>
      <c r="K3564" s="2" t="b">
        <v>0</v>
      </c>
      <c r="L3564" s="2">
        <v>17</v>
      </c>
      <c r="M3564" s="2" t="b">
        <v>1</v>
      </c>
      <c r="N3564" s="2" t="s">
        <v>8270</v>
      </c>
      <c r="O3564" s="9">
        <f>E3564/D3564</f>
        <v>1.3819999999999999</v>
      </c>
      <c r="P3564" s="10">
        <f>IF(E3564=0,0,E3564/L3564)</f>
        <v>81.294117647058826</v>
      </c>
      <c r="Q3564" s="2" t="str">
        <f>LEFT(N3564,SEARCH("/",N3564,1)-1)</f>
        <v>theater</v>
      </c>
      <c r="R3564" s="2" t="str">
        <f>RIGHT(N3564,LEN(N3564)-SEARCH("/",N3564))</f>
        <v>plays</v>
      </c>
      <c r="S3564" s="21">
        <f>(((J3564/60)/60)/24)+DATE(1970,1,1)+(-5/24)</f>
        <v>42136.466863425921</v>
      </c>
      <c r="T3564" s="21">
        <f>(((I3564/60)/60)/24)+DATE(1970,1,1)+(-5/24)</f>
        <v>42166.466863425921</v>
      </c>
    </row>
    <row r="3565" spans="1:20" ht="90" hidden="1" x14ac:dyDescent="0.25">
      <c r="A3565" s="13">
        <v>3670</v>
      </c>
      <c r="B3565" s="3" t="s">
        <v>3667</v>
      </c>
      <c r="C3565" s="3" t="s">
        <v>7780</v>
      </c>
      <c r="D3565" s="2">
        <v>220</v>
      </c>
      <c r="E3565" s="11">
        <v>241</v>
      </c>
      <c r="F3565" s="2" t="s">
        <v>8218</v>
      </c>
      <c r="G3565" s="2" t="s">
        <v>8224</v>
      </c>
      <c r="H3565" s="2" t="s">
        <v>8246</v>
      </c>
      <c r="I3565" s="2">
        <v>1433113200</v>
      </c>
      <c r="J3565" s="2">
        <v>1431951611</v>
      </c>
      <c r="K3565" s="2" t="b">
        <v>0</v>
      </c>
      <c r="L3565" s="2">
        <v>12</v>
      </c>
      <c r="M3565" s="2" t="b">
        <v>1</v>
      </c>
      <c r="N3565" s="2" t="s">
        <v>8270</v>
      </c>
      <c r="O3565" s="9">
        <f>E3565/D3565</f>
        <v>1.0954545454545455</v>
      </c>
      <c r="P3565" s="10">
        <f>IF(E3565=0,0,E3565/L3565)</f>
        <v>20.083333333333332</v>
      </c>
      <c r="Q3565" s="2" t="str">
        <f>LEFT(N3565,SEARCH("/",N3565,1)-1)</f>
        <v>theater</v>
      </c>
      <c r="R3565" s="2" t="str">
        <f>RIGHT(N3565,LEN(N3565)-SEARCH("/",N3565))</f>
        <v>plays</v>
      </c>
      <c r="S3565" s="21">
        <f>(((J3565/60)/60)/24)+DATE(1970,1,1)+(-5/24)</f>
        <v>42142.305682870363</v>
      </c>
      <c r="T3565" s="21">
        <f>(((I3565/60)/60)/24)+DATE(1970,1,1)+(-5/24)</f>
        <v>42155.749999999993</v>
      </c>
    </row>
    <row r="3566" spans="1:20" ht="90" hidden="1" x14ac:dyDescent="0.25">
      <c r="A3566" s="13">
        <v>3671</v>
      </c>
      <c r="B3566" s="3" t="s">
        <v>3668</v>
      </c>
      <c r="C3566" s="3" t="s">
        <v>7781</v>
      </c>
      <c r="D3566" s="2">
        <v>3500</v>
      </c>
      <c r="E3566" s="11">
        <v>3530</v>
      </c>
      <c r="F3566" s="2" t="s">
        <v>8218</v>
      </c>
      <c r="G3566" s="2" t="s">
        <v>8223</v>
      </c>
      <c r="H3566" s="2" t="s">
        <v>8245</v>
      </c>
      <c r="I3566" s="2">
        <v>1405915140</v>
      </c>
      <c r="J3566" s="2">
        <v>1404140667</v>
      </c>
      <c r="K3566" s="2" t="b">
        <v>0</v>
      </c>
      <c r="L3566" s="2">
        <v>40</v>
      </c>
      <c r="M3566" s="2" t="b">
        <v>1</v>
      </c>
      <c r="N3566" s="2" t="s">
        <v>8270</v>
      </c>
      <c r="O3566" s="9">
        <f>E3566/D3566</f>
        <v>1.0085714285714287</v>
      </c>
      <c r="P3566" s="10">
        <f>IF(E3566=0,0,E3566/L3566)</f>
        <v>88.25</v>
      </c>
      <c r="Q3566" s="2" t="str">
        <f>LEFT(N3566,SEARCH("/",N3566,1)-1)</f>
        <v>theater</v>
      </c>
      <c r="R3566" s="2" t="str">
        <f>RIGHT(N3566,LEN(N3566)-SEARCH("/",N3566))</f>
        <v>plays</v>
      </c>
      <c r="S3566" s="21">
        <f>(((J3566/60)/60)/24)+DATE(1970,1,1)+(-5/24)</f>
        <v>41820.419756944444</v>
      </c>
      <c r="T3566" s="21">
        <f>(((I3566/60)/60)/24)+DATE(1970,1,1)+(-5/24)</f>
        <v>41840.957638888889</v>
      </c>
    </row>
    <row r="3567" spans="1:20" ht="105" hidden="1" x14ac:dyDescent="0.25">
      <c r="A3567" s="13">
        <v>3672</v>
      </c>
      <c r="B3567" s="3" t="s">
        <v>3669</v>
      </c>
      <c r="C3567" s="3" t="s">
        <v>7782</v>
      </c>
      <c r="D3567" s="2">
        <v>3000</v>
      </c>
      <c r="E3567" s="11">
        <v>3046</v>
      </c>
      <c r="F3567" s="2" t="s">
        <v>8218</v>
      </c>
      <c r="G3567" s="2" t="s">
        <v>8224</v>
      </c>
      <c r="H3567" s="2" t="s">
        <v>8246</v>
      </c>
      <c r="I3567" s="2">
        <v>1411771384</v>
      </c>
      <c r="J3567" s="2">
        <v>1409179384</v>
      </c>
      <c r="K3567" s="2" t="b">
        <v>0</v>
      </c>
      <c r="L3567" s="2">
        <v>57</v>
      </c>
      <c r="M3567" s="2" t="b">
        <v>1</v>
      </c>
      <c r="N3567" s="2" t="s">
        <v>8270</v>
      </c>
      <c r="O3567" s="9">
        <f>E3567/D3567</f>
        <v>1.0153333333333334</v>
      </c>
      <c r="P3567" s="10">
        <f>IF(E3567=0,0,E3567/L3567)</f>
        <v>53.438596491228068</v>
      </c>
      <c r="Q3567" s="2" t="str">
        <f>LEFT(N3567,SEARCH("/",N3567,1)-1)</f>
        <v>theater</v>
      </c>
      <c r="R3567" s="2" t="str">
        <f>RIGHT(N3567,LEN(N3567)-SEARCH("/",N3567))</f>
        <v>plays</v>
      </c>
      <c r="S3567" s="21">
        <f>(((J3567/60)/60)/24)+DATE(1970,1,1)+(-5/24)</f>
        <v>41878.738240740735</v>
      </c>
      <c r="T3567" s="21">
        <f>(((I3567/60)/60)/24)+DATE(1970,1,1)+(-5/24)</f>
        <v>41908.738240740735</v>
      </c>
    </row>
    <row r="3568" spans="1:20" ht="90" hidden="1" x14ac:dyDescent="0.25">
      <c r="A3568" s="13">
        <v>3673</v>
      </c>
      <c r="B3568" s="3" t="s">
        <v>3670</v>
      </c>
      <c r="C3568" s="3" t="s">
        <v>7783</v>
      </c>
      <c r="D3568" s="2">
        <v>4000</v>
      </c>
      <c r="E3568" s="11">
        <v>4545</v>
      </c>
      <c r="F3568" s="2" t="s">
        <v>8218</v>
      </c>
      <c r="G3568" s="2" t="s">
        <v>8224</v>
      </c>
      <c r="H3568" s="2" t="s">
        <v>8246</v>
      </c>
      <c r="I3568" s="2">
        <v>1415191920</v>
      </c>
      <c r="J3568" s="2">
        <v>1412233497</v>
      </c>
      <c r="K3568" s="2" t="b">
        <v>0</v>
      </c>
      <c r="L3568" s="2">
        <v>114</v>
      </c>
      <c r="M3568" s="2" t="b">
        <v>1</v>
      </c>
      <c r="N3568" s="2" t="s">
        <v>8270</v>
      </c>
      <c r="O3568" s="9">
        <f>E3568/D3568</f>
        <v>1.13625</v>
      </c>
      <c r="P3568" s="10">
        <f>IF(E3568=0,0,E3568/L3568)</f>
        <v>39.868421052631582</v>
      </c>
      <c r="Q3568" s="2" t="str">
        <f>LEFT(N3568,SEARCH("/",N3568,1)-1)</f>
        <v>theater</v>
      </c>
      <c r="R3568" s="2" t="str">
        <f>RIGHT(N3568,LEN(N3568)-SEARCH("/",N3568))</f>
        <v>plays</v>
      </c>
      <c r="S3568" s="21">
        <f>(((J3568/60)/60)/24)+DATE(1970,1,1)+(-5/24)</f>
        <v>41914.086770833332</v>
      </c>
      <c r="T3568" s="21">
        <f>(((I3568/60)/60)/24)+DATE(1970,1,1)+(-5/24)</f>
        <v>41948.327777777777</v>
      </c>
    </row>
    <row r="3569" spans="1:20" ht="105" hidden="1" x14ac:dyDescent="0.25">
      <c r="A3569" s="13">
        <v>3674</v>
      </c>
      <c r="B3569" s="3" t="s">
        <v>3671</v>
      </c>
      <c r="C3569" s="3" t="s">
        <v>7784</v>
      </c>
      <c r="D3569" s="2">
        <v>4500</v>
      </c>
      <c r="E3569" s="11">
        <v>4500</v>
      </c>
      <c r="F3569" s="2" t="s">
        <v>8218</v>
      </c>
      <c r="G3569" s="2" t="s">
        <v>8235</v>
      </c>
      <c r="H3569" s="2" t="s">
        <v>8248</v>
      </c>
      <c r="I3569" s="2">
        <v>1472936229</v>
      </c>
      <c r="J3569" s="2">
        <v>1467752229</v>
      </c>
      <c r="K3569" s="2" t="b">
        <v>0</v>
      </c>
      <c r="L3569" s="2">
        <v>31</v>
      </c>
      <c r="M3569" s="2" t="b">
        <v>1</v>
      </c>
      <c r="N3569" s="2" t="s">
        <v>8270</v>
      </c>
      <c r="O3569" s="9">
        <f>E3569/D3569</f>
        <v>1</v>
      </c>
      <c r="P3569" s="10">
        <f>IF(E3569=0,0,E3569/L3569)</f>
        <v>145.16129032258064</v>
      </c>
      <c r="Q3569" s="2" t="str">
        <f>LEFT(N3569,SEARCH("/",N3569,1)-1)</f>
        <v>theater</v>
      </c>
      <c r="R3569" s="2" t="str">
        <f>RIGHT(N3569,LEN(N3569)-SEARCH("/",N3569))</f>
        <v>plays</v>
      </c>
      <c r="S3569" s="21">
        <f>(((J3569/60)/60)/24)+DATE(1970,1,1)+(-5/24)</f>
        <v>42556.664687499993</v>
      </c>
      <c r="T3569" s="21">
        <f>(((I3569/60)/60)/24)+DATE(1970,1,1)+(-5/24)</f>
        <v>42616.664687499993</v>
      </c>
    </row>
    <row r="3570" spans="1:20" ht="90" hidden="1" x14ac:dyDescent="0.25">
      <c r="A3570" s="13">
        <v>3675</v>
      </c>
      <c r="B3570" s="3" t="s">
        <v>3672</v>
      </c>
      <c r="C3570" s="3" t="s">
        <v>7785</v>
      </c>
      <c r="D3570" s="2">
        <v>50</v>
      </c>
      <c r="E3570" s="11">
        <v>70</v>
      </c>
      <c r="F3570" s="2" t="s">
        <v>8218</v>
      </c>
      <c r="G3570" s="2" t="s">
        <v>8224</v>
      </c>
      <c r="H3570" s="2" t="s">
        <v>8246</v>
      </c>
      <c r="I3570" s="2">
        <v>1463353200</v>
      </c>
      <c r="J3570" s="2">
        <v>1462285182</v>
      </c>
      <c r="K3570" s="2" t="b">
        <v>0</v>
      </c>
      <c r="L3570" s="2">
        <v>3</v>
      </c>
      <c r="M3570" s="2" t="b">
        <v>1</v>
      </c>
      <c r="N3570" s="2" t="s">
        <v>8270</v>
      </c>
      <c r="O3570" s="9">
        <f>E3570/D3570</f>
        <v>1.4</v>
      </c>
      <c r="P3570" s="10">
        <f>IF(E3570=0,0,E3570/L3570)</f>
        <v>23.333333333333332</v>
      </c>
      <c r="Q3570" s="2" t="str">
        <f>LEFT(N3570,SEARCH("/",N3570,1)-1)</f>
        <v>theater</v>
      </c>
      <c r="R3570" s="2" t="str">
        <f>RIGHT(N3570,LEN(N3570)-SEARCH("/",N3570))</f>
        <v>plays</v>
      </c>
      <c r="S3570" s="21">
        <f>(((J3570/60)/60)/24)+DATE(1970,1,1)+(-5/24)</f>
        <v>42493.388680555552</v>
      </c>
      <c r="T3570" s="21">
        <f>(((I3570/60)/60)/24)+DATE(1970,1,1)+(-5/24)</f>
        <v>42505.749999999993</v>
      </c>
    </row>
    <row r="3571" spans="1:20" ht="90" hidden="1" x14ac:dyDescent="0.25">
      <c r="A3571" s="13">
        <v>3676</v>
      </c>
      <c r="B3571" s="3" t="s">
        <v>3673</v>
      </c>
      <c r="C3571" s="3" t="s">
        <v>7786</v>
      </c>
      <c r="D3571" s="2">
        <v>800</v>
      </c>
      <c r="E3571" s="11">
        <v>1030</v>
      </c>
      <c r="F3571" s="2" t="s">
        <v>8218</v>
      </c>
      <c r="G3571" s="2" t="s">
        <v>8223</v>
      </c>
      <c r="H3571" s="2" t="s">
        <v>8245</v>
      </c>
      <c r="I3571" s="2">
        <v>1410550484</v>
      </c>
      <c r="J3571" s="2">
        <v>1408995284</v>
      </c>
      <c r="K3571" s="2" t="b">
        <v>0</v>
      </c>
      <c r="L3571" s="2">
        <v>16</v>
      </c>
      <c r="M3571" s="2" t="b">
        <v>1</v>
      </c>
      <c r="N3571" s="2" t="s">
        <v>8270</v>
      </c>
      <c r="O3571" s="9">
        <f>E3571/D3571</f>
        <v>1.2875000000000001</v>
      </c>
      <c r="P3571" s="10">
        <f>IF(E3571=0,0,E3571/L3571)</f>
        <v>64.375</v>
      </c>
      <c r="Q3571" s="2" t="str">
        <f>LEFT(N3571,SEARCH("/",N3571,1)-1)</f>
        <v>theater</v>
      </c>
      <c r="R3571" s="2" t="str">
        <f>RIGHT(N3571,LEN(N3571)-SEARCH("/",N3571))</f>
        <v>plays</v>
      </c>
      <c r="S3571" s="21">
        <f>(((J3571/60)/60)/24)+DATE(1970,1,1)+(-5/24)</f>
        <v>41876.607453703698</v>
      </c>
      <c r="T3571" s="21">
        <f>(((I3571/60)/60)/24)+DATE(1970,1,1)+(-5/24)</f>
        <v>41894.607453703698</v>
      </c>
    </row>
    <row r="3572" spans="1:20" ht="75" hidden="1" x14ac:dyDescent="0.25">
      <c r="A3572" s="13">
        <v>3677</v>
      </c>
      <c r="B3572" s="3" t="s">
        <v>3674</v>
      </c>
      <c r="C3572" s="3" t="s">
        <v>7787</v>
      </c>
      <c r="D3572" s="2">
        <v>12000</v>
      </c>
      <c r="E3572" s="11">
        <v>12348.5</v>
      </c>
      <c r="F3572" s="2" t="s">
        <v>8218</v>
      </c>
      <c r="G3572" s="2" t="s">
        <v>8223</v>
      </c>
      <c r="H3572" s="2" t="s">
        <v>8245</v>
      </c>
      <c r="I3572" s="2">
        <v>1404359940</v>
      </c>
      <c r="J3572" s="2">
        <v>1402580818</v>
      </c>
      <c r="K3572" s="2" t="b">
        <v>0</v>
      </c>
      <c r="L3572" s="2">
        <v>199</v>
      </c>
      <c r="M3572" s="2" t="b">
        <v>1</v>
      </c>
      <c r="N3572" s="2" t="s">
        <v>8270</v>
      </c>
      <c r="O3572" s="9">
        <f>E3572/D3572</f>
        <v>1.0290416666666666</v>
      </c>
      <c r="P3572" s="10">
        <f>IF(E3572=0,0,E3572/L3572)</f>
        <v>62.052763819095475</v>
      </c>
      <c r="Q3572" s="2" t="str">
        <f>LEFT(N3572,SEARCH("/",N3572,1)-1)</f>
        <v>theater</v>
      </c>
      <c r="R3572" s="2" t="str">
        <f>RIGHT(N3572,LEN(N3572)-SEARCH("/",N3572))</f>
        <v>plays</v>
      </c>
      <c r="S3572" s="21">
        <f>(((J3572/60)/60)/24)+DATE(1970,1,1)+(-5/24)</f>
        <v>41802.365949074068</v>
      </c>
      <c r="T3572" s="21">
        <f>(((I3572/60)/60)/24)+DATE(1970,1,1)+(-5/24)</f>
        <v>41822.957638888889</v>
      </c>
    </row>
    <row r="3573" spans="1:20" ht="60" hidden="1" x14ac:dyDescent="0.25">
      <c r="A3573" s="13">
        <v>3678</v>
      </c>
      <c r="B3573" s="3" t="s">
        <v>3675</v>
      </c>
      <c r="C3573" s="3" t="s">
        <v>7788</v>
      </c>
      <c r="D3573" s="2">
        <v>2000</v>
      </c>
      <c r="E3573" s="11">
        <v>2050</v>
      </c>
      <c r="F3573" s="2" t="s">
        <v>8218</v>
      </c>
      <c r="G3573" s="2" t="s">
        <v>8224</v>
      </c>
      <c r="H3573" s="2" t="s">
        <v>8246</v>
      </c>
      <c r="I3573" s="2">
        <v>1433076298</v>
      </c>
      <c r="J3573" s="2">
        <v>1430052298</v>
      </c>
      <c r="K3573" s="2" t="b">
        <v>0</v>
      </c>
      <c r="L3573" s="2">
        <v>31</v>
      </c>
      <c r="M3573" s="2" t="b">
        <v>1</v>
      </c>
      <c r="N3573" s="2" t="s">
        <v>8270</v>
      </c>
      <c r="O3573" s="9">
        <f>E3573/D3573</f>
        <v>1.0249999999999999</v>
      </c>
      <c r="P3573" s="10">
        <f>IF(E3573=0,0,E3573/L3573)</f>
        <v>66.129032258064512</v>
      </c>
      <c r="Q3573" s="2" t="str">
        <f>LEFT(N3573,SEARCH("/",N3573,1)-1)</f>
        <v>theater</v>
      </c>
      <c r="R3573" s="2" t="str">
        <f>RIGHT(N3573,LEN(N3573)-SEARCH("/",N3573))</f>
        <v>plays</v>
      </c>
      <c r="S3573" s="21">
        <f>(((J3573/60)/60)/24)+DATE(1970,1,1)+(-5/24)</f>
        <v>42120.322893518511</v>
      </c>
      <c r="T3573" s="21">
        <f>(((I3573/60)/60)/24)+DATE(1970,1,1)+(-5/24)</f>
        <v>42155.322893518511</v>
      </c>
    </row>
    <row r="3574" spans="1:20" ht="90" hidden="1" x14ac:dyDescent="0.25">
      <c r="A3574" s="13">
        <v>3679</v>
      </c>
      <c r="B3574" s="3" t="s">
        <v>3676</v>
      </c>
      <c r="C3574" s="3" t="s">
        <v>7789</v>
      </c>
      <c r="D3574" s="2">
        <v>2000</v>
      </c>
      <c r="E3574" s="11">
        <v>2202</v>
      </c>
      <c r="F3574" s="2" t="s">
        <v>8218</v>
      </c>
      <c r="G3574" s="2" t="s">
        <v>8223</v>
      </c>
      <c r="H3574" s="2" t="s">
        <v>8245</v>
      </c>
      <c r="I3574" s="2">
        <v>1404190740</v>
      </c>
      <c r="J3574" s="2">
        <v>1401214581</v>
      </c>
      <c r="K3574" s="2" t="b">
        <v>0</v>
      </c>
      <c r="L3574" s="2">
        <v>30</v>
      </c>
      <c r="M3574" s="2" t="b">
        <v>1</v>
      </c>
      <c r="N3574" s="2" t="s">
        <v>8270</v>
      </c>
      <c r="O3574" s="9">
        <f>E3574/D3574</f>
        <v>1.101</v>
      </c>
      <c r="P3574" s="10">
        <f>IF(E3574=0,0,E3574/L3574)</f>
        <v>73.400000000000006</v>
      </c>
      <c r="Q3574" s="2" t="str">
        <f>LEFT(N3574,SEARCH("/",N3574,1)-1)</f>
        <v>theater</v>
      </c>
      <c r="R3574" s="2" t="str">
        <f>RIGHT(N3574,LEN(N3574)-SEARCH("/",N3574))</f>
        <v>plays</v>
      </c>
      <c r="S3574" s="21">
        <f>(((J3574/60)/60)/24)+DATE(1970,1,1)+(-5/24)</f>
        <v>41786.553020833329</v>
      </c>
      <c r="T3574" s="21">
        <f>(((I3574/60)/60)/24)+DATE(1970,1,1)+(-5/24)</f>
        <v>41820.999305555553</v>
      </c>
    </row>
    <row r="3575" spans="1:20" ht="75" hidden="1" x14ac:dyDescent="0.25">
      <c r="A3575" s="13">
        <v>3680</v>
      </c>
      <c r="B3575" s="3" t="s">
        <v>3677</v>
      </c>
      <c r="C3575" s="3" t="s">
        <v>7790</v>
      </c>
      <c r="D3575" s="2">
        <v>3000</v>
      </c>
      <c r="E3575" s="11">
        <v>3383</v>
      </c>
      <c r="F3575" s="2" t="s">
        <v>8218</v>
      </c>
      <c r="G3575" s="2" t="s">
        <v>8223</v>
      </c>
      <c r="H3575" s="2" t="s">
        <v>8245</v>
      </c>
      <c r="I3575" s="2">
        <v>1475664834</v>
      </c>
      <c r="J3575" s="2">
        <v>1473850434</v>
      </c>
      <c r="K3575" s="2" t="b">
        <v>0</v>
      </c>
      <c r="L3575" s="2">
        <v>34</v>
      </c>
      <c r="M3575" s="2" t="b">
        <v>1</v>
      </c>
      <c r="N3575" s="2" t="s">
        <v>8270</v>
      </c>
      <c r="O3575" s="9">
        <f>E3575/D3575</f>
        <v>1.1276666666666666</v>
      </c>
      <c r="P3575" s="10">
        <f>IF(E3575=0,0,E3575/L3575)</f>
        <v>99.5</v>
      </c>
      <c r="Q3575" s="2" t="str">
        <f>LEFT(N3575,SEARCH("/",N3575,1)-1)</f>
        <v>theater</v>
      </c>
      <c r="R3575" s="2" t="str">
        <f>RIGHT(N3575,LEN(N3575)-SEARCH("/",N3575))</f>
        <v>plays</v>
      </c>
      <c r="S3575" s="21">
        <f>(((J3575/60)/60)/24)+DATE(1970,1,1)+(-5/24)</f>
        <v>42627.245763888881</v>
      </c>
      <c r="T3575" s="21">
        <f>(((I3575/60)/60)/24)+DATE(1970,1,1)+(-5/24)</f>
        <v>42648.245763888881</v>
      </c>
    </row>
    <row r="3576" spans="1:20" ht="105" hidden="1" x14ac:dyDescent="0.25">
      <c r="A3576" s="13">
        <v>3681</v>
      </c>
      <c r="B3576" s="3" t="s">
        <v>3678</v>
      </c>
      <c r="C3576" s="3" t="s">
        <v>7791</v>
      </c>
      <c r="D3576" s="2">
        <v>1000</v>
      </c>
      <c r="E3576" s="11">
        <v>1119</v>
      </c>
      <c r="F3576" s="2" t="s">
        <v>8218</v>
      </c>
      <c r="G3576" s="2" t="s">
        <v>8223</v>
      </c>
      <c r="H3576" s="2" t="s">
        <v>8245</v>
      </c>
      <c r="I3576" s="2">
        <v>1452872290</v>
      </c>
      <c r="J3576" s="2">
        <v>1452008290</v>
      </c>
      <c r="K3576" s="2" t="b">
        <v>0</v>
      </c>
      <c r="L3576" s="2">
        <v>18</v>
      </c>
      <c r="M3576" s="2" t="b">
        <v>1</v>
      </c>
      <c r="N3576" s="2" t="s">
        <v>8270</v>
      </c>
      <c r="O3576" s="9">
        <f>E3576/D3576</f>
        <v>1.119</v>
      </c>
      <c r="P3576" s="10">
        <f>IF(E3576=0,0,E3576/L3576)</f>
        <v>62.166666666666664</v>
      </c>
      <c r="Q3576" s="2" t="str">
        <f>LEFT(N3576,SEARCH("/",N3576,1)-1)</f>
        <v>theater</v>
      </c>
      <c r="R3576" s="2" t="str">
        <f>RIGHT(N3576,LEN(N3576)-SEARCH("/",N3576))</f>
        <v>plays</v>
      </c>
      <c r="S3576" s="21">
        <f>(((J3576/60)/60)/24)+DATE(1970,1,1)+(-5/24)</f>
        <v>42374.443171296291</v>
      </c>
      <c r="T3576" s="21">
        <f>(((I3576/60)/60)/24)+DATE(1970,1,1)+(-5/24)</f>
        <v>42384.443171296291</v>
      </c>
    </row>
    <row r="3577" spans="1:20" ht="90" hidden="1" x14ac:dyDescent="0.25">
      <c r="A3577" s="13">
        <v>3682</v>
      </c>
      <c r="B3577" s="3" t="s">
        <v>3679</v>
      </c>
      <c r="C3577" s="3" t="s">
        <v>7792</v>
      </c>
      <c r="D3577" s="2">
        <v>3000</v>
      </c>
      <c r="E3577" s="11">
        <v>4176</v>
      </c>
      <c r="F3577" s="2" t="s">
        <v>8218</v>
      </c>
      <c r="G3577" s="2" t="s">
        <v>8223</v>
      </c>
      <c r="H3577" s="2" t="s">
        <v>8245</v>
      </c>
      <c r="I3577" s="2">
        <v>1402901940</v>
      </c>
      <c r="J3577" s="2">
        <v>1399998418</v>
      </c>
      <c r="K3577" s="2" t="b">
        <v>0</v>
      </c>
      <c r="L3577" s="2">
        <v>67</v>
      </c>
      <c r="M3577" s="2" t="b">
        <v>1</v>
      </c>
      <c r="N3577" s="2" t="s">
        <v>8270</v>
      </c>
      <c r="O3577" s="9">
        <f>E3577/D3577</f>
        <v>1.3919999999999999</v>
      </c>
      <c r="P3577" s="10">
        <f>IF(E3577=0,0,E3577/L3577)</f>
        <v>62.328358208955223</v>
      </c>
      <c r="Q3577" s="2" t="str">
        <f>LEFT(N3577,SEARCH("/",N3577,1)-1)</f>
        <v>theater</v>
      </c>
      <c r="R3577" s="2" t="str">
        <f>RIGHT(N3577,LEN(N3577)-SEARCH("/",N3577))</f>
        <v>plays</v>
      </c>
      <c r="S3577" s="21">
        <f>(((J3577/60)/60)/24)+DATE(1970,1,1)+(-5/24)</f>
        <v>41772.477060185185</v>
      </c>
      <c r="T3577" s="21">
        <f>(((I3577/60)/60)/24)+DATE(1970,1,1)+(-5/24)</f>
        <v>41806.082638888889</v>
      </c>
    </row>
    <row r="3578" spans="1:20" ht="75" hidden="1" x14ac:dyDescent="0.25">
      <c r="A3578" s="13">
        <v>3683</v>
      </c>
      <c r="B3578" s="3" t="s">
        <v>3680</v>
      </c>
      <c r="C3578" s="3" t="s">
        <v>7793</v>
      </c>
      <c r="D3578" s="2">
        <v>3500</v>
      </c>
      <c r="E3578" s="11">
        <v>3880</v>
      </c>
      <c r="F3578" s="2" t="s">
        <v>8218</v>
      </c>
      <c r="G3578" s="2" t="s">
        <v>8223</v>
      </c>
      <c r="H3578" s="2" t="s">
        <v>8245</v>
      </c>
      <c r="I3578" s="2">
        <v>1476931696</v>
      </c>
      <c r="J3578" s="2">
        <v>1474339696</v>
      </c>
      <c r="K3578" s="2" t="b">
        <v>0</v>
      </c>
      <c r="L3578" s="2">
        <v>66</v>
      </c>
      <c r="M3578" s="2" t="b">
        <v>1</v>
      </c>
      <c r="N3578" s="2" t="s">
        <v>8270</v>
      </c>
      <c r="O3578" s="9">
        <f>E3578/D3578</f>
        <v>1.1085714285714285</v>
      </c>
      <c r="P3578" s="10">
        <f>IF(E3578=0,0,E3578/L3578)</f>
        <v>58.787878787878789</v>
      </c>
      <c r="Q3578" s="2" t="str">
        <f>LEFT(N3578,SEARCH("/",N3578,1)-1)</f>
        <v>theater</v>
      </c>
      <c r="R3578" s="2" t="str">
        <f>RIGHT(N3578,LEN(N3578)-SEARCH("/",N3578))</f>
        <v>plays</v>
      </c>
      <c r="S3578" s="21">
        <f>(((J3578/60)/60)/24)+DATE(1970,1,1)+(-5/24)</f>
        <v>42632.908518518518</v>
      </c>
      <c r="T3578" s="21">
        <f>(((I3578/60)/60)/24)+DATE(1970,1,1)+(-5/24)</f>
        <v>42662.908518518518</v>
      </c>
    </row>
    <row r="3579" spans="1:20" ht="90" hidden="1" x14ac:dyDescent="0.25">
      <c r="A3579" s="13">
        <v>3684</v>
      </c>
      <c r="B3579" s="3" t="s">
        <v>3681</v>
      </c>
      <c r="C3579" s="3" t="s">
        <v>7794</v>
      </c>
      <c r="D3579" s="2">
        <v>750</v>
      </c>
      <c r="E3579" s="11">
        <v>1043</v>
      </c>
      <c r="F3579" s="2" t="s">
        <v>8218</v>
      </c>
      <c r="G3579" s="2" t="s">
        <v>8223</v>
      </c>
      <c r="H3579" s="2" t="s">
        <v>8245</v>
      </c>
      <c r="I3579" s="2">
        <v>1441167586</v>
      </c>
      <c r="J3579" s="2">
        <v>1438575586</v>
      </c>
      <c r="K3579" s="2" t="b">
        <v>0</v>
      </c>
      <c r="L3579" s="2">
        <v>23</v>
      </c>
      <c r="M3579" s="2" t="b">
        <v>1</v>
      </c>
      <c r="N3579" s="2" t="s">
        <v>8270</v>
      </c>
      <c r="O3579" s="9">
        <f>E3579/D3579</f>
        <v>1.3906666666666667</v>
      </c>
      <c r="P3579" s="10">
        <f>IF(E3579=0,0,E3579/L3579)</f>
        <v>45.347826086956523</v>
      </c>
      <c r="Q3579" s="2" t="str">
        <f>LEFT(N3579,SEARCH("/",N3579,1)-1)</f>
        <v>theater</v>
      </c>
      <c r="R3579" s="2" t="str">
        <f>RIGHT(N3579,LEN(N3579)-SEARCH("/",N3579))</f>
        <v>plays</v>
      </c>
      <c r="S3579" s="21">
        <f>(((J3579/60)/60)/24)+DATE(1970,1,1)+(-5/24)</f>
        <v>42218.97206018518</v>
      </c>
      <c r="T3579" s="21">
        <f>(((I3579/60)/60)/24)+DATE(1970,1,1)+(-5/24)</f>
        <v>42248.97206018518</v>
      </c>
    </row>
    <row r="3580" spans="1:20" ht="90" hidden="1" x14ac:dyDescent="0.25">
      <c r="A3580" s="13">
        <v>3685</v>
      </c>
      <c r="B3580" s="3" t="s">
        <v>3682</v>
      </c>
      <c r="C3580" s="3" t="s">
        <v>7795</v>
      </c>
      <c r="D3580" s="2">
        <v>5000</v>
      </c>
      <c r="E3580" s="11">
        <v>5285</v>
      </c>
      <c r="F3580" s="2" t="s">
        <v>8218</v>
      </c>
      <c r="G3580" s="2" t="s">
        <v>8223</v>
      </c>
      <c r="H3580" s="2" t="s">
        <v>8245</v>
      </c>
      <c r="I3580" s="2">
        <v>1400533200</v>
      </c>
      <c r="J3580" s="2">
        <v>1398348859</v>
      </c>
      <c r="K3580" s="2" t="b">
        <v>0</v>
      </c>
      <c r="L3580" s="2">
        <v>126</v>
      </c>
      <c r="M3580" s="2" t="b">
        <v>1</v>
      </c>
      <c r="N3580" s="2" t="s">
        <v>8270</v>
      </c>
      <c r="O3580" s="9">
        <f>E3580/D3580</f>
        <v>1.0569999999999999</v>
      </c>
      <c r="P3580" s="10">
        <f>IF(E3580=0,0,E3580/L3580)</f>
        <v>41.944444444444443</v>
      </c>
      <c r="Q3580" s="2" t="str">
        <f>LEFT(N3580,SEARCH("/",N3580,1)-1)</f>
        <v>theater</v>
      </c>
      <c r="R3580" s="2" t="str">
        <f>RIGHT(N3580,LEN(N3580)-SEARCH("/",N3580))</f>
        <v>plays</v>
      </c>
      <c r="S3580" s="21">
        <f>(((J3580/60)/60)/24)+DATE(1970,1,1)+(-5/24)</f>
        <v>41753.384942129625</v>
      </c>
      <c r="T3580" s="21">
        <f>(((I3580/60)/60)/24)+DATE(1970,1,1)+(-5/24)</f>
        <v>41778.666666666664</v>
      </c>
    </row>
    <row r="3581" spans="1:20" ht="75" hidden="1" x14ac:dyDescent="0.25">
      <c r="A3581" s="13">
        <v>3686</v>
      </c>
      <c r="B3581" s="3" t="s">
        <v>3683</v>
      </c>
      <c r="C3581" s="3" t="s">
        <v>7796</v>
      </c>
      <c r="D3581" s="2">
        <v>350</v>
      </c>
      <c r="E3581" s="11">
        <v>355</v>
      </c>
      <c r="F3581" s="2" t="s">
        <v>8218</v>
      </c>
      <c r="G3581" s="2" t="s">
        <v>8223</v>
      </c>
      <c r="H3581" s="2" t="s">
        <v>8245</v>
      </c>
      <c r="I3581" s="2">
        <v>1440820740</v>
      </c>
      <c r="J3581" s="2">
        <v>1439567660</v>
      </c>
      <c r="K3581" s="2" t="b">
        <v>0</v>
      </c>
      <c r="L3581" s="2">
        <v>6</v>
      </c>
      <c r="M3581" s="2" t="b">
        <v>1</v>
      </c>
      <c r="N3581" s="2" t="s">
        <v>8270</v>
      </c>
      <c r="O3581" s="9">
        <f>E3581/D3581</f>
        <v>1.0142857142857142</v>
      </c>
      <c r="P3581" s="10">
        <f>IF(E3581=0,0,E3581/L3581)</f>
        <v>59.166666666666664</v>
      </c>
      <c r="Q3581" s="2" t="str">
        <f>LEFT(N3581,SEARCH("/",N3581,1)-1)</f>
        <v>theater</v>
      </c>
      <c r="R3581" s="2" t="str">
        <f>RIGHT(N3581,LEN(N3581)-SEARCH("/",N3581))</f>
        <v>plays</v>
      </c>
      <c r="S3581" s="21">
        <f>(((J3581/60)/60)/24)+DATE(1970,1,1)+(-5/24)</f>
        <v>42230.454398148147</v>
      </c>
      <c r="T3581" s="21">
        <f>(((I3581/60)/60)/24)+DATE(1970,1,1)+(-5/24)</f>
        <v>42244.957638888889</v>
      </c>
    </row>
    <row r="3582" spans="1:20" ht="90" hidden="1" x14ac:dyDescent="0.25">
      <c r="A3582" s="13">
        <v>3687</v>
      </c>
      <c r="B3582" s="3" t="s">
        <v>3684</v>
      </c>
      <c r="C3582" s="3" t="s">
        <v>7797</v>
      </c>
      <c r="D3582" s="2">
        <v>5000</v>
      </c>
      <c r="E3582" s="11">
        <v>5012.25</v>
      </c>
      <c r="F3582" s="2" t="s">
        <v>8218</v>
      </c>
      <c r="G3582" s="2" t="s">
        <v>8223</v>
      </c>
      <c r="H3582" s="2" t="s">
        <v>8245</v>
      </c>
      <c r="I3582" s="2">
        <v>1403846055</v>
      </c>
      <c r="J3582" s="2">
        <v>1401254055</v>
      </c>
      <c r="K3582" s="2" t="b">
        <v>0</v>
      </c>
      <c r="L3582" s="2">
        <v>25</v>
      </c>
      <c r="M3582" s="2" t="b">
        <v>1</v>
      </c>
      <c r="N3582" s="2" t="s">
        <v>8270</v>
      </c>
      <c r="O3582" s="9">
        <f>E3582/D3582</f>
        <v>1.0024500000000001</v>
      </c>
      <c r="P3582" s="10">
        <f>IF(E3582=0,0,E3582/L3582)</f>
        <v>200.49</v>
      </c>
      <c r="Q3582" s="2" t="str">
        <f>LEFT(N3582,SEARCH("/",N3582,1)-1)</f>
        <v>theater</v>
      </c>
      <c r="R3582" s="2" t="str">
        <f>RIGHT(N3582,LEN(N3582)-SEARCH("/",N3582))</f>
        <v>plays</v>
      </c>
      <c r="S3582" s="21">
        <f>(((J3582/60)/60)/24)+DATE(1970,1,1)+(-5/24)</f>
        <v>41787.009895833333</v>
      </c>
      <c r="T3582" s="21">
        <f>(((I3582/60)/60)/24)+DATE(1970,1,1)+(-5/24)</f>
        <v>41817.009895833333</v>
      </c>
    </row>
    <row r="3583" spans="1:20" ht="90" hidden="1" x14ac:dyDescent="0.25">
      <c r="A3583" s="13">
        <v>3688</v>
      </c>
      <c r="B3583" s="3" t="s">
        <v>3685</v>
      </c>
      <c r="C3583" s="3" t="s">
        <v>7798</v>
      </c>
      <c r="D3583" s="2">
        <v>3000</v>
      </c>
      <c r="E3583" s="11">
        <v>3275</v>
      </c>
      <c r="F3583" s="2" t="s">
        <v>8218</v>
      </c>
      <c r="G3583" s="2" t="s">
        <v>8224</v>
      </c>
      <c r="H3583" s="2" t="s">
        <v>8246</v>
      </c>
      <c r="I3583" s="2">
        <v>1407524004</v>
      </c>
      <c r="J3583" s="2">
        <v>1404932004</v>
      </c>
      <c r="K3583" s="2" t="b">
        <v>0</v>
      </c>
      <c r="L3583" s="2">
        <v>39</v>
      </c>
      <c r="M3583" s="2" t="b">
        <v>1</v>
      </c>
      <c r="N3583" s="2" t="s">
        <v>8270</v>
      </c>
      <c r="O3583" s="9">
        <f>E3583/D3583</f>
        <v>1.0916666666666666</v>
      </c>
      <c r="P3583" s="10">
        <f>IF(E3583=0,0,E3583/L3583)</f>
        <v>83.974358974358978</v>
      </c>
      <c r="Q3583" s="2" t="str">
        <f>LEFT(N3583,SEARCH("/",N3583,1)-1)</f>
        <v>theater</v>
      </c>
      <c r="R3583" s="2" t="str">
        <f>RIGHT(N3583,LEN(N3583)-SEARCH("/",N3583))</f>
        <v>plays</v>
      </c>
      <c r="S3583" s="21">
        <f>(((J3583/60)/60)/24)+DATE(1970,1,1)+(-5/24)</f>
        <v>41829.578749999993</v>
      </c>
      <c r="T3583" s="21">
        <f>(((I3583/60)/60)/24)+DATE(1970,1,1)+(-5/24)</f>
        <v>41859.578749999993</v>
      </c>
    </row>
    <row r="3584" spans="1:20" ht="90" hidden="1" x14ac:dyDescent="0.25">
      <c r="A3584" s="13">
        <v>3689</v>
      </c>
      <c r="B3584" s="3" t="s">
        <v>3686</v>
      </c>
      <c r="C3584" s="3" t="s">
        <v>7799</v>
      </c>
      <c r="D3584" s="2">
        <v>3000</v>
      </c>
      <c r="E3584" s="11">
        <v>3550</v>
      </c>
      <c r="F3584" s="2" t="s">
        <v>8218</v>
      </c>
      <c r="G3584" s="2" t="s">
        <v>8223</v>
      </c>
      <c r="H3584" s="2" t="s">
        <v>8245</v>
      </c>
      <c r="I3584" s="2">
        <v>1434925500</v>
      </c>
      <c r="J3584" s="2">
        <v>1432410639</v>
      </c>
      <c r="K3584" s="2" t="b">
        <v>0</v>
      </c>
      <c r="L3584" s="2">
        <v>62</v>
      </c>
      <c r="M3584" s="2" t="b">
        <v>1</v>
      </c>
      <c r="N3584" s="2" t="s">
        <v>8270</v>
      </c>
      <c r="O3584" s="9">
        <f>E3584/D3584</f>
        <v>1.1833333333333333</v>
      </c>
      <c r="P3584" s="10">
        <f>IF(E3584=0,0,E3584/L3584)</f>
        <v>57.258064516129032</v>
      </c>
      <c r="Q3584" s="2" t="str">
        <f>LEFT(N3584,SEARCH("/",N3584,1)-1)</f>
        <v>theater</v>
      </c>
      <c r="R3584" s="2" t="str">
        <f>RIGHT(N3584,LEN(N3584)-SEARCH("/",N3584))</f>
        <v>plays</v>
      </c>
      <c r="S3584" s="21">
        <f>(((J3584/60)/60)/24)+DATE(1970,1,1)+(-5/24)</f>
        <v>42147.61850694444</v>
      </c>
      <c r="T3584" s="21">
        <f>(((I3584/60)/60)/24)+DATE(1970,1,1)+(-5/24)</f>
        <v>42176.725694444445</v>
      </c>
    </row>
    <row r="3585" spans="1:20" ht="90" hidden="1" x14ac:dyDescent="0.25">
      <c r="A3585" s="13">
        <v>3690</v>
      </c>
      <c r="B3585" s="3" t="s">
        <v>3687</v>
      </c>
      <c r="C3585" s="3" t="s">
        <v>7800</v>
      </c>
      <c r="D3585" s="2">
        <v>1500</v>
      </c>
      <c r="E3585" s="11">
        <v>1800</v>
      </c>
      <c r="F3585" s="2" t="s">
        <v>8218</v>
      </c>
      <c r="G3585" s="2" t="s">
        <v>8223</v>
      </c>
      <c r="H3585" s="2" t="s">
        <v>8245</v>
      </c>
      <c r="I3585" s="2">
        <v>1417101683</v>
      </c>
      <c r="J3585" s="2">
        <v>1414506083</v>
      </c>
      <c r="K3585" s="2" t="b">
        <v>0</v>
      </c>
      <c r="L3585" s="2">
        <v>31</v>
      </c>
      <c r="M3585" s="2" t="b">
        <v>1</v>
      </c>
      <c r="N3585" s="2" t="s">
        <v>8270</v>
      </c>
      <c r="O3585" s="9">
        <f>E3585/D3585</f>
        <v>1.2</v>
      </c>
      <c r="P3585" s="10">
        <f>IF(E3585=0,0,E3585/L3585)</f>
        <v>58.064516129032256</v>
      </c>
      <c r="Q3585" s="2" t="str">
        <f>LEFT(N3585,SEARCH("/",N3585,1)-1)</f>
        <v>theater</v>
      </c>
      <c r="R3585" s="2" t="str">
        <f>RIGHT(N3585,LEN(N3585)-SEARCH("/",N3585))</f>
        <v>plays</v>
      </c>
      <c r="S3585" s="21">
        <f>(((J3585/60)/60)/24)+DATE(1970,1,1)+(-5/24)</f>
        <v>41940.389849537038</v>
      </c>
      <c r="T3585" s="21">
        <f>(((I3585/60)/60)/24)+DATE(1970,1,1)+(-5/24)</f>
        <v>41970.431516203702</v>
      </c>
    </row>
    <row r="3586" spans="1:20" ht="60" hidden="1" x14ac:dyDescent="0.25">
      <c r="A3586" s="13">
        <v>3691</v>
      </c>
      <c r="B3586" s="3" t="s">
        <v>3688</v>
      </c>
      <c r="C3586" s="3" t="s">
        <v>7801</v>
      </c>
      <c r="D3586" s="2">
        <v>40000</v>
      </c>
      <c r="E3586" s="11">
        <v>51184</v>
      </c>
      <c r="F3586" s="2" t="s">
        <v>8218</v>
      </c>
      <c r="G3586" s="2" t="s">
        <v>8223</v>
      </c>
      <c r="H3586" s="2" t="s">
        <v>8245</v>
      </c>
      <c r="I3586" s="2">
        <v>1425272340</v>
      </c>
      <c r="J3586" s="2">
        <v>1421426929</v>
      </c>
      <c r="K3586" s="2" t="b">
        <v>0</v>
      </c>
      <c r="L3586" s="2">
        <v>274</v>
      </c>
      <c r="M3586" s="2" t="b">
        <v>1</v>
      </c>
      <c r="N3586" s="2" t="s">
        <v>8270</v>
      </c>
      <c r="O3586" s="9">
        <f>E3586/D3586</f>
        <v>1.2796000000000001</v>
      </c>
      <c r="P3586" s="10">
        <f>IF(E3586=0,0,E3586/L3586)</f>
        <v>186.80291970802921</v>
      </c>
      <c r="Q3586" s="2" t="str">
        <f>LEFT(N3586,SEARCH("/",N3586,1)-1)</f>
        <v>theater</v>
      </c>
      <c r="R3586" s="2" t="str">
        <f>RIGHT(N3586,LEN(N3586)-SEARCH("/",N3586))</f>
        <v>plays</v>
      </c>
      <c r="S3586" s="21">
        <f>(((J3586/60)/60)/24)+DATE(1970,1,1)+(-5/24)</f>
        <v>42020.492233796293</v>
      </c>
      <c r="T3586" s="21">
        <f>(((I3586/60)/60)/24)+DATE(1970,1,1)+(-5/24)</f>
        <v>42064.999305555553</v>
      </c>
    </row>
    <row r="3587" spans="1:20" ht="60" hidden="1" x14ac:dyDescent="0.25">
      <c r="A3587" s="13">
        <v>3692</v>
      </c>
      <c r="B3587" s="3" t="s">
        <v>3689</v>
      </c>
      <c r="C3587" s="3" t="s">
        <v>7802</v>
      </c>
      <c r="D3587" s="2">
        <v>1000</v>
      </c>
      <c r="E3587" s="11">
        <v>1260</v>
      </c>
      <c r="F3587" s="2" t="s">
        <v>8218</v>
      </c>
      <c r="G3587" s="2" t="s">
        <v>8223</v>
      </c>
      <c r="H3587" s="2" t="s">
        <v>8245</v>
      </c>
      <c r="I3587" s="2">
        <v>1411084800</v>
      </c>
      <c r="J3587" s="2">
        <v>1410304179</v>
      </c>
      <c r="K3587" s="2" t="b">
        <v>0</v>
      </c>
      <c r="L3587" s="2">
        <v>17</v>
      </c>
      <c r="M3587" s="2" t="b">
        <v>1</v>
      </c>
      <c r="N3587" s="2" t="s">
        <v>8270</v>
      </c>
      <c r="O3587" s="9">
        <f>E3587/D3587</f>
        <v>1.26</v>
      </c>
      <c r="P3587" s="10">
        <f>IF(E3587=0,0,E3587/L3587)</f>
        <v>74.117647058823536</v>
      </c>
      <c r="Q3587" s="2" t="str">
        <f>LEFT(N3587,SEARCH("/",N3587,1)-1)</f>
        <v>theater</v>
      </c>
      <c r="R3587" s="2" t="str">
        <f>RIGHT(N3587,LEN(N3587)-SEARCH("/",N3587))</f>
        <v>plays</v>
      </c>
      <c r="S3587" s="21">
        <f>(((J3587/60)/60)/24)+DATE(1970,1,1)+(-5/24)</f>
        <v>41891.756701388884</v>
      </c>
      <c r="T3587" s="21">
        <f>(((I3587/60)/60)/24)+DATE(1970,1,1)+(-5/24)</f>
        <v>41900.791666666664</v>
      </c>
    </row>
    <row r="3588" spans="1:20" ht="90" hidden="1" x14ac:dyDescent="0.25">
      <c r="A3588" s="13">
        <v>3693</v>
      </c>
      <c r="B3588" s="3" t="s">
        <v>3690</v>
      </c>
      <c r="C3588" s="3" t="s">
        <v>7803</v>
      </c>
      <c r="D3588" s="2">
        <v>333</v>
      </c>
      <c r="E3588" s="11">
        <v>430</v>
      </c>
      <c r="F3588" s="2" t="s">
        <v>8218</v>
      </c>
      <c r="G3588" s="2" t="s">
        <v>8224</v>
      </c>
      <c r="H3588" s="2" t="s">
        <v>8246</v>
      </c>
      <c r="I3588" s="2">
        <v>1448922600</v>
      </c>
      <c r="J3588" s="2">
        <v>1446352529</v>
      </c>
      <c r="K3588" s="2" t="b">
        <v>0</v>
      </c>
      <c r="L3588" s="2">
        <v>14</v>
      </c>
      <c r="M3588" s="2" t="b">
        <v>1</v>
      </c>
      <c r="N3588" s="2" t="s">
        <v>8270</v>
      </c>
      <c r="O3588" s="9">
        <f>E3588/D3588</f>
        <v>1.2912912912912913</v>
      </c>
      <c r="P3588" s="10">
        <f>IF(E3588=0,0,E3588/L3588)</f>
        <v>30.714285714285715</v>
      </c>
      <c r="Q3588" s="2" t="str">
        <f>LEFT(N3588,SEARCH("/",N3588,1)-1)</f>
        <v>theater</v>
      </c>
      <c r="R3588" s="2" t="str">
        <f>RIGHT(N3588,LEN(N3588)-SEARCH("/",N3588))</f>
        <v>plays</v>
      </c>
      <c r="S3588" s="21">
        <f>(((J3588/60)/60)/24)+DATE(1970,1,1)+(-5/24)</f>
        <v>42308.98297453703</v>
      </c>
      <c r="T3588" s="21">
        <f>(((I3588/60)/60)/24)+DATE(1970,1,1)+(-5/24)</f>
        <v>42338.729166666664</v>
      </c>
    </row>
    <row r="3589" spans="1:20" ht="75" hidden="1" x14ac:dyDescent="0.25">
      <c r="A3589" s="13">
        <v>3694</v>
      </c>
      <c r="B3589" s="3" t="s">
        <v>3691</v>
      </c>
      <c r="C3589" s="3" t="s">
        <v>7804</v>
      </c>
      <c r="D3589" s="2">
        <v>3500</v>
      </c>
      <c r="E3589" s="11">
        <v>3760</v>
      </c>
      <c r="F3589" s="2" t="s">
        <v>8218</v>
      </c>
      <c r="G3589" s="2" t="s">
        <v>8223</v>
      </c>
      <c r="H3589" s="2" t="s">
        <v>8245</v>
      </c>
      <c r="I3589" s="2">
        <v>1465178400</v>
      </c>
      <c r="J3589" s="2">
        <v>1461985967</v>
      </c>
      <c r="K3589" s="2" t="b">
        <v>0</v>
      </c>
      <c r="L3589" s="2">
        <v>60</v>
      </c>
      <c r="M3589" s="2" t="b">
        <v>1</v>
      </c>
      <c r="N3589" s="2" t="s">
        <v>8270</v>
      </c>
      <c r="O3589" s="9">
        <f>E3589/D3589</f>
        <v>1.0742857142857143</v>
      </c>
      <c r="P3589" s="10">
        <f>IF(E3589=0,0,E3589/L3589)</f>
        <v>62.666666666666664</v>
      </c>
      <c r="Q3589" s="2" t="str">
        <f>LEFT(N3589,SEARCH("/",N3589,1)-1)</f>
        <v>theater</v>
      </c>
      <c r="R3589" s="2" t="str">
        <f>RIGHT(N3589,LEN(N3589)-SEARCH("/",N3589))</f>
        <v>plays</v>
      </c>
      <c r="S3589" s="21">
        <f>(((J3589/60)/60)/24)+DATE(1970,1,1)+(-5/24)</f>
        <v>42489.925543981481</v>
      </c>
      <c r="T3589" s="21">
        <f>(((I3589/60)/60)/24)+DATE(1970,1,1)+(-5/24)</f>
        <v>42526.874999999993</v>
      </c>
    </row>
    <row r="3590" spans="1:20" ht="105" hidden="1" x14ac:dyDescent="0.25">
      <c r="A3590" s="13">
        <v>3695</v>
      </c>
      <c r="B3590" s="3" t="s">
        <v>3692</v>
      </c>
      <c r="C3590" s="3" t="s">
        <v>7805</v>
      </c>
      <c r="D3590" s="2">
        <v>4000</v>
      </c>
      <c r="E3590" s="11">
        <v>4005</v>
      </c>
      <c r="F3590" s="2" t="s">
        <v>8218</v>
      </c>
      <c r="G3590" s="2" t="s">
        <v>8223</v>
      </c>
      <c r="H3590" s="2" t="s">
        <v>8245</v>
      </c>
      <c r="I3590" s="2">
        <v>1421009610</v>
      </c>
      <c r="J3590" s="2">
        <v>1419281610</v>
      </c>
      <c r="K3590" s="2" t="b">
        <v>0</v>
      </c>
      <c r="L3590" s="2">
        <v>33</v>
      </c>
      <c r="M3590" s="2" t="b">
        <v>1</v>
      </c>
      <c r="N3590" s="2" t="s">
        <v>8270</v>
      </c>
      <c r="O3590" s="9">
        <f>E3590/D3590</f>
        <v>1.00125</v>
      </c>
      <c r="P3590" s="10">
        <f>IF(E3590=0,0,E3590/L3590)</f>
        <v>121.36363636363636</v>
      </c>
      <c r="Q3590" s="2" t="str">
        <f>LEFT(N3590,SEARCH("/",N3590,1)-1)</f>
        <v>theater</v>
      </c>
      <c r="R3590" s="2" t="str">
        <f>RIGHT(N3590,LEN(N3590)-SEARCH("/",N3590))</f>
        <v>plays</v>
      </c>
      <c r="S3590" s="21">
        <f>(((J3590/60)/60)/24)+DATE(1970,1,1)+(-5/24)</f>
        <v>41995.662152777775</v>
      </c>
      <c r="T3590" s="21">
        <f>(((I3590/60)/60)/24)+DATE(1970,1,1)+(-5/24)</f>
        <v>42015.662152777775</v>
      </c>
    </row>
    <row r="3591" spans="1:20" ht="75" hidden="1" x14ac:dyDescent="0.25">
      <c r="A3591" s="13">
        <v>3696</v>
      </c>
      <c r="B3591" s="3" t="s">
        <v>3693</v>
      </c>
      <c r="C3591" s="3" t="s">
        <v>7806</v>
      </c>
      <c r="D3591" s="2">
        <v>2000</v>
      </c>
      <c r="E3591" s="11">
        <v>3100</v>
      </c>
      <c r="F3591" s="2" t="s">
        <v>8218</v>
      </c>
      <c r="G3591" s="2" t="s">
        <v>8224</v>
      </c>
      <c r="H3591" s="2" t="s">
        <v>8246</v>
      </c>
      <c r="I3591" s="2">
        <v>1423838916</v>
      </c>
      <c r="J3591" s="2">
        <v>1418654916</v>
      </c>
      <c r="K3591" s="2" t="b">
        <v>0</v>
      </c>
      <c r="L3591" s="2">
        <v>78</v>
      </c>
      <c r="M3591" s="2" t="b">
        <v>1</v>
      </c>
      <c r="N3591" s="2" t="s">
        <v>8270</v>
      </c>
      <c r="O3591" s="9">
        <f>E3591/D3591</f>
        <v>1.55</v>
      </c>
      <c r="P3591" s="10">
        <f>IF(E3591=0,0,E3591/L3591)</f>
        <v>39.743589743589745</v>
      </c>
      <c r="Q3591" s="2" t="str">
        <f>LEFT(N3591,SEARCH("/",N3591,1)-1)</f>
        <v>theater</v>
      </c>
      <c r="R3591" s="2" t="str">
        <f>RIGHT(N3591,LEN(N3591)-SEARCH("/",N3591))</f>
        <v>plays</v>
      </c>
      <c r="S3591" s="21">
        <f>(((J3591/60)/60)/24)+DATE(1970,1,1)+(-5/24)</f>
        <v>41988.408749999995</v>
      </c>
      <c r="T3591" s="21">
        <f>(((I3591/60)/60)/24)+DATE(1970,1,1)+(-5/24)</f>
        <v>42048.408749999995</v>
      </c>
    </row>
    <row r="3592" spans="1:20" ht="90" hidden="1" x14ac:dyDescent="0.25">
      <c r="A3592" s="13">
        <v>3697</v>
      </c>
      <c r="B3592" s="3" t="s">
        <v>3694</v>
      </c>
      <c r="C3592" s="3" t="s">
        <v>7807</v>
      </c>
      <c r="D3592" s="2">
        <v>2000</v>
      </c>
      <c r="E3592" s="11">
        <v>2160</v>
      </c>
      <c r="F3592" s="2" t="s">
        <v>8218</v>
      </c>
      <c r="G3592" s="2" t="s">
        <v>8224</v>
      </c>
      <c r="H3592" s="2" t="s">
        <v>8246</v>
      </c>
      <c r="I3592" s="2">
        <v>1462878648</v>
      </c>
      <c r="J3592" s="2">
        <v>1461064248</v>
      </c>
      <c r="K3592" s="2" t="b">
        <v>0</v>
      </c>
      <c r="L3592" s="2">
        <v>30</v>
      </c>
      <c r="M3592" s="2" t="b">
        <v>1</v>
      </c>
      <c r="N3592" s="2" t="s">
        <v>8270</v>
      </c>
      <c r="O3592" s="9">
        <f>E3592/D3592</f>
        <v>1.08</v>
      </c>
      <c r="P3592" s="10">
        <f>IF(E3592=0,0,E3592/L3592)</f>
        <v>72</v>
      </c>
      <c r="Q3592" s="2" t="str">
        <f>LEFT(N3592,SEARCH("/",N3592,1)-1)</f>
        <v>theater</v>
      </c>
      <c r="R3592" s="2" t="str">
        <f>RIGHT(N3592,LEN(N3592)-SEARCH("/",N3592))</f>
        <v>plays</v>
      </c>
      <c r="S3592" s="21">
        <f>(((J3592/60)/60)/24)+DATE(1970,1,1)+(-5/24)</f>
        <v>42479.2575</v>
      </c>
      <c r="T3592" s="21">
        <f>(((I3592/60)/60)/24)+DATE(1970,1,1)+(-5/24)</f>
        <v>42500.2575</v>
      </c>
    </row>
    <row r="3593" spans="1:20" ht="75" hidden="1" x14ac:dyDescent="0.25">
      <c r="A3593" s="13">
        <v>3698</v>
      </c>
      <c r="B3593" s="3" t="s">
        <v>3695</v>
      </c>
      <c r="C3593" s="3" t="s">
        <v>7808</v>
      </c>
      <c r="D3593" s="2">
        <v>5000</v>
      </c>
      <c r="E3593" s="11">
        <v>5526</v>
      </c>
      <c r="F3593" s="2" t="s">
        <v>8218</v>
      </c>
      <c r="G3593" s="2" t="s">
        <v>8223</v>
      </c>
      <c r="H3593" s="2" t="s">
        <v>8245</v>
      </c>
      <c r="I3593" s="2">
        <v>1456946487</v>
      </c>
      <c r="J3593" s="2">
        <v>1454354487</v>
      </c>
      <c r="K3593" s="2" t="b">
        <v>0</v>
      </c>
      <c r="L3593" s="2">
        <v>136</v>
      </c>
      <c r="M3593" s="2" t="b">
        <v>1</v>
      </c>
      <c r="N3593" s="2" t="s">
        <v>8270</v>
      </c>
      <c r="O3593" s="9">
        <f>E3593/D3593</f>
        <v>1.1052</v>
      </c>
      <c r="P3593" s="10">
        <f>IF(E3593=0,0,E3593/L3593)</f>
        <v>40.632352941176471</v>
      </c>
      <c r="Q3593" s="2" t="str">
        <f>LEFT(N3593,SEARCH("/",N3593,1)-1)</f>
        <v>theater</v>
      </c>
      <c r="R3593" s="2" t="str">
        <f>RIGHT(N3593,LEN(N3593)-SEARCH("/",N3593))</f>
        <v>plays</v>
      </c>
      <c r="S3593" s="21">
        <f>(((J3593/60)/60)/24)+DATE(1970,1,1)+(-5/24)</f>
        <v>42401.598229166666</v>
      </c>
      <c r="T3593" s="21">
        <f>(((I3593/60)/60)/24)+DATE(1970,1,1)+(-5/24)</f>
        <v>42431.598229166666</v>
      </c>
    </row>
    <row r="3594" spans="1:20" ht="90" hidden="1" x14ac:dyDescent="0.25">
      <c r="A3594" s="13">
        <v>3699</v>
      </c>
      <c r="B3594" s="3" t="s">
        <v>3696</v>
      </c>
      <c r="C3594" s="3" t="s">
        <v>7809</v>
      </c>
      <c r="D3594" s="2">
        <v>2500</v>
      </c>
      <c r="E3594" s="11">
        <v>2520</v>
      </c>
      <c r="F3594" s="2" t="s">
        <v>8218</v>
      </c>
      <c r="G3594" s="2" t="s">
        <v>8223</v>
      </c>
      <c r="H3594" s="2" t="s">
        <v>8245</v>
      </c>
      <c r="I3594" s="2">
        <v>1413383216</v>
      </c>
      <c r="J3594" s="2">
        <v>1410791216</v>
      </c>
      <c r="K3594" s="2" t="b">
        <v>0</v>
      </c>
      <c r="L3594" s="2">
        <v>40</v>
      </c>
      <c r="M3594" s="2" t="b">
        <v>1</v>
      </c>
      <c r="N3594" s="2" t="s">
        <v>8270</v>
      </c>
      <c r="O3594" s="9">
        <f>E3594/D3594</f>
        <v>1.008</v>
      </c>
      <c r="P3594" s="10">
        <f>IF(E3594=0,0,E3594/L3594)</f>
        <v>63</v>
      </c>
      <c r="Q3594" s="2" t="str">
        <f>LEFT(N3594,SEARCH("/",N3594,1)-1)</f>
        <v>theater</v>
      </c>
      <c r="R3594" s="2" t="str">
        <f>RIGHT(N3594,LEN(N3594)-SEARCH("/",N3594))</f>
        <v>plays</v>
      </c>
      <c r="S3594" s="21">
        <f>(((J3594/60)/60)/24)+DATE(1970,1,1)+(-5/24)</f>
        <v>41897.393703703703</v>
      </c>
      <c r="T3594" s="21">
        <f>(((I3594/60)/60)/24)+DATE(1970,1,1)+(-5/24)</f>
        <v>41927.393703703703</v>
      </c>
    </row>
    <row r="3595" spans="1:20" ht="45" hidden="1" x14ac:dyDescent="0.25">
      <c r="A3595" s="13">
        <v>3700</v>
      </c>
      <c r="B3595" s="3" t="s">
        <v>3697</v>
      </c>
      <c r="C3595" s="3" t="s">
        <v>7810</v>
      </c>
      <c r="D3595" s="2">
        <v>500</v>
      </c>
      <c r="E3595" s="11">
        <v>606</v>
      </c>
      <c r="F3595" s="2" t="s">
        <v>8218</v>
      </c>
      <c r="G3595" s="2" t="s">
        <v>8223</v>
      </c>
      <c r="H3595" s="2" t="s">
        <v>8245</v>
      </c>
      <c r="I3595" s="2">
        <v>1412092800</v>
      </c>
      <c r="J3595" s="2">
        <v>1409493800</v>
      </c>
      <c r="K3595" s="2" t="b">
        <v>0</v>
      </c>
      <c r="L3595" s="2">
        <v>18</v>
      </c>
      <c r="M3595" s="2" t="b">
        <v>1</v>
      </c>
      <c r="N3595" s="2" t="s">
        <v>8270</v>
      </c>
      <c r="O3595" s="9">
        <f>E3595/D3595</f>
        <v>1.212</v>
      </c>
      <c r="P3595" s="10">
        <f>IF(E3595=0,0,E3595/L3595)</f>
        <v>33.666666666666664</v>
      </c>
      <c r="Q3595" s="2" t="str">
        <f>LEFT(N3595,SEARCH("/",N3595,1)-1)</f>
        <v>theater</v>
      </c>
      <c r="R3595" s="2" t="str">
        <f>RIGHT(N3595,LEN(N3595)-SEARCH("/",N3595))</f>
        <v>plays</v>
      </c>
      <c r="S3595" s="21">
        <f>(((J3595/60)/60)/24)+DATE(1970,1,1)+(-5/24)</f>
        <v>41882.37731481481</v>
      </c>
      <c r="T3595" s="21">
        <f>(((I3595/60)/60)/24)+DATE(1970,1,1)+(-5/24)</f>
        <v>41912.458333333328</v>
      </c>
    </row>
    <row r="3596" spans="1:20" ht="90" hidden="1" x14ac:dyDescent="0.25">
      <c r="A3596" s="13">
        <v>3701</v>
      </c>
      <c r="B3596" s="3" t="s">
        <v>3698</v>
      </c>
      <c r="C3596" s="3" t="s">
        <v>7811</v>
      </c>
      <c r="D3596" s="2">
        <v>1500</v>
      </c>
      <c r="E3596" s="11">
        <v>1505</v>
      </c>
      <c r="F3596" s="2" t="s">
        <v>8218</v>
      </c>
      <c r="G3596" s="2" t="s">
        <v>8224</v>
      </c>
      <c r="H3596" s="2" t="s">
        <v>8246</v>
      </c>
      <c r="I3596" s="2">
        <v>1433422793</v>
      </c>
      <c r="J3596" s="2">
        <v>1430830793</v>
      </c>
      <c r="K3596" s="2" t="b">
        <v>0</v>
      </c>
      <c r="L3596" s="2">
        <v>39</v>
      </c>
      <c r="M3596" s="2" t="b">
        <v>1</v>
      </c>
      <c r="N3596" s="2" t="s">
        <v>8270</v>
      </c>
      <c r="O3596" s="9">
        <f>E3596/D3596</f>
        <v>1.0033333333333334</v>
      </c>
      <c r="P3596" s="10">
        <f>IF(E3596=0,0,E3596/L3596)</f>
        <v>38.589743589743591</v>
      </c>
      <c r="Q3596" s="2" t="str">
        <f>LEFT(N3596,SEARCH("/",N3596,1)-1)</f>
        <v>theater</v>
      </c>
      <c r="R3596" s="2" t="str">
        <f>RIGHT(N3596,LEN(N3596)-SEARCH("/",N3596))</f>
        <v>plays</v>
      </c>
      <c r="S3596" s="21">
        <f>(((J3596/60)/60)/24)+DATE(1970,1,1)+(-5/24)</f>
        <v>42129.333252314813</v>
      </c>
      <c r="T3596" s="21">
        <f>(((I3596/60)/60)/24)+DATE(1970,1,1)+(-5/24)</f>
        <v>42159.333252314813</v>
      </c>
    </row>
    <row r="3597" spans="1:20" ht="105" hidden="1" x14ac:dyDescent="0.25">
      <c r="A3597" s="13">
        <v>3702</v>
      </c>
      <c r="B3597" s="3" t="s">
        <v>3699</v>
      </c>
      <c r="C3597" s="3" t="s">
        <v>7812</v>
      </c>
      <c r="D3597" s="2">
        <v>3000</v>
      </c>
      <c r="E3597" s="11">
        <v>3275</v>
      </c>
      <c r="F3597" s="2" t="s">
        <v>8218</v>
      </c>
      <c r="G3597" s="2" t="s">
        <v>8224</v>
      </c>
      <c r="H3597" s="2" t="s">
        <v>8246</v>
      </c>
      <c r="I3597" s="2">
        <v>1468191540</v>
      </c>
      <c r="J3597" s="2">
        <v>1464958484</v>
      </c>
      <c r="K3597" s="2" t="b">
        <v>0</v>
      </c>
      <c r="L3597" s="2">
        <v>21</v>
      </c>
      <c r="M3597" s="2" t="b">
        <v>1</v>
      </c>
      <c r="N3597" s="2" t="s">
        <v>8270</v>
      </c>
      <c r="O3597" s="9">
        <f>E3597/D3597</f>
        <v>1.0916666666666666</v>
      </c>
      <c r="P3597" s="10">
        <f>IF(E3597=0,0,E3597/L3597)</f>
        <v>155.95238095238096</v>
      </c>
      <c r="Q3597" s="2" t="str">
        <f>LEFT(N3597,SEARCH("/",N3597,1)-1)</f>
        <v>theater</v>
      </c>
      <c r="R3597" s="2" t="str">
        <f>RIGHT(N3597,LEN(N3597)-SEARCH("/",N3597))</f>
        <v>plays</v>
      </c>
      <c r="S3597" s="21">
        <f>(((J3597/60)/60)/24)+DATE(1970,1,1)+(-5/24)</f>
        <v>42524.329675925925</v>
      </c>
      <c r="T3597" s="21">
        <f>(((I3597/60)/60)/24)+DATE(1970,1,1)+(-5/24)</f>
        <v>42561.749305555553</v>
      </c>
    </row>
    <row r="3598" spans="1:20" ht="90" hidden="1" x14ac:dyDescent="0.25">
      <c r="A3598" s="13">
        <v>3703</v>
      </c>
      <c r="B3598" s="3" t="s">
        <v>3700</v>
      </c>
      <c r="C3598" s="3" t="s">
        <v>7813</v>
      </c>
      <c r="D3598" s="2">
        <v>1050</v>
      </c>
      <c r="E3598" s="11">
        <v>1296</v>
      </c>
      <c r="F3598" s="2" t="s">
        <v>8218</v>
      </c>
      <c r="G3598" s="2" t="s">
        <v>8223</v>
      </c>
      <c r="H3598" s="2" t="s">
        <v>8245</v>
      </c>
      <c r="I3598" s="2">
        <v>1471071540</v>
      </c>
      <c r="J3598" s="2">
        <v>1467720388</v>
      </c>
      <c r="K3598" s="2" t="b">
        <v>0</v>
      </c>
      <c r="L3598" s="2">
        <v>30</v>
      </c>
      <c r="M3598" s="2" t="b">
        <v>1</v>
      </c>
      <c r="N3598" s="2" t="s">
        <v>8270</v>
      </c>
      <c r="O3598" s="9">
        <f>E3598/D3598</f>
        <v>1.2342857142857142</v>
      </c>
      <c r="P3598" s="10">
        <f>IF(E3598=0,0,E3598/L3598)</f>
        <v>43.2</v>
      </c>
      <c r="Q3598" s="2" t="str">
        <f>LEFT(N3598,SEARCH("/",N3598,1)-1)</f>
        <v>theater</v>
      </c>
      <c r="R3598" s="2" t="str">
        <f>RIGHT(N3598,LEN(N3598)-SEARCH("/",N3598))</f>
        <v>plays</v>
      </c>
      <c r="S3598" s="21">
        <f>(((J3598/60)/60)/24)+DATE(1970,1,1)+(-5/24)</f>
        <v>42556.296157407407</v>
      </c>
      <c r="T3598" s="21">
        <f>(((I3598/60)/60)/24)+DATE(1970,1,1)+(-5/24)</f>
        <v>42595.082638888889</v>
      </c>
    </row>
    <row r="3599" spans="1:20" ht="90" hidden="1" x14ac:dyDescent="0.25">
      <c r="A3599" s="13">
        <v>3704</v>
      </c>
      <c r="B3599" s="3" t="s">
        <v>3701</v>
      </c>
      <c r="C3599" s="3" t="s">
        <v>7814</v>
      </c>
      <c r="D3599" s="2">
        <v>300</v>
      </c>
      <c r="E3599" s="11">
        <v>409.01</v>
      </c>
      <c r="F3599" s="2" t="s">
        <v>8218</v>
      </c>
      <c r="G3599" s="2" t="s">
        <v>8224</v>
      </c>
      <c r="H3599" s="2" t="s">
        <v>8246</v>
      </c>
      <c r="I3599" s="2">
        <v>1464712394</v>
      </c>
      <c r="J3599" s="2">
        <v>1459528394</v>
      </c>
      <c r="K3599" s="2" t="b">
        <v>0</v>
      </c>
      <c r="L3599" s="2">
        <v>27</v>
      </c>
      <c r="M3599" s="2" t="b">
        <v>1</v>
      </c>
      <c r="N3599" s="2" t="s">
        <v>8270</v>
      </c>
      <c r="O3599" s="9">
        <f>E3599/D3599</f>
        <v>1.3633666666666666</v>
      </c>
      <c r="P3599" s="10">
        <f>IF(E3599=0,0,E3599/L3599)</f>
        <v>15.148518518518518</v>
      </c>
      <c r="Q3599" s="2" t="str">
        <f>LEFT(N3599,SEARCH("/",N3599,1)-1)</f>
        <v>theater</v>
      </c>
      <c r="R3599" s="2" t="str">
        <f>RIGHT(N3599,LEN(N3599)-SEARCH("/",N3599))</f>
        <v>plays</v>
      </c>
      <c r="S3599" s="21">
        <f>(((J3599/60)/60)/24)+DATE(1970,1,1)+(-5/24)</f>
        <v>42461.481412037036</v>
      </c>
      <c r="T3599" s="21">
        <f>(((I3599/60)/60)/24)+DATE(1970,1,1)+(-5/24)</f>
        <v>42521.481412037036</v>
      </c>
    </row>
    <row r="3600" spans="1:20" ht="90" hidden="1" x14ac:dyDescent="0.25">
      <c r="A3600" s="13">
        <v>3705</v>
      </c>
      <c r="B3600" s="3" t="s">
        <v>3702</v>
      </c>
      <c r="C3600" s="3" t="s">
        <v>7815</v>
      </c>
      <c r="D3600" s="2">
        <v>2827</v>
      </c>
      <c r="E3600" s="11">
        <v>2925</v>
      </c>
      <c r="F3600" s="2" t="s">
        <v>8218</v>
      </c>
      <c r="G3600" s="2" t="s">
        <v>8223</v>
      </c>
      <c r="H3600" s="2" t="s">
        <v>8245</v>
      </c>
      <c r="I3600" s="2">
        <v>1403546400</v>
      </c>
      <c r="J3600" s="2">
        <v>1401714114</v>
      </c>
      <c r="K3600" s="2" t="b">
        <v>0</v>
      </c>
      <c r="L3600" s="2">
        <v>35</v>
      </c>
      <c r="M3600" s="2" t="b">
        <v>1</v>
      </c>
      <c r="N3600" s="2" t="s">
        <v>8270</v>
      </c>
      <c r="O3600" s="9">
        <f>E3600/D3600</f>
        <v>1.0346657233816767</v>
      </c>
      <c r="P3600" s="10">
        <f>IF(E3600=0,0,E3600/L3600)</f>
        <v>83.571428571428569</v>
      </c>
      <c r="Q3600" s="2" t="str">
        <f>LEFT(N3600,SEARCH("/",N3600,1)-1)</f>
        <v>theater</v>
      </c>
      <c r="R3600" s="2" t="str">
        <f>RIGHT(N3600,LEN(N3600)-SEARCH("/",N3600))</f>
        <v>plays</v>
      </c>
      <c r="S3600" s="21">
        <f>(((J3600/60)/60)/24)+DATE(1970,1,1)+(-5/24)</f>
        <v>41792.334652777776</v>
      </c>
      <c r="T3600" s="21">
        <f>(((I3600/60)/60)/24)+DATE(1970,1,1)+(-5/24)</f>
        <v>41813.541666666664</v>
      </c>
    </row>
    <row r="3601" spans="1:20" ht="75" hidden="1" x14ac:dyDescent="0.25">
      <c r="A3601" s="13">
        <v>3706</v>
      </c>
      <c r="B3601" s="3" t="s">
        <v>3703</v>
      </c>
      <c r="C3601" s="3" t="s">
        <v>7816</v>
      </c>
      <c r="D3601" s="2">
        <v>1500</v>
      </c>
      <c r="E3601" s="11">
        <v>1820</v>
      </c>
      <c r="F3601" s="2" t="s">
        <v>8218</v>
      </c>
      <c r="G3601" s="2" t="s">
        <v>8223</v>
      </c>
      <c r="H3601" s="2" t="s">
        <v>8245</v>
      </c>
      <c r="I3601" s="2">
        <v>1410558949</v>
      </c>
      <c r="J3601" s="2">
        <v>1409262949</v>
      </c>
      <c r="K3601" s="2" t="b">
        <v>0</v>
      </c>
      <c r="L3601" s="2">
        <v>13</v>
      </c>
      <c r="M3601" s="2" t="b">
        <v>1</v>
      </c>
      <c r="N3601" s="2" t="s">
        <v>8270</v>
      </c>
      <c r="O3601" s="9">
        <f>E3601/D3601</f>
        <v>1.2133333333333334</v>
      </c>
      <c r="P3601" s="10">
        <f>IF(E3601=0,0,E3601/L3601)</f>
        <v>140</v>
      </c>
      <c r="Q3601" s="2" t="str">
        <f>LEFT(N3601,SEARCH("/",N3601,1)-1)</f>
        <v>theater</v>
      </c>
      <c r="R3601" s="2" t="str">
        <f>RIGHT(N3601,LEN(N3601)-SEARCH("/",N3601))</f>
        <v>plays</v>
      </c>
      <c r="S3601" s="21">
        <f>(((J3601/60)/60)/24)+DATE(1970,1,1)+(-5/24)</f>
        <v>41879.705428240741</v>
      </c>
      <c r="T3601" s="21">
        <f>(((I3601/60)/60)/24)+DATE(1970,1,1)+(-5/24)</f>
        <v>41894.705428240741</v>
      </c>
    </row>
    <row r="3602" spans="1:20" ht="75" hidden="1" x14ac:dyDescent="0.25">
      <c r="A3602" s="13">
        <v>3707</v>
      </c>
      <c r="B3602" s="3" t="s">
        <v>3704</v>
      </c>
      <c r="C3602" s="3" t="s">
        <v>7817</v>
      </c>
      <c r="D3602" s="2">
        <v>1000</v>
      </c>
      <c r="E3602" s="11">
        <v>1860</v>
      </c>
      <c r="F3602" s="2" t="s">
        <v>8218</v>
      </c>
      <c r="G3602" s="2" t="s">
        <v>8223</v>
      </c>
      <c r="H3602" s="2" t="s">
        <v>8245</v>
      </c>
      <c r="I3602" s="2">
        <v>1469165160</v>
      </c>
      <c r="J3602" s="2">
        <v>1467335378</v>
      </c>
      <c r="K3602" s="2" t="b">
        <v>0</v>
      </c>
      <c r="L3602" s="2">
        <v>23</v>
      </c>
      <c r="M3602" s="2" t="b">
        <v>1</v>
      </c>
      <c r="N3602" s="2" t="s">
        <v>8270</v>
      </c>
      <c r="O3602" s="9">
        <f>E3602/D3602</f>
        <v>1.86</v>
      </c>
      <c r="P3602" s="10">
        <f>IF(E3602=0,0,E3602/L3602)</f>
        <v>80.869565217391298</v>
      </c>
      <c r="Q3602" s="2" t="str">
        <f>LEFT(N3602,SEARCH("/",N3602,1)-1)</f>
        <v>theater</v>
      </c>
      <c r="R3602" s="2" t="str">
        <f>RIGHT(N3602,LEN(N3602)-SEARCH("/",N3602))</f>
        <v>plays</v>
      </c>
      <c r="S3602" s="21">
        <f>(((J3602/60)/60)/24)+DATE(1970,1,1)+(-5/24)</f>
        <v>42551.840023148143</v>
      </c>
      <c r="T3602" s="21">
        <f>(((I3602/60)/60)/24)+DATE(1970,1,1)+(-5/24)</f>
        <v>42573.018055555549</v>
      </c>
    </row>
    <row r="3603" spans="1:20" ht="90" hidden="1" x14ac:dyDescent="0.25">
      <c r="A3603" s="13">
        <v>3708</v>
      </c>
      <c r="B3603" s="3" t="s">
        <v>3705</v>
      </c>
      <c r="C3603" s="3" t="s">
        <v>7818</v>
      </c>
      <c r="D3603" s="2">
        <v>700</v>
      </c>
      <c r="E3603" s="11">
        <v>2100</v>
      </c>
      <c r="F3603" s="2" t="s">
        <v>8218</v>
      </c>
      <c r="G3603" s="2" t="s">
        <v>8223</v>
      </c>
      <c r="H3603" s="2" t="s">
        <v>8245</v>
      </c>
      <c r="I3603" s="2">
        <v>1404444286</v>
      </c>
      <c r="J3603" s="2">
        <v>1403234686</v>
      </c>
      <c r="K3603" s="2" t="b">
        <v>0</v>
      </c>
      <c r="L3603" s="2">
        <v>39</v>
      </c>
      <c r="M3603" s="2" t="b">
        <v>1</v>
      </c>
      <c r="N3603" s="2" t="s">
        <v>8270</v>
      </c>
      <c r="O3603" s="9">
        <f>E3603/D3603</f>
        <v>3</v>
      </c>
      <c r="P3603" s="10">
        <f>IF(E3603=0,0,E3603/L3603)</f>
        <v>53.846153846153847</v>
      </c>
      <c r="Q3603" s="2" t="str">
        <f>LEFT(N3603,SEARCH("/",N3603,1)-1)</f>
        <v>theater</v>
      </c>
      <c r="R3603" s="2" t="str">
        <f>RIGHT(N3603,LEN(N3603)-SEARCH("/",N3603))</f>
        <v>plays</v>
      </c>
      <c r="S3603" s="21">
        <f>(((J3603/60)/60)/24)+DATE(1970,1,1)+(-5/24)</f>
        <v>41809.933865740735</v>
      </c>
      <c r="T3603" s="21">
        <f>(((I3603/60)/60)/24)+DATE(1970,1,1)+(-5/24)</f>
        <v>41823.933865740735</v>
      </c>
    </row>
    <row r="3604" spans="1:20" ht="75" hidden="1" x14ac:dyDescent="0.25">
      <c r="A3604" s="13">
        <v>3709</v>
      </c>
      <c r="B3604" s="3" t="s">
        <v>3706</v>
      </c>
      <c r="C3604" s="3" t="s">
        <v>7819</v>
      </c>
      <c r="D3604" s="2">
        <v>1000</v>
      </c>
      <c r="E3604" s="11">
        <v>1082.5</v>
      </c>
      <c r="F3604" s="2" t="s">
        <v>8218</v>
      </c>
      <c r="G3604" s="2" t="s">
        <v>8224</v>
      </c>
      <c r="H3604" s="2" t="s">
        <v>8246</v>
      </c>
      <c r="I3604" s="2">
        <v>1403715546</v>
      </c>
      <c r="J3604" s="2">
        <v>1401123546</v>
      </c>
      <c r="K3604" s="2" t="b">
        <v>0</v>
      </c>
      <c r="L3604" s="2">
        <v>35</v>
      </c>
      <c r="M3604" s="2" t="b">
        <v>1</v>
      </c>
      <c r="N3604" s="2" t="s">
        <v>8270</v>
      </c>
      <c r="O3604" s="9">
        <f>E3604/D3604</f>
        <v>1.0825</v>
      </c>
      <c r="P3604" s="10">
        <f>IF(E3604=0,0,E3604/L3604)</f>
        <v>30.928571428571427</v>
      </c>
      <c r="Q3604" s="2" t="str">
        <f>LEFT(N3604,SEARCH("/",N3604,1)-1)</f>
        <v>theater</v>
      </c>
      <c r="R3604" s="2" t="str">
        <f>RIGHT(N3604,LEN(N3604)-SEARCH("/",N3604))</f>
        <v>plays</v>
      </c>
      <c r="S3604" s="21">
        <f>(((J3604/60)/60)/24)+DATE(1970,1,1)+(-5/24)</f>
        <v>41785.499374999999</v>
      </c>
      <c r="T3604" s="21">
        <f>(((I3604/60)/60)/24)+DATE(1970,1,1)+(-5/24)</f>
        <v>41815.499374999999</v>
      </c>
    </row>
    <row r="3605" spans="1:20" ht="60" hidden="1" x14ac:dyDescent="0.25">
      <c r="A3605" s="13">
        <v>3710</v>
      </c>
      <c r="B3605" s="3" t="s">
        <v>3707</v>
      </c>
      <c r="C3605" s="3" t="s">
        <v>7820</v>
      </c>
      <c r="D3605" s="2">
        <v>1300</v>
      </c>
      <c r="E3605" s="11">
        <v>1835</v>
      </c>
      <c r="F3605" s="2" t="s">
        <v>8218</v>
      </c>
      <c r="G3605" s="2" t="s">
        <v>8223</v>
      </c>
      <c r="H3605" s="2" t="s">
        <v>8245</v>
      </c>
      <c r="I3605" s="2">
        <v>1428068988</v>
      </c>
      <c r="J3605" s="2">
        <v>1425908988</v>
      </c>
      <c r="K3605" s="2" t="b">
        <v>0</v>
      </c>
      <c r="L3605" s="2">
        <v>27</v>
      </c>
      <c r="M3605" s="2" t="b">
        <v>1</v>
      </c>
      <c r="N3605" s="2" t="s">
        <v>8270</v>
      </c>
      <c r="O3605" s="9">
        <f>E3605/D3605</f>
        <v>1.4115384615384616</v>
      </c>
      <c r="P3605" s="10">
        <f>IF(E3605=0,0,E3605/L3605)</f>
        <v>67.962962962962962</v>
      </c>
      <c r="Q3605" s="2" t="str">
        <f>LEFT(N3605,SEARCH("/",N3605,1)-1)</f>
        <v>theater</v>
      </c>
      <c r="R3605" s="2" t="str">
        <f>RIGHT(N3605,LEN(N3605)-SEARCH("/",N3605))</f>
        <v>plays</v>
      </c>
      <c r="S3605" s="21">
        <f>(((J3605/60)/60)/24)+DATE(1970,1,1)+(-5/24)</f>
        <v>42072.367916666662</v>
      </c>
      <c r="T3605" s="21">
        <f>(((I3605/60)/60)/24)+DATE(1970,1,1)+(-5/24)</f>
        <v>42097.367916666662</v>
      </c>
    </row>
    <row r="3606" spans="1:20" ht="60" hidden="1" x14ac:dyDescent="0.25">
      <c r="A3606" s="13">
        <v>3711</v>
      </c>
      <c r="B3606" s="3" t="s">
        <v>3708</v>
      </c>
      <c r="C3606" s="3" t="s">
        <v>7821</v>
      </c>
      <c r="D3606" s="2">
        <v>500</v>
      </c>
      <c r="E3606" s="11">
        <v>570</v>
      </c>
      <c r="F3606" s="2" t="s">
        <v>8218</v>
      </c>
      <c r="G3606" s="2" t="s">
        <v>8223</v>
      </c>
      <c r="H3606" s="2" t="s">
        <v>8245</v>
      </c>
      <c r="I3606" s="2">
        <v>1402848000</v>
      </c>
      <c r="J3606" s="2">
        <v>1400606573</v>
      </c>
      <c r="K3606" s="2" t="b">
        <v>0</v>
      </c>
      <c r="L3606" s="2">
        <v>21</v>
      </c>
      <c r="M3606" s="2" t="b">
        <v>1</v>
      </c>
      <c r="N3606" s="2" t="s">
        <v>8270</v>
      </c>
      <c r="O3606" s="9">
        <f>E3606/D3606</f>
        <v>1.1399999999999999</v>
      </c>
      <c r="P3606" s="10">
        <f>IF(E3606=0,0,E3606/L3606)</f>
        <v>27.142857142857142</v>
      </c>
      <c r="Q3606" s="2" t="str">
        <f>LEFT(N3606,SEARCH("/",N3606,1)-1)</f>
        <v>theater</v>
      </c>
      <c r="R3606" s="2" t="str">
        <f>RIGHT(N3606,LEN(N3606)-SEARCH("/",N3606))</f>
        <v>plays</v>
      </c>
      <c r="S3606" s="21">
        <f>(((J3606/60)/60)/24)+DATE(1970,1,1)+(-5/24)</f>
        <v>41779.5158912037</v>
      </c>
      <c r="T3606" s="21">
        <f>(((I3606/60)/60)/24)+DATE(1970,1,1)+(-5/24)</f>
        <v>41805.458333333328</v>
      </c>
    </row>
    <row r="3607" spans="1:20" ht="90" hidden="1" x14ac:dyDescent="0.25">
      <c r="A3607" s="13">
        <v>3712</v>
      </c>
      <c r="B3607" s="3" t="s">
        <v>3709</v>
      </c>
      <c r="C3607" s="3" t="s">
        <v>7822</v>
      </c>
      <c r="D3607" s="2">
        <v>7500</v>
      </c>
      <c r="E3607" s="11">
        <v>11530</v>
      </c>
      <c r="F3607" s="2" t="s">
        <v>8218</v>
      </c>
      <c r="G3607" s="2" t="s">
        <v>8223</v>
      </c>
      <c r="H3607" s="2" t="s">
        <v>8245</v>
      </c>
      <c r="I3607" s="2">
        <v>1433055540</v>
      </c>
      <c r="J3607" s="2">
        <v>1431230867</v>
      </c>
      <c r="K3607" s="2" t="b">
        <v>0</v>
      </c>
      <c r="L3607" s="2">
        <v>104</v>
      </c>
      <c r="M3607" s="2" t="b">
        <v>1</v>
      </c>
      <c r="N3607" s="2" t="s">
        <v>8270</v>
      </c>
      <c r="O3607" s="9">
        <f>E3607/D3607</f>
        <v>1.5373333333333334</v>
      </c>
      <c r="P3607" s="10">
        <f>IF(E3607=0,0,E3607/L3607)</f>
        <v>110.86538461538461</v>
      </c>
      <c r="Q3607" s="2" t="str">
        <f>LEFT(N3607,SEARCH("/",N3607,1)-1)</f>
        <v>theater</v>
      </c>
      <c r="R3607" s="2" t="str">
        <f>RIGHT(N3607,LEN(N3607)-SEARCH("/",N3607))</f>
        <v>plays</v>
      </c>
      <c r="S3607" s="21">
        <f>(((J3607/60)/60)/24)+DATE(1970,1,1)+(-5/24)</f>
        <v>42133.963738425926</v>
      </c>
      <c r="T3607" s="21">
        <f>(((I3607/60)/60)/24)+DATE(1970,1,1)+(-5/24)</f>
        <v>42155.082638888889</v>
      </c>
    </row>
    <row r="3608" spans="1:20" ht="90" hidden="1" x14ac:dyDescent="0.25">
      <c r="A3608" s="13">
        <v>3713</v>
      </c>
      <c r="B3608" s="3" t="s">
        <v>3710</v>
      </c>
      <c r="C3608" s="3" t="s">
        <v>7823</v>
      </c>
      <c r="D3608" s="2">
        <v>2000</v>
      </c>
      <c r="E3608" s="11">
        <v>2030</v>
      </c>
      <c r="F3608" s="2" t="s">
        <v>8218</v>
      </c>
      <c r="G3608" s="2" t="s">
        <v>8223</v>
      </c>
      <c r="H3608" s="2" t="s">
        <v>8245</v>
      </c>
      <c r="I3608" s="2">
        <v>1465062166</v>
      </c>
      <c r="J3608" s="2">
        <v>1463334166</v>
      </c>
      <c r="K3608" s="2" t="b">
        <v>0</v>
      </c>
      <c r="L3608" s="2">
        <v>19</v>
      </c>
      <c r="M3608" s="2" t="b">
        <v>1</v>
      </c>
      <c r="N3608" s="2" t="s">
        <v>8270</v>
      </c>
      <c r="O3608" s="9">
        <f>E3608/D3608</f>
        <v>1.0149999999999999</v>
      </c>
      <c r="P3608" s="10">
        <f>IF(E3608=0,0,E3608/L3608)</f>
        <v>106.84210526315789</v>
      </c>
      <c r="Q3608" s="2" t="str">
        <f>LEFT(N3608,SEARCH("/",N3608,1)-1)</f>
        <v>theater</v>
      </c>
      <c r="R3608" s="2" t="str">
        <f>RIGHT(N3608,LEN(N3608)-SEARCH("/",N3608))</f>
        <v>plays</v>
      </c>
      <c r="S3608" s="21">
        <f>(((J3608/60)/60)/24)+DATE(1970,1,1)+(-5/24)</f>
        <v>42505.529699074068</v>
      </c>
      <c r="T3608" s="21">
        <f>(((I3608/60)/60)/24)+DATE(1970,1,1)+(-5/24)</f>
        <v>42525.529699074068</v>
      </c>
    </row>
    <row r="3609" spans="1:20" ht="90" hidden="1" x14ac:dyDescent="0.25">
      <c r="A3609" s="13">
        <v>3714</v>
      </c>
      <c r="B3609" s="3" t="s">
        <v>3711</v>
      </c>
      <c r="C3609" s="3" t="s">
        <v>7824</v>
      </c>
      <c r="D3609" s="2">
        <v>10000</v>
      </c>
      <c r="E3609" s="11">
        <v>10235</v>
      </c>
      <c r="F3609" s="2" t="s">
        <v>8218</v>
      </c>
      <c r="G3609" s="2" t="s">
        <v>8223</v>
      </c>
      <c r="H3609" s="2" t="s">
        <v>8245</v>
      </c>
      <c r="I3609" s="2">
        <v>1432612740</v>
      </c>
      <c r="J3609" s="2">
        <v>1429881667</v>
      </c>
      <c r="K3609" s="2" t="b">
        <v>0</v>
      </c>
      <c r="L3609" s="2">
        <v>97</v>
      </c>
      <c r="M3609" s="2" t="b">
        <v>1</v>
      </c>
      <c r="N3609" s="2" t="s">
        <v>8270</v>
      </c>
      <c r="O3609" s="9">
        <f>E3609/D3609</f>
        <v>1.0235000000000001</v>
      </c>
      <c r="P3609" s="10">
        <f>IF(E3609=0,0,E3609/L3609)</f>
        <v>105.51546391752578</v>
      </c>
      <c r="Q3609" s="2" t="str">
        <f>LEFT(N3609,SEARCH("/",N3609,1)-1)</f>
        <v>theater</v>
      </c>
      <c r="R3609" s="2" t="str">
        <f>RIGHT(N3609,LEN(N3609)-SEARCH("/",N3609))</f>
        <v>plays</v>
      </c>
      <c r="S3609" s="21">
        <f>(((J3609/60)/60)/24)+DATE(1970,1,1)+(-5/24)</f>
        <v>42118.347997685189</v>
      </c>
      <c r="T3609" s="21">
        <f>(((I3609/60)/60)/24)+DATE(1970,1,1)+(-5/24)</f>
        <v>42149.957638888889</v>
      </c>
    </row>
    <row r="3610" spans="1:20" ht="105" hidden="1" x14ac:dyDescent="0.25">
      <c r="A3610" s="13">
        <v>3715</v>
      </c>
      <c r="B3610" s="3" t="s">
        <v>3712</v>
      </c>
      <c r="C3610" s="3" t="s">
        <v>7825</v>
      </c>
      <c r="D3610" s="2">
        <v>3500</v>
      </c>
      <c r="E3610" s="11">
        <v>3590</v>
      </c>
      <c r="F3610" s="2" t="s">
        <v>8218</v>
      </c>
      <c r="G3610" s="2" t="s">
        <v>8224</v>
      </c>
      <c r="H3610" s="2" t="s">
        <v>8246</v>
      </c>
      <c r="I3610" s="2">
        <v>1427806320</v>
      </c>
      <c r="J3610" s="2">
        <v>1422834819</v>
      </c>
      <c r="K3610" s="2" t="b">
        <v>0</v>
      </c>
      <c r="L3610" s="2">
        <v>27</v>
      </c>
      <c r="M3610" s="2" t="b">
        <v>1</v>
      </c>
      <c r="N3610" s="2" t="s">
        <v>8270</v>
      </c>
      <c r="O3610" s="9">
        <f>E3610/D3610</f>
        <v>1.0257142857142858</v>
      </c>
      <c r="P3610" s="10">
        <f>IF(E3610=0,0,E3610/L3610)</f>
        <v>132.96296296296296</v>
      </c>
      <c r="Q3610" s="2" t="str">
        <f>LEFT(N3610,SEARCH("/",N3610,1)-1)</f>
        <v>theater</v>
      </c>
      <c r="R3610" s="2" t="str">
        <f>RIGHT(N3610,LEN(N3610)-SEARCH("/",N3610))</f>
        <v>plays</v>
      </c>
      <c r="S3610" s="21">
        <f>(((J3610/60)/60)/24)+DATE(1970,1,1)+(-5/24)</f>
        <v>42036.787256944437</v>
      </c>
      <c r="T3610" s="21">
        <f>(((I3610/60)/60)/24)+DATE(1970,1,1)+(-5/24)</f>
        <v>42094.327777777777</v>
      </c>
    </row>
    <row r="3611" spans="1:20" ht="90" hidden="1" x14ac:dyDescent="0.25">
      <c r="A3611" s="13">
        <v>3716</v>
      </c>
      <c r="B3611" s="3" t="s">
        <v>3713</v>
      </c>
      <c r="C3611" s="3" t="s">
        <v>7826</v>
      </c>
      <c r="D3611" s="2">
        <v>800</v>
      </c>
      <c r="E3611" s="11">
        <v>1246</v>
      </c>
      <c r="F3611" s="2" t="s">
        <v>8218</v>
      </c>
      <c r="G3611" s="2" t="s">
        <v>8223</v>
      </c>
      <c r="H3611" s="2" t="s">
        <v>8245</v>
      </c>
      <c r="I3611" s="2">
        <v>1453411109</v>
      </c>
      <c r="J3611" s="2">
        <v>1450819109</v>
      </c>
      <c r="K3611" s="2" t="b">
        <v>0</v>
      </c>
      <c r="L3611" s="2">
        <v>24</v>
      </c>
      <c r="M3611" s="2" t="b">
        <v>1</v>
      </c>
      <c r="N3611" s="2" t="s">
        <v>8270</v>
      </c>
      <c r="O3611" s="9">
        <f>E3611/D3611</f>
        <v>1.5575000000000001</v>
      </c>
      <c r="P3611" s="10">
        <f>IF(E3611=0,0,E3611/L3611)</f>
        <v>51.916666666666664</v>
      </c>
      <c r="Q3611" s="2" t="str">
        <f>LEFT(N3611,SEARCH("/",N3611,1)-1)</f>
        <v>theater</v>
      </c>
      <c r="R3611" s="2" t="str">
        <f>RIGHT(N3611,LEN(N3611)-SEARCH("/",N3611))</f>
        <v>plays</v>
      </c>
      <c r="S3611" s="21">
        <f>(((J3611/60)/60)/24)+DATE(1970,1,1)+(-5/24)</f>
        <v>42360.679502314808</v>
      </c>
      <c r="T3611" s="21">
        <f>(((I3611/60)/60)/24)+DATE(1970,1,1)+(-5/24)</f>
        <v>42390.679502314808</v>
      </c>
    </row>
    <row r="3612" spans="1:20" ht="75" hidden="1" x14ac:dyDescent="0.25">
      <c r="A3612" s="13">
        <v>3717</v>
      </c>
      <c r="B3612" s="3" t="s">
        <v>3714</v>
      </c>
      <c r="C3612" s="3" t="s">
        <v>7827</v>
      </c>
      <c r="D3612" s="2">
        <v>4000</v>
      </c>
      <c r="E3612" s="11">
        <v>4030</v>
      </c>
      <c r="F3612" s="2" t="s">
        <v>8218</v>
      </c>
      <c r="G3612" s="2" t="s">
        <v>8224</v>
      </c>
      <c r="H3612" s="2" t="s">
        <v>8246</v>
      </c>
      <c r="I3612" s="2">
        <v>1431204449</v>
      </c>
      <c r="J3612" s="2">
        <v>1428526049</v>
      </c>
      <c r="K3612" s="2" t="b">
        <v>0</v>
      </c>
      <c r="L3612" s="2">
        <v>13</v>
      </c>
      <c r="M3612" s="2" t="b">
        <v>1</v>
      </c>
      <c r="N3612" s="2" t="s">
        <v>8270</v>
      </c>
      <c r="O3612" s="9">
        <f>E3612/D3612</f>
        <v>1.0075000000000001</v>
      </c>
      <c r="P3612" s="10">
        <f>IF(E3612=0,0,E3612/L3612)</f>
        <v>310</v>
      </c>
      <c r="Q3612" s="2" t="str">
        <f>LEFT(N3612,SEARCH("/",N3612,1)-1)</f>
        <v>theater</v>
      </c>
      <c r="R3612" s="2" t="str">
        <f>RIGHT(N3612,LEN(N3612)-SEARCH("/",N3612))</f>
        <v>plays</v>
      </c>
      <c r="S3612" s="21">
        <f>(((J3612/60)/60)/24)+DATE(1970,1,1)+(-5/24)</f>
        <v>42102.657974537033</v>
      </c>
      <c r="T3612" s="21">
        <f>(((I3612/60)/60)/24)+DATE(1970,1,1)+(-5/24)</f>
        <v>42133.657974537033</v>
      </c>
    </row>
    <row r="3613" spans="1:20" ht="75" hidden="1" x14ac:dyDescent="0.25">
      <c r="A3613" s="13">
        <v>3718</v>
      </c>
      <c r="B3613" s="3" t="s">
        <v>3715</v>
      </c>
      <c r="C3613" s="3" t="s">
        <v>7828</v>
      </c>
      <c r="D3613" s="2">
        <v>500</v>
      </c>
      <c r="E3613" s="11">
        <v>1197</v>
      </c>
      <c r="F3613" s="2" t="s">
        <v>8218</v>
      </c>
      <c r="G3613" s="2" t="s">
        <v>8224</v>
      </c>
      <c r="H3613" s="2" t="s">
        <v>8246</v>
      </c>
      <c r="I3613" s="2">
        <v>1425057075</v>
      </c>
      <c r="J3613" s="2">
        <v>1422465075</v>
      </c>
      <c r="K3613" s="2" t="b">
        <v>0</v>
      </c>
      <c r="L3613" s="2">
        <v>46</v>
      </c>
      <c r="M3613" s="2" t="b">
        <v>1</v>
      </c>
      <c r="N3613" s="2" t="s">
        <v>8270</v>
      </c>
      <c r="O3613" s="9">
        <f>E3613/D3613</f>
        <v>2.3940000000000001</v>
      </c>
      <c r="P3613" s="10">
        <f>IF(E3613=0,0,E3613/L3613)</f>
        <v>26.021739130434781</v>
      </c>
      <c r="Q3613" s="2" t="str">
        <f>LEFT(N3613,SEARCH("/",N3613,1)-1)</f>
        <v>theater</v>
      </c>
      <c r="R3613" s="2" t="str">
        <f>RIGHT(N3613,LEN(N3613)-SEARCH("/",N3613))</f>
        <v>plays</v>
      </c>
      <c r="S3613" s="21">
        <f>(((J3613/60)/60)/24)+DATE(1970,1,1)+(-5/24)</f>
        <v>42032.507812499993</v>
      </c>
      <c r="T3613" s="21">
        <f>(((I3613/60)/60)/24)+DATE(1970,1,1)+(-5/24)</f>
        <v>42062.507812499993</v>
      </c>
    </row>
    <row r="3614" spans="1:20" ht="45" hidden="1" x14ac:dyDescent="0.25">
      <c r="A3614" s="13">
        <v>3719</v>
      </c>
      <c r="B3614" s="3" t="s">
        <v>3716</v>
      </c>
      <c r="C3614" s="3" t="s">
        <v>7829</v>
      </c>
      <c r="D3614" s="2">
        <v>200</v>
      </c>
      <c r="E3614" s="11">
        <v>420</v>
      </c>
      <c r="F3614" s="2" t="s">
        <v>8218</v>
      </c>
      <c r="G3614" s="2" t="s">
        <v>8224</v>
      </c>
      <c r="H3614" s="2" t="s">
        <v>8246</v>
      </c>
      <c r="I3614" s="2">
        <v>1434994266</v>
      </c>
      <c r="J3614" s="2">
        <v>1432402266</v>
      </c>
      <c r="K3614" s="2" t="b">
        <v>0</v>
      </c>
      <c r="L3614" s="2">
        <v>4</v>
      </c>
      <c r="M3614" s="2" t="b">
        <v>1</v>
      </c>
      <c r="N3614" s="2" t="s">
        <v>8270</v>
      </c>
      <c r="O3614" s="9">
        <f>E3614/D3614</f>
        <v>2.1</v>
      </c>
      <c r="P3614" s="10">
        <f>IF(E3614=0,0,E3614/L3614)</f>
        <v>105</v>
      </c>
      <c r="Q3614" s="2" t="str">
        <f>LEFT(N3614,SEARCH("/",N3614,1)-1)</f>
        <v>theater</v>
      </c>
      <c r="R3614" s="2" t="str">
        <f>RIGHT(N3614,LEN(N3614)-SEARCH("/",N3614))</f>
        <v>plays</v>
      </c>
      <c r="S3614" s="21">
        <f>(((J3614/60)/60)/24)+DATE(1970,1,1)+(-5/24)</f>
        <v>42147.521597222221</v>
      </c>
      <c r="T3614" s="21">
        <f>(((I3614/60)/60)/24)+DATE(1970,1,1)+(-5/24)</f>
        <v>42177.521597222221</v>
      </c>
    </row>
    <row r="3615" spans="1:20" ht="45" hidden="1" x14ac:dyDescent="0.25">
      <c r="A3615" s="13">
        <v>3720</v>
      </c>
      <c r="B3615" s="3" t="s">
        <v>3717</v>
      </c>
      <c r="C3615" s="3" t="s">
        <v>7830</v>
      </c>
      <c r="D3615" s="2">
        <v>3300</v>
      </c>
      <c r="E3615" s="11">
        <v>3449</v>
      </c>
      <c r="F3615" s="2" t="s">
        <v>8218</v>
      </c>
      <c r="G3615" s="2" t="s">
        <v>8223</v>
      </c>
      <c r="H3615" s="2" t="s">
        <v>8245</v>
      </c>
      <c r="I3615" s="2">
        <v>1435881006</v>
      </c>
      <c r="J3615" s="2">
        <v>1433980206</v>
      </c>
      <c r="K3615" s="2" t="b">
        <v>0</v>
      </c>
      <c r="L3615" s="2">
        <v>40</v>
      </c>
      <c r="M3615" s="2" t="b">
        <v>1</v>
      </c>
      <c r="N3615" s="2" t="s">
        <v>8270</v>
      </c>
      <c r="O3615" s="9">
        <f>E3615/D3615</f>
        <v>1.0451515151515152</v>
      </c>
      <c r="P3615" s="10">
        <f>IF(E3615=0,0,E3615/L3615)</f>
        <v>86.224999999999994</v>
      </c>
      <c r="Q3615" s="2" t="str">
        <f>LEFT(N3615,SEARCH("/",N3615,1)-1)</f>
        <v>theater</v>
      </c>
      <c r="R3615" s="2" t="str">
        <f>RIGHT(N3615,LEN(N3615)-SEARCH("/",N3615))</f>
        <v>plays</v>
      </c>
      <c r="S3615" s="21">
        <f>(((J3615/60)/60)/24)+DATE(1970,1,1)+(-5/24)</f>
        <v>42165.784791666665</v>
      </c>
      <c r="T3615" s="21">
        <f>(((I3615/60)/60)/24)+DATE(1970,1,1)+(-5/24)</f>
        <v>42187.784791666665</v>
      </c>
    </row>
    <row r="3616" spans="1:20" ht="105" hidden="1" x14ac:dyDescent="0.25">
      <c r="A3616" s="13">
        <v>3721</v>
      </c>
      <c r="B3616" s="3" t="s">
        <v>3718</v>
      </c>
      <c r="C3616" s="3" t="s">
        <v>7831</v>
      </c>
      <c r="D3616" s="2">
        <v>5000</v>
      </c>
      <c r="E3616" s="11">
        <v>5040</v>
      </c>
      <c r="F3616" s="2" t="s">
        <v>8218</v>
      </c>
      <c r="G3616" s="2" t="s">
        <v>8223</v>
      </c>
      <c r="H3616" s="2" t="s">
        <v>8245</v>
      </c>
      <c r="I3616" s="2">
        <v>1415230084</v>
      </c>
      <c r="J3616" s="2">
        <v>1413412084</v>
      </c>
      <c r="K3616" s="2" t="b">
        <v>0</v>
      </c>
      <c r="L3616" s="2">
        <v>44</v>
      </c>
      <c r="M3616" s="2" t="b">
        <v>1</v>
      </c>
      <c r="N3616" s="2" t="s">
        <v>8270</v>
      </c>
      <c r="O3616" s="9">
        <f>E3616/D3616</f>
        <v>1.008</v>
      </c>
      <c r="P3616" s="10">
        <f>IF(E3616=0,0,E3616/L3616)</f>
        <v>114.54545454545455</v>
      </c>
      <c r="Q3616" s="2" t="str">
        <f>LEFT(N3616,SEARCH("/",N3616,1)-1)</f>
        <v>theater</v>
      </c>
      <c r="R3616" s="2" t="str">
        <f>RIGHT(N3616,LEN(N3616)-SEARCH("/",N3616))</f>
        <v>plays</v>
      </c>
      <c r="S3616" s="21">
        <f>(((J3616/60)/60)/24)+DATE(1970,1,1)+(-5/24)</f>
        <v>41927.727824074071</v>
      </c>
      <c r="T3616" s="21">
        <f>(((I3616/60)/60)/24)+DATE(1970,1,1)+(-5/24)</f>
        <v>41948.769490740735</v>
      </c>
    </row>
    <row r="3617" spans="1:20" ht="120" hidden="1" x14ac:dyDescent="0.25">
      <c r="A3617" s="13">
        <v>3722</v>
      </c>
      <c r="B3617" s="3" t="s">
        <v>3719</v>
      </c>
      <c r="C3617" s="3" t="s">
        <v>7832</v>
      </c>
      <c r="D3617" s="2">
        <v>1500</v>
      </c>
      <c r="E3617" s="11">
        <v>1668</v>
      </c>
      <c r="F3617" s="2" t="s">
        <v>8218</v>
      </c>
      <c r="G3617" s="2" t="s">
        <v>8228</v>
      </c>
      <c r="H3617" s="2" t="s">
        <v>8250</v>
      </c>
      <c r="I3617" s="2">
        <v>1455231540</v>
      </c>
      <c r="J3617" s="2">
        <v>1452614847</v>
      </c>
      <c r="K3617" s="2" t="b">
        <v>0</v>
      </c>
      <c r="L3617" s="2">
        <v>35</v>
      </c>
      <c r="M3617" s="2" t="b">
        <v>1</v>
      </c>
      <c r="N3617" s="2" t="s">
        <v>8270</v>
      </c>
      <c r="O3617" s="9">
        <f>E3617/D3617</f>
        <v>1.1120000000000001</v>
      </c>
      <c r="P3617" s="10">
        <f>IF(E3617=0,0,E3617/L3617)</f>
        <v>47.657142857142858</v>
      </c>
      <c r="Q3617" s="2" t="str">
        <f>LEFT(N3617,SEARCH("/",N3617,1)-1)</f>
        <v>theater</v>
      </c>
      <c r="R3617" s="2" t="str">
        <f>RIGHT(N3617,LEN(N3617)-SEARCH("/",N3617))</f>
        <v>plays</v>
      </c>
      <c r="S3617" s="21">
        <f>(((J3617/60)/60)/24)+DATE(1970,1,1)+(-5/24)</f>
        <v>42381.463506944441</v>
      </c>
      <c r="T3617" s="21">
        <f>(((I3617/60)/60)/24)+DATE(1970,1,1)+(-5/24)</f>
        <v>42411.749305555553</v>
      </c>
    </row>
    <row r="3618" spans="1:20" ht="45" hidden="1" x14ac:dyDescent="0.25">
      <c r="A3618" s="13">
        <v>3723</v>
      </c>
      <c r="B3618" s="3" t="s">
        <v>3720</v>
      </c>
      <c r="C3618" s="3" t="s">
        <v>7833</v>
      </c>
      <c r="D3618" s="2">
        <v>4500</v>
      </c>
      <c r="E3618" s="11">
        <v>4592</v>
      </c>
      <c r="F3618" s="2" t="s">
        <v>8218</v>
      </c>
      <c r="G3618" s="2" t="s">
        <v>8224</v>
      </c>
      <c r="H3618" s="2" t="s">
        <v>8246</v>
      </c>
      <c r="I3618" s="2">
        <v>1417374262</v>
      </c>
      <c r="J3618" s="2">
        <v>1414778662</v>
      </c>
      <c r="K3618" s="2" t="b">
        <v>0</v>
      </c>
      <c r="L3618" s="2">
        <v>63</v>
      </c>
      <c r="M3618" s="2" t="b">
        <v>1</v>
      </c>
      <c r="N3618" s="2" t="s">
        <v>8270</v>
      </c>
      <c r="O3618" s="9">
        <f>E3618/D3618</f>
        <v>1.0204444444444445</v>
      </c>
      <c r="P3618" s="10">
        <f>IF(E3618=0,0,E3618/L3618)</f>
        <v>72.888888888888886</v>
      </c>
      <c r="Q3618" s="2" t="str">
        <f>LEFT(N3618,SEARCH("/",N3618,1)-1)</f>
        <v>theater</v>
      </c>
      <c r="R3618" s="2" t="str">
        <f>RIGHT(N3618,LEN(N3618)-SEARCH("/",N3618))</f>
        <v>plays</v>
      </c>
      <c r="S3618" s="21">
        <f>(((J3618/60)/60)/24)+DATE(1970,1,1)+(-5/24)</f>
        <v>41943.544699074075</v>
      </c>
      <c r="T3618" s="21">
        <f>(((I3618/60)/60)/24)+DATE(1970,1,1)+(-5/24)</f>
        <v>41973.586365740739</v>
      </c>
    </row>
    <row r="3619" spans="1:20" ht="90" hidden="1" x14ac:dyDescent="0.25">
      <c r="A3619" s="13">
        <v>3724</v>
      </c>
      <c r="B3619" s="3" t="s">
        <v>3721</v>
      </c>
      <c r="C3619" s="3" t="s">
        <v>7834</v>
      </c>
      <c r="D3619" s="2">
        <v>4300</v>
      </c>
      <c r="E3619" s="11">
        <v>4409.55</v>
      </c>
      <c r="F3619" s="2" t="s">
        <v>8218</v>
      </c>
      <c r="G3619" s="2" t="s">
        <v>8224</v>
      </c>
      <c r="H3619" s="2" t="s">
        <v>8246</v>
      </c>
      <c r="I3619" s="2">
        <v>1462402800</v>
      </c>
      <c r="J3619" s="2">
        <v>1459856860</v>
      </c>
      <c r="K3619" s="2" t="b">
        <v>0</v>
      </c>
      <c r="L3619" s="2">
        <v>89</v>
      </c>
      <c r="M3619" s="2" t="b">
        <v>1</v>
      </c>
      <c r="N3619" s="2" t="s">
        <v>8270</v>
      </c>
      <c r="O3619" s="9">
        <f>E3619/D3619</f>
        <v>1.0254767441860466</v>
      </c>
      <c r="P3619" s="10">
        <f>IF(E3619=0,0,E3619/L3619)</f>
        <v>49.545505617977533</v>
      </c>
      <c r="Q3619" s="2" t="str">
        <f>LEFT(N3619,SEARCH("/",N3619,1)-1)</f>
        <v>theater</v>
      </c>
      <c r="R3619" s="2" t="str">
        <f>RIGHT(N3619,LEN(N3619)-SEARCH("/",N3619))</f>
        <v>plays</v>
      </c>
      <c r="S3619" s="21">
        <f>(((J3619/60)/60)/24)+DATE(1970,1,1)+(-5/24)</f>
        <v>42465.283101851855</v>
      </c>
      <c r="T3619" s="21">
        <f>(((I3619/60)/60)/24)+DATE(1970,1,1)+(-5/24)</f>
        <v>42494.749999999993</v>
      </c>
    </row>
    <row r="3620" spans="1:20" ht="90" hidden="1" x14ac:dyDescent="0.25">
      <c r="A3620" s="13">
        <v>3725</v>
      </c>
      <c r="B3620" s="3" t="s">
        <v>3722</v>
      </c>
      <c r="C3620" s="3" t="s">
        <v>7835</v>
      </c>
      <c r="D3620" s="2">
        <v>300</v>
      </c>
      <c r="E3620" s="11">
        <v>381</v>
      </c>
      <c r="F3620" s="2" t="s">
        <v>8218</v>
      </c>
      <c r="G3620" s="2" t="s">
        <v>8224</v>
      </c>
      <c r="H3620" s="2" t="s">
        <v>8246</v>
      </c>
      <c r="I3620" s="2">
        <v>1455831000</v>
      </c>
      <c r="J3620" s="2">
        <v>1454366467</v>
      </c>
      <c r="K3620" s="2" t="b">
        <v>0</v>
      </c>
      <c r="L3620" s="2">
        <v>15</v>
      </c>
      <c r="M3620" s="2" t="b">
        <v>1</v>
      </c>
      <c r="N3620" s="2" t="s">
        <v>8270</v>
      </c>
      <c r="O3620" s="9">
        <f>E3620/D3620</f>
        <v>1.27</v>
      </c>
      <c r="P3620" s="10">
        <f>IF(E3620=0,0,E3620/L3620)</f>
        <v>25.4</v>
      </c>
      <c r="Q3620" s="2" t="str">
        <f>LEFT(N3620,SEARCH("/",N3620,1)-1)</f>
        <v>theater</v>
      </c>
      <c r="R3620" s="2" t="str">
        <f>RIGHT(N3620,LEN(N3620)-SEARCH("/",N3620))</f>
        <v>plays</v>
      </c>
      <c r="S3620" s="21">
        <f>(((J3620/60)/60)/24)+DATE(1970,1,1)+(-5/24)</f>
        <v>42401.736886574072</v>
      </c>
      <c r="T3620" s="21">
        <f>(((I3620/60)/60)/24)+DATE(1970,1,1)+(-5/24)</f>
        <v>42418.687499999993</v>
      </c>
    </row>
    <row r="3621" spans="1:20" ht="90" hidden="1" x14ac:dyDescent="0.25">
      <c r="A3621" s="13">
        <v>3726</v>
      </c>
      <c r="B3621" s="3" t="s">
        <v>3723</v>
      </c>
      <c r="C3621" s="3" t="s">
        <v>7836</v>
      </c>
      <c r="D3621" s="2">
        <v>850</v>
      </c>
      <c r="E3621" s="11">
        <v>2879</v>
      </c>
      <c r="F3621" s="2" t="s">
        <v>8218</v>
      </c>
      <c r="G3621" s="2" t="s">
        <v>8223</v>
      </c>
      <c r="H3621" s="2" t="s">
        <v>8245</v>
      </c>
      <c r="I3621" s="2">
        <v>1461963600</v>
      </c>
      <c r="J3621" s="2">
        <v>1459567371</v>
      </c>
      <c r="K3621" s="2" t="b">
        <v>0</v>
      </c>
      <c r="L3621" s="2">
        <v>46</v>
      </c>
      <c r="M3621" s="2" t="b">
        <v>1</v>
      </c>
      <c r="N3621" s="2" t="s">
        <v>8270</v>
      </c>
      <c r="O3621" s="9">
        <f>E3621/D3621</f>
        <v>3.3870588235294119</v>
      </c>
      <c r="P3621" s="10">
        <f>IF(E3621=0,0,E3621/L3621)</f>
        <v>62.586956521739133</v>
      </c>
      <c r="Q3621" s="2" t="str">
        <f>LEFT(N3621,SEARCH("/",N3621,1)-1)</f>
        <v>theater</v>
      </c>
      <c r="R3621" s="2" t="str">
        <f>RIGHT(N3621,LEN(N3621)-SEARCH("/",N3621))</f>
        <v>plays</v>
      </c>
      <c r="S3621" s="21">
        <f>(((J3621/60)/60)/24)+DATE(1970,1,1)+(-5/24)</f>
        <v>42461.932534722226</v>
      </c>
      <c r="T3621" s="21">
        <f>(((I3621/60)/60)/24)+DATE(1970,1,1)+(-5/24)</f>
        <v>42489.666666666664</v>
      </c>
    </row>
    <row r="3622" spans="1:20" ht="75" hidden="1" x14ac:dyDescent="0.25">
      <c r="A3622" s="13">
        <v>3727</v>
      </c>
      <c r="B3622" s="3" t="s">
        <v>3724</v>
      </c>
      <c r="C3622" s="3" t="s">
        <v>7837</v>
      </c>
      <c r="D3622" s="2">
        <v>2000</v>
      </c>
      <c r="E3622" s="11">
        <v>2015</v>
      </c>
      <c r="F3622" s="2" t="s">
        <v>8218</v>
      </c>
      <c r="G3622" s="2" t="s">
        <v>8223</v>
      </c>
      <c r="H3622" s="2" t="s">
        <v>8245</v>
      </c>
      <c r="I3622" s="2">
        <v>1476939300</v>
      </c>
      <c r="J3622" s="2">
        <v>1474273294</v>
      </c>
      <c r="K3622" s="2" t="b">
        <v>0</v>
      </c>
      <c r="L3622" s="2">
        <v>33</v>
      </c>
      <c r="M3622" s="2" t="b">
        <v>1</v>
      </c>
      <c r="N3622" s="2" t="s">
        <v>8270</v>
      </c>
      <c r="O3622" s="9">
        <f>E3622/D3622</f>
        <v>1.0075000000000001</v>
      </c>
      <c r="P3622" s="10">
        <f>IF(E3622=0,0,E3622/L3622)</f>
        <v>61.060606060606062</v>
      </c>
      <c r="Q3622" s="2" t="str">
        <f>LEFT(N3622,SEARCH("/",N3622,1)-1)</f>
        <v>theater</v>
      </c>
      <c r="R3622" s="2" t="str">
        <f>RIGHT(N3622,LEN(N3622)-SEARCH("/",N3622))</f>
        <v>plays</v>
      </c>
      <c r="S3622" s="21">
        <f>(((J3622/60)/60)/24)+DATE(1970,1,1)+(-5/24)</f>
        <v>42632.139976851853</v>
      </c>
      <c r="T3622" s="21">
        <f>(((I3622/60)/60)/24)+DATE(1970,1,1)+(-5/24)</f>
        <v>42662.996527777774</v>
      </c>
    </row>
    <row r="3623" spans="1:20" ht="75" hidden="1" x14ac:dyDescent="0.25">
      <c r="A3623" s="13">
        <v>3728</v>
      </c>
      <c r="B3623" s="3" t="s">
        <v>3725</v>
      </c>
      <c r="C3623" s="3" t="s">
        <v>7838</v>
      </c>
      <c r="D3623" s="2">
        <v>20000</v>
      </c>
      <c r="E3623" s="11">
        <v>1862</v>
      </c>
      <c r="F3623" s="2" t="s">
        <v>8220</v>
      </c>
      <c r="G3623" s="2" t="s">
        <v>8223</v>
      </c>
      <c r="H3623" s="2" t="s">
        <v>8245</v>
      </c>
      <c r="I3623" s="2">
        <v>1439957176</v>
      </c>
      <c r="J3623" s="2">
        <v>1437365176</v>
      </c>
      <c r="K3623" s="2" t="b">
        <v>0</v>
      </c>
      <c r="L3623" s="2">
        <v>31</v>
      </c>
      <c r="M3623" s="2" t="b">
        <v>0</v>
      </c>
      <c r="N3623" s="2" t="s">
        <v>8270</v>
      </c>
      <c r="O3623" s="9">
        <f>E3623/D3623</f>
        <v>9.3100000000000002E-2</v>
      </c>
      <c r="P3623" s="10">
        <f>IF(E3623=0,0,E3623/L3623)</f>
        <v>60.064516129032256</v>
      </c>
      <c r="Q3623" s="2" t="str">
        <f>LEFT(N3623,SEARCH("/",N3623,1)-1)</f>
        <v>theater</v>
      </c>
      <c r="R3623" s="2" t="str">
        <f>RIGHT(N3623,LEN(N3623)-SEARCH("/",N3623))</f>
        <v>plays</v>
      </c>
      <c r="S3623" s="21">
        <f>(((J3623/60)/60)/24)+DATE(1970,1,1)+(-5/24)</f>
        <v>42204.962685185186</v>
      </c>
      <c r="T3623" s="21">
        <f>(((I3623/60)/60)/24)+DATE(1970,1,1)+(-5/24)</f>
        <v>42234.962685185186</v>
      </c>
    </row>
    <row r="3624" spans="1:20" ht="105" hidden="1" x14ac:dyDescent="0.25">
      <c r="A3624" s="13">
        <v>3729</v>
      </c>
      <c r="B3624" s="3" t="s">
        <v>3726</v>
      </c>
      <c r="C3624" s="3" t="s">
        <v>7839</v>
      </c>
      <c r="D3624" s="2">
        <v>5000</v>
      </c>
      <c r="E3624" s="11">
        <v>362</v>
      </c>
      <c r="F3624" s="2" t="s">
        <v>8220</v>
      </c>
      <c r="G3624" s="2" t="s">
        <v>8223</v>
      </c>
      <c r="H3624" s="2" t="s">
        <v>8245</v>
      </c>
      <c r="I3624" s="2">
        <v>1427082912</v>
      </c>
      <c r="J3624" s="2">
        <v>1423198512</v>
      </c>
      <c r="K3624" s="2" t="b">
        <v>0</v>
      </c>
      <c r="L3624" s="2">
        <v>5</v>
      </c>
      <c r="M3624" s="2" t="b">
        <v>0</v>
      </c>
      <c r="N3624" s="2" t="s">
        <v>8270</v>
      </c>
      <c r="O3624" s="9">
        <f>E3624/D3624</f>
        <v>7.2400000000000006E-2</v>
      </c>
      <c r="P3624" s="10">
        <f>IF(E3624=0,0,E3624/L3624)</f>
        <v>72.400000000000006</v>
      </c>
      <c r="Q3624" s="2" t="str">
        <f>LEFT(N3624,SEARCH("/",N3624,1)-1)</f>
        <v>theater</v>
      </c>
      <c r="R3624" s="2" t="str">
        <f>RIGHT(N3624,LEN(N3624)-SEARCH("/",N3624))</f>
        <v>plays</v>
      </c>
      <c r="S3624" s="21">
        <f>(((J3624/60)/60)/24)+DATE(1970,1,1)+(-5/24)</f>
        <v>42040.996666666666</v>
      </c>
      <c r="T3624" s="21">
        <f>(((I3624/60)/60)/24)+DATE(1970,1,1)+(-5/24)</f>
        <v>42085.954999999994</v>
      </c>
    </row>
    <row r="3625" spans="1:20" ht="90" hidden="1" x14ac:dyDescent="0.25">
      <c r="A3625" s="13">
        <v>3730</v>
      </c>
      <c r="B3625" s="3" t="s">
        <v>3727</v>
      </c>
      <c r="C3625" s="3" t="s">
        <v>7840</v>
      </c>
      <c r="D3625" s="2">
        <v>1000</v>
      </c>
      <c r="E3625" s="11">
        <v>100</v>
      </c>
      <c r="F3625" s="2" t="s">
        <v>8220</v>
      </c>
      <c r="G3625" s="2" t="s">
        <v>8223</v>
      </c>
      <c r="H3625" s="2" t="s">
        <v>8245</v>
      </c>
      <c r="I3625" s="2">
        <v>1439828159</v>
      </c>
      <c r="J3625" s="2">
        <v>1437236159</v>
      </c>
      <c r="K3625" s="2" t="b">
        <v>0</v>
      </c>
      <c r="L3625" s="2">
        <v>1</v>
      </c>
      <c r="M3625" s="2" t="b">
        <v>0</v>
      </c>
      <c r="N3625" s="2" t="s">
        <v>8270</v>
      </c>
      <c r="O3625" s="9">
        <f>E3625/D3625</f>
        <v>0.1</v>
      </c>
      <c r="P3625" s="10">
        <f>IF(E3625=0,0,E3625/L3625)</f>
        <v>100</v>
      </c>
      <c r="Q3625" s="2" t="str">
        <f>LEFT(N3625,SEARCH("/",N3625,1)-1)</f>
        <v>theater</v>
      </c>
      <c r="R3625" s="2" t="str">
        <f>RIGHT(N3625,LEN(N3625)-SEARCH("/",N3625))</f>
        <v>plays</v>
      </c>
      <c r="S3625" s="21">
        <f>(((J3625/60)/60)/24)+DATE(1970,1,1)+(-5/24)</f>
        <v>42203.46943287037</v>
      </c>
      <c r="T3625" s="21">
        <f>(((I3625/60)/60)/24)+DATE(1970,1,1)+(-5/24)</f>
        <v>42233.46943287037</v>
      </c>
    </row>
    <row r="3626" spans="1:20" ht="90" hidden="1" x14ac:dyDescent="0.25">
      <c r="A3626" s="13">
        <v>3731</v>
      </c>
      <c r="B3626" s="3" t="s">
        <v>3728</v>
      </c>
      <c r="C3626" s="3" t="s">
        <v>7841</v>
      </c>
      <c r="D3626" s="2">
        <v>5500</v>
      </c>
      <c r="E3626" s="11">
        <v>620</v>
      </c>
      <c r="F3626" s="2" t="s">
        <v>8220</v>
      </c>
      <c r="G3626" s="2" t="s">
        <v>8223</v>
      </c>
      <c r="H3626" s="2" t="s">
        <v>8245</v>
      </c>
      <c r="I3626" s="2">
        <v>1420860180</v>
      </c>
      <c r="J3626" s="2">
        <v>1418234646</v>
      </c>
      <c r="K3626" s="2" t="b">
        <v>0</v>
      </c>
      <c r="L3626" s="2">
        <v>12</v>
      </c>
      <c r="M3626" s="2" t="b">
        <v>0</v>
      </c>
      <c r="N3626" s="2" t="s">
        <v>8270</v>
      </c>
      <c r="O3626" s="9">
        <f>E3626/D3626</f>
        <v>0.11272727272727273</v>
      </c>
      <c r="P3626" s="10">
        <f>IF(E3626=0,0,E3626/L3626)</f>
        <v>51.666666666666664</v>
      </c>
      <c r="Q3626" s="2" t="str">
        <f>LEFT(N3626,SEARCH("/",N3626,1)-1)</f>
        <v>theater</v>
      </c>
      <c r="R3626" s="2" t="str">
        <f>RIGHT(N3626,LEN(N3626)-SEARCH("/",N3626))</f>
        <v>plays</v>
      </c>
      <c r="S3626" s="21">
        <f>(((J3626/60)/60)/24)+DATE(1970,1,1)+(-5/24)</f>
        <v>41983.544513888883</v>
      </c>
      <c r="T3626" s="21">
        <f>(((I3626/60)/60)/24)+DATE(1970,1,1)+(-5/24)</f>
        <v>42013.932638888888</v>
      </c>
    </row>
    <row r="3627" spans="1:20" ht="75" hidden="1" x14ac:dyDescent="0.25">
      <c r="A3627" s="13">
        <v>3732</v>
      </c>
      <c r="B3627" s="3" t="s">
        <v>3729</v>
      </c>
      <c r="C3627" s="3" t="s">
        <v>7842</v>
      </c>
      <c r="D3627" s="2">
        <v>850</v>
      </c>
      <c r="E3627" s="11">
        <v>131</v>
      </c>
      <c r="F3627" s="2" t="s">
        <v>8220</v>
      </c>
      <c r="G3627" s="2" t="s">
        <v>8232</v>
      </c>
      <c r="H3627" s="2" t="s">
        <v>8248</v>
      </c>
      <c r="I3627" s="2">
        <v>1422100800</v>
      </c>
      <c r="J3627" s="2">
        <v>1416932133</v>
      </c>
      <c r="K3627" s="2" t="b">
        <v>0</v>
      </c>
      <c r="L3627" s="2">
        <v>4</v>
      </c>
      <c r="M3627" s="2" t="b">
        <v>0</v>
      </c>
      <c r="N3627" s="2" t="s">
        <v>8270</v>
      </c>
      <c r="O3627" s="9">
        <f>E3627/D3627</f>
        <v>0.15411764705882353</v>
      </c>
      <c r="P3627" s="10">
        <f>IF(E3627=0,0,E3627/L3627)</f>
        <v>32.75</v>
      </c>
      <c r="Q3627" s="2" t="str">
        <f>LEFT(N3627,SEARCH("/",N3627,1)-1)</f>
        <v>theater</v>
      </c>
      <c r="R3627" s="2" t="str">
        <f>RIGHT(N3627,LEN(N3627)-SEARCH("/",N3627))</f>
        <v>plays</v>
      </c>
      <c r="S3627" s="21">
        <f>(((J3627/60)/60)/24)+DATE(1970,1,1)+(-5/24)</f>
        <v>41968.469131944446</v>
      </c>
      <c r="T3627" s="21">
        <f>(((I3627/60)/60)/24)+DATE(1970,1,1)+(-5/24)</f>
        <v>42028.291666666664</v>
      </c>
    </row>
    <row r="3628" spans="1:20" ht="75" hidden="1" x14ac:dyDescent="0.25">
      <c r="A3628" s="13">
        <v>3733</v>
      </c>
      <c r="B3628" s="3" t="s">
        <v>3730</v>
      </c>
      <c r="C3628" s="3" t="s">
        <v>7843</v>
      </c>
      <c r="D3628" s="2">
        <v>1500</v>
      </c>
      <c r="E3628" s="11">
        <v>0</v>
      </c>
      <c r="F3628" s="2" t="s">
        <v>8220</v>
      </c>
      <c r="G3628" s="2" t="s">
        <v>8223</v>
      </c>
      <c r="H3628" s="2" t="s">
        <v>8245</v>
      </c>
      <c r="I3628" s="2">
        <v>1429396200</v>
      </c>
      <c r="J3628" s="2">
        <v>1428539708</v>
      </c>
      <c r="K3628" s="2" t="b">
        <v>0</v>
      </c>
      <c r="L3628" s="2">
        <v>0</v>
      </c>
      <c r="M3628" s="2" t="b">
        <v>0</v>
      </c>
      <c r="N3628" s="2" t="s">
        <v>8270</v>
      </c>
      <c r="O3628" s="9">
        <f>E3628/D3628</f>
        <v>0</v>
      </c>
      <c r="P3628" s="10">
        <f>IF(E3628=0,0,E3628/L3628)</f>
        <v>0</v>
      </c>
      <c r="Q3628" s="2" t="str">
        <f>LEFT(N3628,SEARCH("/",N3628,1)-1)</f>
        <v>theater</v>
      </c>
      <c r="R3628" s="2" t="str">
        <f>RIGHT(N3628,LEN(N3628)-SEARCH("/",N3628))</f>
        <v>plays</v>
      </c>
      <c r="S3628" s="21">
        <f>(((J3628/60)/60)/24)+DATE(1970,1,1)+(-5/24)</f>
        <v>42102.816064814811</v>
      </c>
      <c r="T3628" s="21">
        <f>(((I3628/60)/60)/24)+DATE(1970,1,1)+(-5/24)</f>
        <v>42112.729166666664</v>
      </c>
    </row>
    <row r="3629" spans="1:20" ht="90" hidden="1" x14ac:dyDescent="0.25">
      <c r="A3629" s="13">
        <v>3734</v>
      </c>
      <c r="B3629" s="3" t="s">
        <v>3731</v>
      </c>
      <c r="C3629" s="3" t="s">
        <v>7844</v>
      </c>
      <c r="D3629" s="2">
        <v>1500</v>
      </c>
      <c r="E3629" s="11">
        <v>427</v>
      </c>
      <c r="F3629" s="2" t="s">
        <v>8220</v>
      </c>
      <c r="G3629" s="2" t="s">
        <v>8223</v>
      </c>
      <c r="H3629" s="2" t="s">
        <v>8245</v>
      </c>
      <c r="I3629" s="2">
        <v>1432589896</v>
      </c>
      <c r="J3629" s="2">
        <v>1427405896</v>
      </c>
      <c r="K3629" s="2" t="b">
        <v>0</v>
      </c>
      <c r="L3629" s="2">
        <v>7</v>
      </c>
      <c r="M3629" s="2" t="b">
        <v>0</v>
      </c>
      <c r="N3629" s="2" t="s">
        <v>8270</v>
      </c>
      <c r="O3629" s="9">
        <f>E3629/D3629</f>
        <v>0.28466666666666668</v>
      </c>
      <c r="P3629" s="10">
        <f>IF(E3629=0,0,E3629/L3629)</f>
        <v>61</v>
      </c>
      <c r="Q3629" s="2" t="str">
        <f>LEFT(N3629,SEARCH("/",N3629,1)-1)</f>
        <v>theater</v>
      </c>
      <c r="R3629" s="2" t="str">
        <f>RIGHT(N3629,LEN(N3629)-SEARCH("/",N3629))</f>
        <v>plays</v>
      </c>
      <c r="S3629" s="21">
        <f>(((J3629/60)/60)/24)+DATE(1970,1,1)+(-5/24)</f>
        <v>42089.693240740737</v>
      </c>
      <c r="T3629" s="21">
        <f>(((I3629/60)/60)/24)+DATE(1970,1,1)+(-5/24)</f>
        <v>42149.693240740737</v>
      </c>
    </row>
    <row r="3630" spans="1:20" ht="60" hidden="1" x14ac:dyDescent="0.25">
      <c r="A3630" s="13">
        <v>3735</v>
      </c>
      <c r="B3630" s="3" t="s">
        <v>3732</v>
      </c>
      <c r="C3630" s="3" t="s">
        <v>7845</v>
      </c>
      <c r="D3630" s="2">
        <v>150</v>
      </c>
      <c r="E3630" s="11">
        <v>20</v>
      </c>
      <c r="F3630" s="2" t="s">
        <v>8220</v>
      </c>
      <c r="G3630" s="2" t="s">
        <v>8224</v>
      </c>
      <c r="H3630" s="2" t="s">
        <v>8246</v>
      </c>
      <c r="I3630" s="2">
        <v>1432831089</v>
      </c>
      <c r="J3630" s="2">
        <v>1430239089</v>
      </c>
      <c r="K3630" s="2" t="b">
        <v>0</v>
      </c>
      <c r="L3630" s="2">
        <v>2</v>
      </c>
      <c r="M3630" s="2" t="b">
        <v>0</v>
      </c>
      <c r="N3630" s="2" t="s">
        <v>8270</v>
      </c>
      <c r="O3630" s="9">
        <f>E3630/D3630</f>
        <v>0.13333333333333333</v>
      </c>
      <c r="P3630" s="10">
        <f>IF(E3630=0,0,E3630/L3630)</f>
        <v>10</v>
      </c>
      <c r="Q3630" s="2" t="str">
        <f>LEFT(N3630,SEARCH("/",N3630,1)-1)</f>
        <v>theater</v>
      </c>
      <c r="R3630" s="2" t="str">
        <f>RIGHT(N3630,LEN(N3630)-SEARCH("/",N3630))</f>
        <v>plays</v>
      </c>
      <c r="S3630" s="21">
        <f>(((J3630/60)/60)/24)+DATE(1970,1,1)+(-5/24)</f>
        <v>42122.484826388885</v>
      </c>
      <c r="T3630" s="21">
        <f>(((I3630/60)/60)/24)+DATE(1970,1,1)+(-5/24)</f>
        <v>42152.484826388885</v>
      </c>
    </row>
    <row r="3631" spans="1:20" ht="90" hidden="1" x14ac:dyDescent="0.25">
      <c r="A3631" s="13">
        <v>3736</v>
      </c>
      <c r="B3631" s="3" t="s">
        <v>3733</v>
      </c>
      <c r="C3631" s="3" t="s">
        <v>7846</v>
      </c>
      <c r="D3631" s="2">
        <v>1500</v>
      </c>
      <c r="E3631" s="11">
        <v>10</v>
      </c>
      <c r="F3631" s="2" t="s">
        <v>8220</v>
      </c>
      <c r="G3631" s="2" t="s">
        <v>8224</v>
      </c>
      <c r="H3631" s="2" t="s">
        <v>8246</v>
      </c>
      <c r="I3631" s="2">
        <v>1427133600</v>
      </c>
      <c r="J3631" s="2">
        <v>1423847093</v>
      </c>
      <c r="K3631" s="2" t="b">
        <v>0</v>
      </c>
      <c r="L3631" s="2">
        <v>1</v>
      </c>
      <c r="M3631" s="2" t="b">
        <v>0</v>
      </c>
      <c r="N3631" s="2" t="s">
        <v>8270</v>
      </c>
      <c r="O3631" s="9">
        <f>E3631/D3631</f>
        <v>6.6666666666666671E-3</v>
      </c>
      <c r="P3631" s="10">
        <f>IF(E3631=0,0,E3631/L3631)</f>
        <v>10</v>
      </c>
      <c r="Q3631" s="2" t="str">
        <f>LEFT(N3631,SEARCH("/",N3631,1)-1)</f>
        <v>theater</v>
      </c>
      <c r="R3631" s="2" t="str">
        <f>RIGHT(N3631,LEN(N3631)-SEARCH("/",N3631))</f>
        <v>plays</v>
      </c>
      <c r="S3631" s="21">
        <f>(((J3631/60)/60)/24)+DATE(1970,1,1)+(-5/24)</f>
        <v>42048.503391203696</v>
      </c>
      <c r="T3631" s="21">
        <f>(((I3631/60)/60)/24)+DATE(1970,1,1)+(-5/24)</f>
        <v>42086.541666666664</v>
      </c>
    </row>
    <row r="3632" spans="1:20" ht="75" hidden="1" x14ac:dyDescent="0.25">
      <c r="A3632" s="13">
        <v>3737</v>
      </c>
      <c r="B3632" s="3" t="s">
        <v>3734</v>
      </c>
      <c r="C3632" s="3" t="s">
        <v>7847</v>
      </c>
      <c r="D3632" s="2">
        <v>700</v>
      </c>
      <c r="E3632" s="11">
        <v>150</v>
      </c>
      <c r="F3632" s="2" t="s">
        <v>8220</v>
      </c>
      <c r="G3632" s="2" t="s">
        <v>8223</v>
      </c>
      <c r="H3632" s="2" t="s">
        <v>8245</v>
      </c>
      <c r="I3632" s="2">
        <v>1447311540</v>
      </c>
      <c r="J3632" s="2">
        <v>1445358903</v>
      </c>
      <c r="K3632" s="2" t="b">
        <v>0</v>
      </c>
      <c r="L3632" s="2">
        <v>4</v>
      </c>
      <c r="M3632" s="2" t="b">
        <v>0</v>
      </c>
      <c r="N3632" s="2" t="s">
        <v>8270</v>
      </c>
      <c r="O3632" s="9">
        <f>E3632/D3632</f>
        <v>0.21428571428571427</v>
      </c>
      <c r="P3632" s="10">
        <f>IF(E3632=0,0,E3632/L3632)</f>
        <v>37.5</v>
      </c>
      <c r="Q3632" s="2" t="str">
        <f>LEFT(N3632,SEARCH("/",N3632,1)-1)</f>
        <v>theater</v>
      </c>
      <c r="R3632" s="2" t="str">
        <f>RIGHT(N3632,LEN(N3632)-SEARCH("/",N3632))</f>
        <v>plays</v>
      </c>
      <c r="S3632" s="21">
        <f>(((J3632/60)/60)/24)+DATE(1970,1,1)+(-5/24)</f>
        <v>42297.482673611106</v>
      </c>
      <c r="T3632" s="21">
        <f>(((I3632/60)/60)/24)+DATE(1970,1,1)+(-5/24)</f>
        <v>42320.082638888889</v>
      </c>
    </row>
    <row r="3633" spans="1:20" ht="75" hidden="1" x14ac:dyDescent="0.25">
      <c r="A3633" s="13">
        <v>3738</v>
      </c>
      <c r="B3633" s="3" t="s">
        <v>3735</v>
      </c>
      <c r="C3633" s="3" t="s">
        <v>7848</v>
      </c>
      <c r="D3633" s="2">
        <v>1500</v>
      </c>
      <c r="E3633" s="11">
        <v>270</v>
      </c>
      <c r="F3633" s="2" t="s">
        <v>8220</v>
      </c>
      <c r="G3633" s="2" t="s">
        <v>8224</v>
      </c>
      <c r="H3633" s="2" t="s">
        <v>8246</v>
      </c>
      <c r="I3633" s="2">
        <v>1405461600</v>
      </c>
      <c r="J3633" s="2">
        <v>1403562705</v>
      </c>
      <c r="K3633" s="2" t="b">
        <v>0</v>
      </c>
      <c r="L3633" s="2">
        <v>6</v>
      </c>
      <c r="M3633" s="2" t="b">
        <v>0</v>
      </c>
      <c r="N3633" s="2" t="s">
        <v>8270</v>
      </c>
      <c r="O3633" s="9">
        <f>E3633/D3633</f>
        <v>0.18</v>
      </c>
      <c r="P3633" s="10">
        <f>IF(E3633=0,0,E3633/L3633)</f>
        <v>45</v>
      </c>
      <c r="Q3633" s="2" t="str">
        <f>LEFT(N3633,SEARCH("/",N3633,1)-1)</f>
        <v>theater</v>
      </c>
      <c r="R3633" s="2" t="str">
        <f>RIGHT(N3633,LEN(N3633)-SEARCH("/",N3633))</f>
        <v>plays</v>
      </c>
      <c r="S3633" s="21">
        <f>(((J3633/60)/60)/24)+DATE(1970,1,1)+(-5/24)</f>
        <v>41813.730381944442</v>
      </c>
      <c r="T3633" s="21">
        <f>(((I3633/60)/60)/24)+DATE(1970,1,1)+(-5/24)</f>
        <v>41835.708333333328</v>
      </c>
    </row>
    <row r="3634" spans="1:20" ht="90" hidden="1" x14ac:dyDescent="0.25">
      <c r="A3634" s="13">
        <v>3739</v>
      </c>
      <c r="B3634" s="3" t="s">
        <v>3736</v>
      </c>
      <c r="C3634" s="3" t="s">
        <v>7849</v>
      </c>
      <c r="D3634" s="2">
        <v>4000</v>
      </c>
      <c r="E3634" s="11">
        <v>805</v>
      </c>
      <c r="F3634" s="2" t="s">
        <v>8220</v>
      </c>
      <c r="G3634" s="2" t="s">
        <v>8224</v>
      </c>
      <c r="H3634" s="2" t="s">
        <v>8246</v>
      </c>
      <c r="I3634" s="2">
        <v>1468752468</v>
      </c>
      <c r="J3634" s="2">
        <v>1467024468</v>
      </c>
      <c r="K3634" s="2" t="b">
        <v>0</v>
      </c>
      <c r="L3634" s="2">
        <v>8</v>
      </c>
      <c r="M3634" s="2" t="b">
        <v>0</v>
      </c>
      <c r="N3634" s="2" t="s">
        <v>8270</v>
      </c>
      <c r="O3634" s="9">
        <f>E3634/D3634</f>
        <v>0.20125000000000001</v>
      </c>
      <c r="P3634" s="10">
        <f>IF(E3634=0,0,E3634/L3634)</f>
        <v>100.625</v>
      </c>
      <c r="Q3634" s="2" t="str">
        <f>LEFT(N3634,SEARCH("/",N3634,1)-1)</f>
        <v>theater</v>
      </c>
      <c r="R3634" s="2" t="str">
        <f>RIGHT(N3634,LEN(N3634)-SEARCH("/",N3634))</f>
        <v>plays</v>
      </c>
      <c r="S3634" s="21">
        <f>(((J3634/60)/60)/24)+DATE(1970,1,1)+(-5/24)</f>
        <v>42548.241527777776</v>
      </c>
      <c r="T3634" s="21">
        <f>(((I3634/60)/60)/24)+DATE(1970,1,1)+(-5/24)</f>
        <v>42568.241527777776</v>
      </c>
    </row>
    <row r="3635" spans="1:20" ht="90" hidden="1" x14ac:dyDescent="0.25">
      <c r="A3635" s="13">
        <v>3740</v>
      </c>
      <c r="B3635" s="3" t="s">
        <v>3737</v>
      </c>
      <c r="C3635" s="3" t="s">
        <v>7850</v>
      </c>
      <c r="D3635" s="2">
        <v>2000</v>
      </c>
      <c r="E3635" s="11">
        <v>358</v>
      </c>
      <c r="F3635" s="2" t="s">
        <v>8220</v>
      </c>
      <c r="G3635" s="2" t="s">
        <v>8223</v>
      </c>
      <c r="H3635" s="2" t="s">
        <v>8245</v>
      </c>
      <c r="I3635" s="2">
        <v>1407808438</v>
      </c>
      <c r="J3635" s="2">
        <v>1405217355</v>
      </c>
      <c r="K3635" s="2" t="b">
        <v>0</v>
      </c>
      <c r="L3635" s="2">
        <v>14</v>
      </c>
      <c r="M3635" s="2" t="b">
        <v>0</v>
      </c>
      <c r="N3635" s="2" t="s">
        <v>8270</v>
      </c>
      <c r="O3635" s="9">
        <f>E3635/D3635</f>
        <v>0.17899999999999999</v>
      </c>
      <c r="P3635" s="10">
        <f>IF(E3635=0,0,E3635/L3635)</f>
        <v>25.571428571428573</v>
      </c>
      <c r="Q3635" s="2" t="str">
        <f>LEFT(N3635,SEARCH("/",N3635,1)-1)</f>
        <v>theater</v>
      </c>
      <c r="R3635" s="2" t="str">
        <f>RIGHT(N3635,LEN(N3635)-SEARCH("/",N3635))</f>
        <v>plays</v>
      </c>
      <c r="S3635" s="21">
        <f>(((J3635/60)/60)/24)+DATE(1970,1,1)+(-5/24)</f>
        <v>41832.881423611107</v>
      </c>
      <c r="T3635" s="21">
        <f>(((I3635/60)/60)/24)+DATE(1970,1,1)+(-5/24)</f>
        <v>41862.870810185181</v>
      </c>
    </row>
    <row r="3636" spans="1:20" ht="75" hidden="1" x14ac:dyDescent="0.25">
      <c r="A3636" s="13">
        <v>3741</v>
      </c>
      <c r="B3636" s="3" t="s">
        <v>3738</v>
      </c>
      <c r="C3636" s="3" t="s">
        <v>7851</v>
      </c>
      <c r="D3636" s="2">
        <v>20000</v>
      </c>
      <c r="E3636" s="11">
        <v>0</v>
      </c>
      <c r="F3636" s="2" t="s">
        <v>8220</v>
      </c>
      <c r="G3636" s="2" t="s">
        <v>8223</v>
      </c>
      <c r="H3636" s="2" t="s">
        <v>8245</v>
      </c>
      <c r="I3636" s="2">
        <v>1450389950</v>
      </c>
      <c r="J3636" s="2">
        <v>1447797950</v>
      </c>
      <c r="K3636" s="2" t="b">
        <v>0</v>
      </c>
      <c r="L3636" s="2">
        <v>0</v>
      </c>
      <c r="M3636" s="2" t="b">
        <v>0</v>
      </c>
      <c r="N3636" s="2" t="s">
        <v>8270</v>
      </c>
      <c r="O3636" s="9">
        <f>E3636/D3636</f>
        <v>0</v>
      </c>
      <c r="P3636" s="10">
        <f>IF(E3636=0,0,E3636/L3636)</f>
        <v>0</v>
      </c>
      <c r="Q3636" s="2" t="str">
        <f>LEFT(N3636,SEARCH("/",N3636,1)-1)</f>
        <v>theater</v>
      </c>
      <c r="R3636" s="2" t="str">
        <f>RIGHT(N3636,LEN(N3636)-SEARCH("/",N3636))</f>
        <v>plays</v>
      </c>
      <c r="S3636" s="21">
        <f>(((J3636/60)/60)/24)+DATE(1970,1,1)+(-5/24)</f>
        <v>42325.712384259255</v>
      </c>
      <c r="T3636" s="21">
        <f>(((I3636/60)/60)/24)+DATE(1970,1,1)+(-5/24)</f>
        <v>42355.712384259255</v>
      </c>
    </row>
    <row r="3637" spans="1:20" ht="90" hidden="1" x14ac:dyDescent="0.25">
      <c r="A3637" s="13">
        <v>3742</v>
      </c>
      <c r="B3637" s="3" t="s">
        <v>3739</v>
      </c>
      <c r="C3637" s="3" t="s">
        <v>7852</v>
      </c>
      <c r="D3637" s="2">
        <v>5000</v>
      </c>
      <c r="E3637" s="11">
        <v>100</v>
      </c>
      <c r="F3637" s="2" t="s">
        <v>8220</v>
      </c>
      <c r="G3637" s="2" t="s">
        <v>8223</v>
      </c>
      <c r="H3637" s="2" t="s">
        <v>8245</v>
      </c>
      <c r="I3637" s="2">
        <v>1409980144</v>
      </c>
      <c r="J3637" s="2">
        <v>1407388144</v>
      </c>
      <c r="K3637" s="2" t="b">
        <v>0</v>
      </c>
      <c r="L3637" s="2">
        <v>4</v>
      </c>
      <c r="M3637" s="2" t="b">
        <v>0</v>
      </c>
      <c r="N3637" s="2" t="s">
        <v>8270</v>
      </c>
      <c r="O3637" s="9">
        <f>E3637/D3637</f>
        <v>0.02</v>
      </c>
      <c r="P3637" s="10">
        <f>IF(E3637=0,0,E3637/L3637)</f>
        <v>25</v>
      </c>
      <c r="Q3637" s="2" t="str">
        <f>LEFT(N3637,SEARCH("/",N3637,1)-1)</f>
        <v>theater</v>
      </c>
      <c r="R3637" s="2" t="str">
        <f>RIGHT(N3637,LEN(N3637)-SEARCH("/",N3637))</f>
        <v>plays</v>
      </c>
      <c r="S3637" s="21">
        <f>(((J3637/60)/60)/24)+DATE(1970,1,1)+(-5/24)</f>
        <v>41858.006296296291</v>
      </c>
      <c r="T3637" s="21">
        <f>(((I3637/60)/60)/24)+DATE(1970,1,1)+(-5/24)</f>
        <v>41888.006296296291</v>
      </c>
    </row>
    <row r="3638" spans="1:20" ht="75" hidden="1" x14ac:dyDescent="0.25">
      <c r="A3638" s="13">
        <v>3743</v>
      </c>
      <c r="B3638" s="3" t="s">
        <v>3740</v>
      </c>
      <c r="C3638" s="3" t="s">
        <v>7853</v>
      </c>
      <c r="D3638" s="2">
        <v>2200</v>
      </c>
      <c r="E3638" s="11">
        <v>0</v>
      </c>
      <c r="F3638" s="2" t="s">
        <v>8220</v>
      </c>
      <c r="G3638" s="2" t="s">
        <v>8223</v>
      </c>
      <c r="H3638" s="2" t="s">
        <v>8245</v>
      </c>
      <c r="I3638" s="2">
        <v>1404406964</v>
      </c>
      <c r="J3638" s="2">
        <v>1401814964</v>
      </c>
      <c r="K3638" s="2" t="b">
        <v>0</v>
      </c>
      <c r="L3638" s="2">
        <v>0</v>
      </c>
      <c r="M3638" s="2" t="b">
        <v>0</v>
      </c>
      <c r="N3638" s="2" t="s">
        <v>8270</v>
      </c>
      <c r="O3638" s="9">
        <f>E3638/D3638</f>
        <v>0</v>
      </c>
      <c r="P3638" s="10">
        <f>IF(E3638=0,0,E3638/L3638)</f>
        <v>0</v>
      </c>
      <c r="Q3638" s="2" t="str">
        <f>LEFT(N3638,SEARCH("/",N3638,1)-1)</f>
        <v>theater</v>
      </c>
      <c r="R3638" s="2" t="str">
        <f>RIGHT(N3638,LEN(N3638)-SEARCH("/",N3638))</f>
        <v>plays</v>
      </c>
      <c r="S3638" s="21">
        <f>(((J3638/60)/60)/24)+DATE(1970,1,1)+(-5/24)</f>
        <v>41793.501898148148</v>
      </c>
      <c r="T3638" s="21">
        <f>(((I3638/60)/60)/24)+DATE(1970,1,1)+(-5/24)</f>
        <v>41823.501898148148</v>
      </c>
    </row>
    <row r="3639" spans="1:20" ht="90" hidden="1" x14ac:dyDescent="0.25">
      <c r="A3639" s="13">
        <v>3744</v>
      </c>
      <c r="B3639" s="3" t="s">
        <v>3741</v>
      </c>
      <c r="C3639" s="3" t="s">
        <v>7854</v>
      </c>
      <c r="D3639" s="2">
        <v>1200</v>
      </c>
      <c r="E3639" s="11">
        <v>0</v>
      </c>
      <c r="F3639" s="2" t="s">
        <v>8220</v>
      </c>
      <c r="G3639" s="2" t="s">
        <v>8223</v>
      </c>
      <c r="H3639" s="2" t="s">
        <v>8245</v>
      </c>
      <c r="I3639" s="2">
        <v>1404532740</v>
      </c>
      <c r="J3639" s="2">
        <v>1401823952</v>
      </c>
      <c r="K3639" s="2" t="b">
        <v>0</v>
      </c>
      <c r="L3639" s="2">
        <v>0</v>
      </c>
      <c r="M3639" s="2" t="b">
        <v>0</v>
      </c>
      <c r="N3639" s="2" t="s">
        <v>8270</v>
      </c>
      <c r="O3639" s="9">
        <f>E3639/D3639</f>
        <v>0</v>
      </c>
      <c r="P3639" s="10">
        <f>IF(E3639=0,0,E3639/L3639)</f>
        <v>0</v>
      </c>
      <c r="Q3639" s="2" t="str">
        <f>LEFT(N3639,SEARCH("/",N3639,1)-1)</f>
        <v>theater</v>
      </c>
      <c r="R3639" s="2" t="str">
        <f>RIGHT(N3639,LEN(N3639)-SEARCH("/",N3639))</f>
        <v>plays</v>
      </c>
      <c r="S3639" s="21">
        <f>(((J3639/60)/60)/24)+DATE(1970,1,1)+(-5/24)</f>
        <v>41793.605925925927</v>
      </c>
      <c r="T3639" s="21">
        <f>(((I3639/60)/60)/24)+DATE(1970,1,1)+(-5/24)</f>
        <v>41824.957638888889</v>
      </c>
    </row>
    <row r="3640" spans="1:20" ht="75" hidden="1" x14ac:dyDescent="0.25">
      <c r="A3640" s="13">
        <v>3745</v>
      </c>
      <c r="B3640" s="3" t="s">
        <v>3742</v>
      </c>
      <c r="C3640" s="3" t="s">
        <v>7855</v>
      </c>
      <c r="D3640" s="2">
        <v>100</v>
      </c>
      <c r="E3640" s="11">
        <v>10</v>
      </c>
      <c r="F3640" s="2" t="s">
        <v>8220</v>
      </c>
      <c r="G3640" s="2" t="s">
        <v>8223</v>
      </c>
      <c r="H3640" s="2" t="s">
        <v>8245</v>
      </c>
      <c r="I3640" s="2">
        <v>1407689102</v>
      </c>
      <c r="J3640" s="2">
        <v>1405097102</v>
      </c>
      <c r="K3640" s="2" t="b">
        <v>0</v>
      </c>
      <c r="L3640" s="2">
        <v>1</v>
      </c>
      <c r="M3640" s="2" t="b">
        <v>0</v>
      </c>
      <c r="N3640" s="2" t="s">
        <v>8270</v>
      </c>
      <c r="O3640" s="9">
        <f>E3640/D3640</f>
        <v>0.1</v>
      </c>
      <c r="P3640" s="10">
        <f>IF(E3640=0,0,E3640/L3640)</f>
        <v>10</v>
      </c>
      <c r="Q3640" s="2" t="str">
        <f>LEFT(N3640,SEARCH("/",N3640,1)-1)</f>
        <v>theater</v>
      </c>
      <c r="R3640" s="2" t="str">
        <f>RIGHT(N3640,LEN(N3640)-SEARCH("/",N3640))</f>
        <v>plays</v>
      </c>
      <c r="S3640" s="21">
        <f>(((J3640/60)/60)/24)+DATE(1970,1,1)+(-5/24)</f>
        <v>41831.489606481482</v>
      </c>
      <c r="T3640" s="21">
        <f>(((I3640/60)/60)/24)+DATE(1970,1,1)+(-5/24)</f>
        <v>41861.489606481482</v>
      </c>
    </row>
    <row r="3641" spans="1:20" ht="45" hidden="1" x14ac:dyDescent="0.25">
      <c r="A3641" s="13">
        <v>3746</v>
      </c>
      <c r="B3641" s="3" t="s">
        <v>3743</v>
      </c>
      <c r="C3641" s="3" t="s">
        <v>7856</v>
      </c>
      <c r="D3641" s="2">
        <v>8500</v>
      </c>
      <c r="E3641" s="11">
        <v>202</v>
      </c>
      <c r="F3641" s="2" t="s">
        <v>8220</v>
      </c>
      <c r="G3641" s="2" t="s">
        <v>8223</v>
      </c>
      <c r="H3641" s="2" t="s">
        <v>8245</v>
      </c>
      <c r="I3641" s="2">
        <v>1475918439</v>
      </c>
      <c r="J3641" s="2">
        <v>1473326439</v>
      </c>
      <c r="K3641" s="2" t="b">
        <v>0</v>
      </c>
      <c r="L3641" s="2">
        <v>1</v>
      </c>
      <c r="M3641" s="2" t="b">
        <v>0</v>
      </c>
      <c r="N3641" s="2" t="s">
        <v>8270</v>
      </c>
      <c r="O3641" s="9">
        <f>E3641/D3641</f>
        <v>2.3764705882352941E-2</v>
      </c>
      <c r="P3641" s="10">
        <f>IF(E3641=0,0,E3641/L3641)</f>
        <v>202</v>
      </c>
      <c r="Q3641" s="2" t="str">
        <f>LEFT(N3641,SEARCH("/",N3641,1)-1)</f>
        <v>theater</v>
      </c>
      <c r="R3641" s="2" t="str">
        <f>RIGHT(N3641,LEN(N3641)-SEARCH("/",N3641))</f>
        <v>plays</v>
      </c>
      <c r="S3641" s="21">
        <f>(((J3641/60)/60)/24)+DATE(1970,1,1)+(-5/24)</f>
        <v>42621.18100694444</v>
      </c>
      <c r="T3641" s="21">
        <f>(((I3641/60)/60)/24)+DATE(1970,1,1)+(-5/24)</f>
        <v>42651.18100694444</v>
      </c>
    </row>
    <row r="3642" spans="1:20" ht="60" hidden="1" x14ac:dyDescent="0.25">
      <c r="A3642" s="13">
        <v>3747</v>
      </c>
      <c r="B3642" s="3" t="s">
        <v>3744</v>
      </c>
      <c r="C3642" s="3" t="s">
        <v>7857</v>
      </c>
      <c r="D3642" s="2">
        <v>2500</v>
      </c>
      <c r="E3642" s="11">
        <v>25</v>
      </c>
      <c r="F3642" s="2" t="s">
        <v>8220</v>
      </c>
      <c r="G3642" s="2" t="s">
        <v>8224</v>
      </c>
      <c r="H3642" s="2" t="s">
        <v>8246</v>
      </c>
      <c r="I3642" s="2">
        <v>1436137140</v>
      </c>
      <c r="J3642" s="2">
        <v>1433833896</v>
      </c>
      <c r="K3642" s="2" t="b">
        <v>0</v>
      </c>
      <c r="L3642" s="2">
        <v>1</v>
      </c>
      <c r="M3642" s="2" t="b">
        <v>0</v>
      </c>
      <c r="N3642" s="2" t="s">
        <v>8270</v>
      </c>
      <c r="O3642" s="9">
        <f>E3642/D3642</f>
        <v>0.01</v>
      </c>
      <c r="P3642" s="10">
        <f>IF(E3642=0,0,E3642/L3642)</f>
        <v>25</v>
      </c>
      <c r="Q3642" s="2" t="str">
        <f>LEFT(N3642,SEARCH("/",N3642,1)-1)</f>
        <v>theater</v>
      </c>
      <c r="R3642" s="2" t="str">
        <f>RIGHT(N3642,LEN(N3642)-SEARCH("/",N3642))</f>
        <v>plays</v>
      </c>
      <c r="S3642" s="21">
        <f>(((J3642/60)/60)/24)+DATE(1970,1,1)+(-5/24)</f>
        <v>42164.091388888883</v>
      </c>
      <c r="T3642" s="21">
        <f>(((I3642/60)/60)/24)+DATE(1970,1,1)+(-5/24)</f>
        <v>42190.749305555553</v>
      </c>
    </row>
    <row r="3643" spans="1:20" ht="75" hidden="1" x14ac:dyDescent="0.25">
      <c r="A3643" s="13">
        <v>3808</v>
      </c>
      <c r="B3643" s="3" t="s">
        <v>3805</v>
      </c>
      <c r="C3643" s="3" t="s">
        <v>7918</v>
      </c>
      <c r="D3643" s="2">
        <v>1000</v>
      </c>
      <c r="E3643" s="11">
        <v>1000</v>
      </c>
      <c r="F3643" s="2" t="s">
        <v>8218</v>
      </c>
      <c r="G3643" s="2" t="s">
        <v>8224</v>
      </c>
      <c r="H3643" s="2" t="s">
        <v>8246</v>
      </c>
      <c r="I3643" s="2">
        <v>1429955619</v>
      </c>
      <c r="J3643" s="2">
        <v>1424775219</v>
      </c>
      <c r="K3643" s="2" t="b">
        <v>0</v>
      </c>
      <c r="L3643" s="2">
        <v>24</v>
      </c>
      <c r="M3643" s="2" t="b">
        <v>1</v>
      </c>
      <c r="N3643" s="2" t="s">
        <v>8270</v>
      </c>
      <c r="O3643" s="9">
        <f>E3643/D3643</f>
        <v>1</v>
      </c>
      <c r="P3643" s="10">
        <f>IF(E3643=0,0,E3643/L3643)</f>
        <v>41.666666666666664</v>
      </c>
      <c r="Q3643" s="2" t="str">
        <f>LEFT(N3643,SEARCH("/",N3643,1)-1)</f>
        <v>theater</v>
      </c>
      <c r="R3643" s="2" t="str">
        <f>RIGHT(N3643,LEN(N3643)-SEARCH("/",N3643))</f>
        <v>plays</v>
      </c>
      <c r="S3643" s="21">
        <f>(((J3643/60)/60)/24)+DATE(1970,1,1)+(-5/24)</f>
        <v>42059.24559027778</v>
      </c>
      <c r="T3643" s="21">
        <f>(((I3643/60)/60)/24)+DATE(1970,1,1)+(-5/24)</f>
        <v>42119.203923611109</v>
      </c>
    </row>
    <row r="3644" spans="1:20" ht="105" hidden="1" x14ac:dyDescent="0.25">
      <c r="A3644" s="13">
        <v>3809</v>
      </c>
      <c r="B3644" s="3" t="s">
        <v>3806</v>
      </c>
      <c r="C3644" s="3" t="s">
        <v>7919</v>
      </c>
      <c r="D3644" s="2">
        <v>2000</v>
      </c>
      <c r="E3644" s="11">
        <v>2025</v>
      </c>
      <c r="F3644" s="2" t="s">
        <v>8218</v>
      </c>
      <c r="G3644" s="2" t="s">
        <v>8224</v>
      </c>
      <c r="H3644" s="2" t="s">
        <v>8246</v>
      </c>
      <c r="I3644" s="2">
        <v>1406761200</v>
      </c>
      <c r="J3644" s="2">
        <v>1402403907</v>
      </c>
      <c r="K3644" s="2" t="b">
        <v>0</v>
      </c>
      <c r="L3644" s="2">
        <v>38</v>
      </c>
      <c r="M3644" s="2" t="b">
        <v>1</v>
      </c>
      <c r="N3644" s="2" t="s">
        <v>8270</v>
      </c>
      <c r="O3644" s="9">
        <f>E3644/D3644</f>
        <v>1.0125</v>
      </c>
      <c r="P3644" s="10">
        <f>IF(E3644=0,0,E3644/L3644)</f>
        <v>53.289473684210527</v>
      </c>
      <c r="Q3644" s="2" t="str">
        <f>LEFT(N3644,SEARCH("/",N3644,1)-1)</f>
        <v>theater</v>
      </c>
      <c r="R3644" s="2" t="str">
        <f>RIGHT(N3644,LEN(N3644)-SEARCH("/",N3644))</f>
        <v>plays</v>
      </c>
      <c r="S3644" s="21">
        <f>(((J3644/60)/60)/24)+DATE(1970,1,1)+(-5/24)</f>
        <v>41800.318368055552</v>
      </c>
      <c r="T3644" s="21">
        <f>(((I3644/60)/60)/24)+DATE(1970,1,1)+(-5/24)</f>
        <v>41850.75</v>
      </c>
    </row>
    <row r="3645" spans="1:20" ht="90" hidden="1" x14ac:dyDescent="0.25">
      <c r="A3645" s="13">
        <v>3810</v>
      </c>
      <c r="B3645" s="3" t="s">
        <v>3807</v>
      </c>
      <c r="C3645" s="3" t="s">
        <v>7920</v>
      </c>
      <c r="D3645" s="2">
        <v>1500</v>
      </c>
      <c r="E3645" s="11">
        <v>1826</v>
      </c>
      <c r="F3645" s="2" t="s">
        <v>8218</v>
      </c>
      <c r="G3645" s="2" t="s">
        <v>8223</v>
      </c>
      <c r="H3645" s="2" t="s">
        <v>8245</v>
      </c>
      <c r="I3645" s="2">
        <v>1426965758</v>
      </c>
      <c r="J3645" s="2">
        <v>1424377358</v>
      </c>
      <c r="K3645" s="2" t="b">
        <v>0</v>
      </c>
      <c r="L3645" s="2">
        <v>26</v>
      </c>
      <c r="M3645" s="2" t="b">
        <v>1</v>
      </c>
      <c r="N3645" s="2" t="s">
        <v>8270</v>
      </c>
      <c r="O3645" s="9">
        <f>E3645/D3645</f>
        <v>1.2173333333333334</v>
      </c>
      <c r="P3645" s="10">
        <f>IF(E3645=0,0,E3645/L3645)</f>
        <v>70.230769230769226</v>
      </c>
      <c r="Q3645" s="2" t="str">
        <f>LEFT(N3645,SEARCH("/",N3645,1)-1)</f>
        <v>theater</v>
      </c>
      <c r="R3645" s="2" t="str">
        <f>RIGHT(N3645,LEN(N3645)-SEARCH("/",N3645))</f>
        <v>plays</v>
      </c>
      <c r="S3645" s="21">
        <f>(((J3645/60)/60)/24)+DATE(1970,1,1)+(-5/24)</f>
        <v>42054.640717592592</v>
      </c>
      <c r="T3645" s="21">
        <f>(((I3645/60)/60)/24)+DATE(1970,1,1)+(-5/24)</f>
        <v>42084.599050925921</v>
      </c>
    </row>
    <row r="3646" spans="1:20" ht="90" hidden="1" x14ac:dyDescent="0.25">
      <c r="A3646" s="13">
        <v>3811</v>
      </c>
      <c r="B3646" s="3" t="s">
        <v>3808</v>
      </c>
      <c r="C3646" s="3" t="s">
        <v>7921</v>
      </c>
      <c r="D3646" s="2">
        <v>250</v>
      </c>
      <c r="E3646" s="11">
        <v>825</v>
      </c>
      <c r="F3646" s="2" t="s">
        <v>8218</v>
      </c>
      <c r="G3646" s="2" t="s">
        <v>8224</v>
      </c>
      <c r="H3646" s="2" t="s">
        <v>8246</v>
      </c>
      <c r="I3646" s="2">
        <v>1464692400</v>
      </c>
      <c r="J3646" s="2">
        <v>1461769373</v>
      </c>
      <c r="K3646" s="2" t="b">
        <v>0</v>
      </c>
      <c r="L3646" s="2">
        <v>19</v>
      </c>
      <c r="M3646" s="2" t="b">
        <v>1</v>
      </c>
      <c r="N3646" s="2" t="s">
        <v>8270</v>
      </c>
      <c r="O3646" s="9">
        <f>E3646/D3646</f>
        <v>3.3</v>
      </c>
      <c r="P3646" s="10">
        <f>IF(E3646=0,0,E3646/L3646)</f>
        <v>43.421052631578945</v>
      </c>
      <c r="Q3646" s="2" t="str">
        <f>LEFT(N3646,SEARCH("/",N3646,1)-1)</f>
        <v>theater</v>
      </c>
      <c r="R3646" s="2" t="str">
        <f>RIGHT(N3646,LEN(N3646)-SEARCH("/",N3646))</f>
        <v>plays</v>
      </c>
      <c r="S3646" s="21">
        <f>(((J3646/60)/60)/24)+DATE(1970,1,1)+(-5/24)</f>
        <v>42487.418668981474</v>
      </c>
      <c r="T3646" s="21">
        <f>(((I3646/60)/60)/24)+DATE(1970,1,1)+(-5/24)</f>
        <v>42521.249999999993</v>
      </c>
    </row>
    <row r="3647" spans="1:20" ht="105" hidden="1" x14ac:dyDescent="0.25">
      <c r="A3647" s="13">
        <v>3812</v>
      </c>
      <c r="B3647" s="3" t="s">
        <v>3809</v>
      </c>
      <c r="C3647" s="3" t="s">
        <v>7922</v>
      </c>
      <c r="D3647" s="2">
        <v>2000</v>
      </c>
      <c r="E3647" s="11">
        <v>2191</v>
      </c>
      <c r="F3647" s="2" t="s">
        <v>8218</v>
      </c>
      <c r="G3647" s="2" t="s">
        <v>8228</v>
      </c>
      <c r="H3647" s="2" t="s">
        <v>8250</v>
      </c>
      <c r="I3647" s="2">
        <v>1433131140</v>
      </c>
      <c r="J3647" s="2">
        <v>1429120908</v>
      </c>
      <c r="K3647" s="2" t="b">
        <v>0</v>
      </c>
      <c r="L3647" s="2">
        <v>11</v>
      </c>
      <c r="M3647" s="2" t="b">
        <v>1</v>
      </c>
      <c r="N3647" s="2" t="s">
        <v>8270</v>
      </c>
      <c r="O3647" s="9">
        <f>E3647/D3647</f>
        <v>1.0954999999999999</v>
      </c>
      <c r="P3647" s="10">
        <f>IF(E3647=0,0,E3647/L3647)</f>
        <v>199.18181818181819</v>
      </c>
      <c r="Q3647" s="2" t="str">
        <f>LEFT(N3647,SEARCH("/",N3647,1)-1)</f>
        <v>theater</v>
      </c>
      <c r="R3647" s="2" t="str">
        <f>RIGHT(N3647,LEN(N3647)-SEARCH("/",N3647))</f>
        <v>plays</v>
      </c>
      <c r="S3647" s="21">
        <f>(((J3647/60)/60)/24)+DATE(1970,1,1)+(-5/24)</f>
        <v>42109.542916666665</v>
      </c>
      <c r="T3647" s="21">
        <f>(((I3647/60)/60)/24)+DATE(1970,1,1)+(-5/24)</f>
        <v>42155.957638888889</v>
      </c>
    </row>
    <row r="3648" spans="1:20" ht="90" hidden="1" x14ac:dyDescent="0.25">
      <c r="A3648" s="13">
        <v>3813</v>
      </c>
      <c r="B3648" s="3" t="s">
        <v>3810</v>
      </c>
      <c r="C3648" s="3" t="s">
        <v>7923</v>
      </c>
      <c r="D3648" s="2">
        <v>2100</v>
      </c>
      <c r="E3648" s="11">
        <v>2119.9899999999998</v>
      </c>
      <c r="F3648" s="2" t="s">
        <v>8218</v>
      </c>
      <c r="G3648" s="2" t="s">
        <v>8223</v>
      </c>
      <c r="H3648" s="2" t="s">
        <v>8245</v>
      </c>
      <c r="I3648" s="2">
        <v>1465940580</v>
      </c>
      <c r="J3648" s="2">
        <v>1462603021</v>
      </c>
      <c r="K3648" s="2" t="b">
        <v>0</v>
      </c>
      <c r="L3648" s="2">
        <v>27</v>
      </c>
      <c r="M3648" s="2" t="b">
        <v>1</v>
      </c>
      <c r="N3648" s="2" t="s">
        <v>8270</v>
      </c>
      <c r="O3648" s="9">
        <f>E3648/D3648</f>
        <v>1.0095190476190474</v>
      </c>
      <c r="P3648" s="10">
        <f>IF(E3648=0,0,E3648/L3648)</f>
        <v>78.518148148148143</v>
      </c>
      <c r="Q3648" s="2" t="str">
        <f>LEFT(N3648,SEARCH("/",N3648,1)-1)</f>
        <v>theater</v>
      </c>
      <c r="R3648" s="2" t="str">
        <f>RIGHT(N3648,LEN(N3648)-SEARCH("/",N3648))</f>
        <v>plays</v>
      </c>
      <c r="S3648" s="21">
        <f>(((J3648/60)/60)/24)+DATE(1970,1,1)+(-5/24)</f>
        <v>42497.067372685182</v>
      </c>
      <c r="T3648" s="21">
        <f>(((I3648/60)/60)/24)+DATE(1970,1,1)+(-5/24)</f>
        <v>42535.696527777771</v>
      </c>
    </row>
    <row r="3649" spans="1:20" ht="90" hidden="1" x14ac:dyDescent="0.25">
      <c r="A3649" s="13">
        <v>3814</v>
      </c>
      <c r="B3649" s="3" t="s">
        <v>3811</v>
      </c>
      <c r="C3649" s="3" t="s">
        <v>7924</v>
      </c>
      <c r="D3649" s="2">
        <v>1500</v>
      </c>
      <c r="E3649" s="11">
        <v>2102</v>
      </c>
      <c r="F3649" s="2" t="s">
        <v>8218</v>
      </c>
      <c r="G3649" s="2" t="s">
        <v>8223</v>
      </c>
      <c r="H3649" s="2" t="s">
        <v>8245</v>
      </c>
      <c r="I3649" s="2">
        <v>1427860740</v>
      </c>
      <c r="J3649" s="2">
        <v>1424727712</v>
      </c>
      <c r="K3649" s="2" t="b">
        <v>0</v>
      </c>
      <c r="L3649" s="2">
        <v>34</v>
      </c>
      <c r="M3649" s="2" t="b">
        <v>1</v>
      </c>
      <c r="N3649" s="2" t="s">
        <v>8270</v>
      </c>
      <c r="O3649" s="9">
        <f>E3649/D3649</f>
        <v>1.4013333333333333</v>
      </c>
      <c r="P3649" s="10">
        <f>IF(E3649=0,0,E3649/L3649)</f>
        <v>61.823529411764703</v>
      </c>
      <c r="Q3649" s="2" t="str">
        <f>LEFT(N3649,SEARCH("/",N3649,1)-1)</f>
        <v>theater</v>
      </c>
      <c r="R3649" s="2" t="str">
        <f>RIGHT(N3649,LEN(N3649)-SEARCH("/",N3649))</f>
        <v>plays</v>
      </c>
      <c r="S3649" s="21">
        <f>(((J3649/60)/60)/24)+DATE(1970,1,1)+(-5/24)</f>
        <v>42058.695740740739</v>
      </c>
      <c r="T3649" s="21">
        <f>(((I3649/60)/60)/24)+DATE(1970,1,1)+(-5/24)</f>
        <v>42094.957638888889</v>
      </c>
    </row>
    <row r="3650" spans="1:20" ht="60" hidden="1" x14ac:dyDescent="0.25">
      <c r="A3650" s="13">
        <v>3815</v>
      </c>
      <c r="B3650" s="3" t="s">
        <v>3812</v>
      </c>
      <c r="C3650" s="3" t="s">
        <v>7925</v>
      </c>
      <c r="D3650" s="2">
        <v>1000</v>
      </c>
      <c r="E3650" s="11">
        <v>1000.01</v>
      </c>
      <c r="F3650" s="2" t="s">
        <v>8218</v>
      </c>
      <c r="G3650" s="2" t="s">
        <v>8224</v>
      </c>
      <c r="H3650" s="2" t="s">
        <v>8246</v>
      </c>
      <c r="I3650" s="2">
        <v>1440111600</v>
      </c>
      <c r="J3650" s="2">
        <v>1437545657</v>
      </c>
      <c r="K3650" s="2" t="b">
        <v>0</v>
      </c>
      <c r="L3650" s="2">
        <v>20</v>
      </c>
      <c r="M3650" s="2" t="b">
        <v>1</v>
      </c>
      <c r="N3650" s="2" t="s">
        <v>8270</v>
      </c>
      <c r="O3650" s="9">
        <f>E3650/D3650</f>
        <v>1.0000100000000001</v>
      </c>
      <c r="P3650" s="10">
        <f>IF(E3650=0,0,E3650/L3650)</f>
        <v>50.000500000000002</v>
      </c>
      <c r="Q3650" s="2" t="str">
        <f>LEFT(N3650,SEARCH("/",N3650,1)-1)</f>
        <v>theater</v>
      </c>
      <c r="R3650" s="2" t="str">
        <f>RIGHT(N3650,LEN(N3650)-SEARCH("/",N3650))</f>
        <v>plays</v>
      </c>
      <c r="S3650" s="21">
        <f>(((J3650/60)/60)/24)+DATE(1970,1,1)+(-5/24)</f>
        <v>42207.051585648143</v>
      </c>
      <c r="T3650" s="21">
        <f>(((I3650/60)/60)/24)+DATE(1970,1,1)+(-5/24)</f>
        <v>42236.749999999993</v>
      </c>
    </row>
    <row r="3651" spans="1:20" ht="105" hidden="1" x14ac:dyDescent="0.25">
      <c r="A3651" s="13">
        <v>3816</v>
      </c>
      <c r="B3651" s="3" t="s">
        <v>3813</v>
      </c>
      <c r="C3651" s="3" t="s">
        <v>7926</v>
      </c>
      <c r="D3651" s="2">
        <v>1500</v>
      </c>
      <c r="E3651" s="11">
        <v>1788.57</v>
      </c>
      <c r="F3651" s="2" t="s">
        <v>8218</v>
      </c>
      <c r="G3651" s="2" t="s">
        <v>8223</v>
      </c>
      <c r="H3651" s="2" t="s">
        <v>8245</v>
      </c>
      <c r="I3651" s="2">
        <v>1405614823</v>
      </c>
      <c r="J3651" s="2">
        <v>1403022823</v>
      </c>
      <c r="K3651" s="2" t="b">
        <v>0</v>
      </c>
      <c r="L3651" s="2">
        <v>37</v>
      </c>
      <c r="M3651" s="2" t="b">
        <v>1</v>
      </c>
      <c r="N3651" s="2" t="s">
        <v>8270</v>
      </c>
      <c r="O3651" s="9">
        <f>E3651/D3651</f>
        <v>1.19238</v>
      </c>
      <c r="P3651" s="10">
        <f>IF(E3651=0,0,E3651/L3651)</f>
        <v>48.339729729729726</v>
      </c>
      <c r="Q3651" s="2" t="str">
        <f>LEFT(N3651,SEARCH("/",N3651,1)-1)</f>
        <v>theater</v>
      </c>
      <c r="R3651" s="2" t="str">
        <f>RIGHT(N3651,LEN(N3651)-SEARCH("/",N3651))</f>
        <v>plays</v>
      </c>
      <c r="S3651" s="21">
        <f>(((J3651/60)/60)/24)+DATE(1970,1,1)+(-5/24)</f>
        <v>41807.481747685182</v>
      </c>
      <c r="T3651" s="21">
        <f>(((I3651/60)/60)/24)+DATE(1970,1,1)+(-5/24)</f>
        <v>41837.481747685182</v>
      </c>
    </row>
    <row r="3652" spans="1:20" ht="90" hidden="1" x14ac:dyDescent="0.25">
      <c r="A3652" s="13">
        <v>3817</v>
      </c>
      <c r="B3652" s="3" t="s">
        <v>3814</v>
      </c>
      <c r="C3652" s="3" t="s">
        <v>7927</v>
      </c>
      <c r="D3652" s="2">
        <v>2000</v>
      </c>
      <c r="E3652" s="11">
        <v>2145</v>
      </c>
      <c r="F3652" s="2" t="s">
        <v>8218</v>
      </c>
      <c r="G3652" s="2" t="s">
        <v>8223</v>
      </c>
      <c r="H3652" s="2" t="s">
        <v>8245</v>
      </c>
      <c r="I3652" s="2">
        <v>1445659140</v>
      </c>
      <c r="J3652" s="2">
        <v>1444236216</v>
      </c>
      <c r="K3652" s="2" t="b">
        <v>0</v>
      </c>
      <c r="L3652" s="2">
        <v>20</v>
      </c>
      <c r="M3652" s="2" t="b">
        <v>1</v>
      </c>
      <c r="N3652" s="2" t="s">
        <v>8270</v>
      </c>
      <c r="O3652" s="9">
        <f>E3652/D3652</f>
        <v>1.0725</v>
      </c>
      <c r="P3652" s="10">
        <f>IF(E3652=0,0,E3652/L3652)</f>
        <v>107.25</v>
      </c>
      <c r="Q3652" s="2" t="str">
        <f>LEFT(N3652,SEARCH("/",N3652,1)-1)</f>
        <v>theater</v>
      </c>
      <c r="R3652" s="2" t="str">
        <f>RIGHT(N3652,LEN(N3652)-SEARCH("/",N3652))</f>
        <v>plays</v>
      </c>
      <c r="S3652" s="21">
        <f>(((J3652/60)/60)/24)+DATE(1970,1,1)+(-5/24)</f>
        <v>42284.488611111105</v>
      </c>
      <c r="T3652" s="21">
        <f>(((I3652/60)/60)/24)+DATE(1970,1,1)+(-5/24)</f>
        <v>42300.957638888889</v>
      </c>
    </row>
    <row r="3653" spans="1:20" ht="90" hidden="1" x14ac:dyDescent="0.25">
      <c r="A3653" s="13">
        <v>3818</v>
      </c>
      <c r="B3653" s="3" t="s">
        <v>3815</v>
      </c>
      <c r="C3653" s="3" t="s">
        <v>7928</v>
      </c>
      <c r="D3653" s="2">
        <v>250</v>
      </c>
      <c r="E3653" s="11">
        <v>570</v>
      </c>
      <c r="F3653" s="2" t="s">
        <v>8218</v>
      </c>
      <c r="G3653" s="2" t="s">
        <v>8223</v>
      </c>
      <c r="H3653" s="2" t="s">
        <v>8245</v>
      </c>
      <c r="I3653" s="2">
        <v>1426187582</v>
      </c>
      <c r="J3653" s="2">
        <v>1423599182</v>
      </c>
      <c r="K3653" s="2" t="b">
        <v>0</v>
      </c>
      <c r="L3653" s="2">
        <v>10</v>
      </c>
      <c r="M3653" s="2" t="b">
        <v>1</v>
      </c>
      <c r="N3653" s="2" t="s">
        <v>8270</v>
      </c>
      <c r="O3653" s="9">
        <f>E3653/D3653</f>
        <v>2.2799999999999998</v>
      </c>
      <c r="P3653" s="10">
        <f>IF(E3653=0,0,E3653/L3653)</f>
        <v>57</v>
      </c>
      <c r="Q3653" s="2" t="str">
        <f>LEFT(N3653,SEARCH("/",N3653,1)-1)</f>
        <v>theater</v>
      </c>
      <c r="R3653" s="2" t="str">
        <f>RIGHT(N3653,LEN(N3653)-SEARCH("/",N3653))</f>
        <v>plays</v>
      </c>
      <c r="S3653" s="21">
        <f>(((J3653/60)/60)/24)+DATE(1970,1,1)+(-5/24)</f>
        <v>42045.634050925924</v>
      </c>
      <c r="T3653" s="21">
        <f>(((I3653/60)/60)/24)+DATE(1970,1,1)+(-5/24)</f>
        <v>42075.592384259253</v>
      </c>
    </row>
    <row r="3654" spans="1:20" ht="75" hidden="1" x14ac:dyDescent="0.25">
      <c r="A3654" s="13">
        <v>3819</v>
      </c>
      <c r="B3654" s="3" t="s">
        <v>3816</v>
      </c>
      <c r="C3654" s="3" t="s">
        <v>7817</v>
      </c>
      <c r="D3654" s="2">
        <v>1000</v>
      </c>
      <c r="E3654" s="11">
        <v>1064</v>
      </c>
      <c r="F3654" s="2" t="s">
        <v>8218</v>
      </c>
      <c r="G3654" s="2" t="s">
        <v>8223</v>
      </c>
      <c r="H3654" s="2" t="s">
        <v>8245</v>
      </c>
      <c r="I3654" s="2">
        <v>1437166920</v>
      </c>
      <c r="J3654" s="2">
        <v>1435554104</v>
      </c>
      <c r="K3654" s="2" t="b">
        <v>0</v>
      </c>
      <c r="L3654" s="2">
        <v>26</v>
      </c>
      <c r="M3654" s="2" t="b">
        <v>1</v>
      </c>
      <c r="N3654" s="2" t="s">
        <v>8270</v>
      </c>
      <c r="O3654" s="9">
        <f>E3654/D3654</f>
        <v>1.0640000000000001</v>
      </c>
      <c r="P3654" s="10">
        <f>IF(E3654=0,0,E3654/L3654)</f>
        <v>40.92307692307692</v>
      </c>
      <c r="Q3654" s="2" t="str">
        <f>LEFT(N3654,SEARCH("/",N3654,1)-1)</f>
        <v>theater</v>
      </c>
      <c r="R3654" s="2" t="str">
        <f>RIGHT(N3654,LEN(N3654)-SEARCH("/",N3654))</f>
        <v>plays</v>
      </c>
      <c r="S3654" s="21">
        <f>(((J3654/60)/60)/24)+DATE(1970,1,1)+(-5/24)</f>
        <v>42184.001203703701</v>
      </c>
      <c r="T3654" s="21">
        <f>(((I3654/60)/60)/24)+DATE(1970,1,1)+(-5/24)</f>
        <v>42202.668055555558</v>
      </c>
    </row>
    <row r="3655" spans="1:20" ht="90" hidden="1" x14ac:dyDescent="0.25">
      <c r="A3655" s="13">
        <v>3820</v>
      </c>
      <c r="B3655" s="3" t="s">
        <v>3817</v>
      </c>
      <c r="C3655" s="3" t="s">
        <v>7929</v>
      </c>
      <c r="D3655" s="2">
        <v>300</v>
      </c>
      <c r="E3655" s="11">
        <v>430</v>
      </c>
      <c r="F3655" s="2" t="s">
        <v>8218</v>
      </c>
      <c r="G3655" s="2" t="s">
        <v>8224</v>
      </c>
      <c r="H3655" s="2" t="s">
        <v>8246</v>
      </c>
      <c r="I3655" s="2">
        <v>1436110717</v>
      </c>
      <c r="J3655" s="2">
        <v>1433518717</v>
      </c>
      <c r="K3655" s="2" t="b">
        <v>0</v>
      </c>
      <c r="L3655" s="2">
        <v>20</v>
      </c>
      <c r="M3655" s="2" t="b">
        <v>1</v>
      </c>
      <c r="N3655" s="2" t="s">
        <v>8270</v>
      </c>
      <c r="O3655" s="9">
        <f>E3655/D3655</f>
        <v>1.4333333333333333</v>
      </c>
      <c r="P3655" s="10">
        <f>IF(E3655=0,0,E3655/L3655)</f>
        <v>21.5</v>
      </c>
      <c r="Q3655" s="2" t="str">
        <f>LEFT(N3655,SEARCH("/",N3655,1)-1)</f>
        <v>theater</v>
      </c>
      <c r="R3655" s="2" t="str">
        <f>RIGHT(N3655,LEN(N3655)-SEARCH("/",N3655))</f>
        <v>plays</v>
      </c>
      <c r="S3655" s="21">
        <f>(((J3655/60)/60)/24)+DATE(1970,1,1)+(-5/24)</f>
        <v>42160.443483796298</v>
      </c>
      <c r="T3655" s="21">
        <f>(((I3655/60)/60)/24)+DATE(1970,1,1)+(-5/24)</f>
        <v>42190.443483796298</v>
      </c>
    </row>
    <row r="3656" spans="1:20" ht="90" hidden="1" x14ac:dyDescent="0.25">
      <c r="A3656" s="13">
        <v>3821</v>
      </c>
      <c r="B3656" s="3" t="s">
        <v>3818</v>
      </c>
      <c r="C3656" s="3" t="s">
        <v>7930</v>
      </c>
      <c r="D3656" s="2">
        <v>3500</v>
      </c>
      <c r="E3656" s="11">
        <v>3659</v>
      </c>
      <c r="F3656" s="2" t="s">
        <v>8218</v>
      </c>
      <c r="G3656" s="2" t="s">
        <v>8223</v>
      </c>
      <c r="H3656" s="2" t="s">
        <v>8245</v>
      </c>
      <c r="I3656" s="2">
        <v>1451881207</v>
      </c>
      <c r="J3656" s="2">
        <v>1449116407</v>
      </c>
      <c r="K3656" s="2" t="b">
        <v>0</v>
      </c>
      <c r="L3656" s="2">
        <v>46</v>
      </c>
      <c r="M3656" s="2" t="b">
        <v>1</v>
      </c>
      <c r="N3656" s="2" t="s">
        <v>8270</v>
      </c>
      <c r="O3656" s="9">
        <f>E3656/D3656</f>
        <v>1.0454285714285714</v>
      </c>
      <c r="P3656" s="10">
        <f>IF(E3656=0,0,E3656/L3656)</f>
        <v>79.543478260869563</v>
      </c>
      <c r="Q3656" s="2" t="str">
        <f>LEFT(N3656,SEARCH("/",N3656,1)-1)</f>
        <v>theater</v>
      </c>
      <c r="R3656" s="2" t="str">
        <f>RIGHT(N3656,LEN(N3656)-SEARCH("/",N3656))</f>
        <v>plays</v>
      </c>
      <c r="S3656" s="21">
        <f>(((J3656/60)/60)/24)+DATE(1970,1,1)+(-5/24)</f>
        <v>42340.972303240742</v>
      </c>
      <c r="T3656" s="21">
        <f>(((I3656/60)/60)/24)+DATE(1970,1,1)+(-5/24)</f>
        <v>42372.972303240742</v>
      </c>
    </row>
    <row r="3657" spans="1:20" ht="120" hidden="1" x14ac:dyDescent="0.25">
      <c r="A3657" s="13">
        <v>3822</v>
      </c>
      <c r="B3657" s="3" t="s">
        <v>3819</v>
      </c>
      <c r="C3657" s="3" t="s">
        <v>7931</v>
      </c>
      <c r="D3657" s="2">
        <v>5000</v>
      </c>
      <c r="E3657" s="11">
        <v>5501</v>
      </c>
      <c r="F3657" s="2" t="s">
        <v>8218</v>
      </c>
      <c r="G3657" s="2" t="s">
        <v>8235</v>
      </c>
      <c r="H3657" s="2" t="s">
        <v>8248</v>
      </c>
      <c r="I3657" s="2">
        <v>1453244340</v>
      </c>
      <c r="J3657" s="2">
        <v>1448136417</v>
      </c>
      <c r="K3657" s="2" t="b">
        <v>0</v>
      </c>
      <c r="L3657" s="2">
        <v>76</v>
      </c>
      <c r="M3657" s="2" t="b">
        <v>1</v>
      </c>
      <c r="N3657" s="2" t="s">
        <v>8270</v>
      </c>
      <c r="O3657" s="9">
        <f>E3657/D3657</f>
        <v>1.1002000000000001</v>
      </c>
      <c r="P3657" s="10">
        <f>IF(E3657=0,0,E3657/L3657)</f>
        <v>72.381578947368425</v>
      </c>
      <c r="Q3657" s="2" t="str">
        <f>LEFT(N3657,SEARCH("/",N3657,1)-1)</f>
        <v>theater</v>
      </c>
      <c r="R3657" s="2" t="str">
        <f>RIGHT(N3657,LEN(N3657)-SEARCH("/",N3657))</f>
        <v>plays</v>
      </c>
      <c r="S3657" s="21">
        <f>(((J3657/60)/60)/24)+DATE(1970,1,1)+(-5/24)</f>
        <v>42329.629826388882</v>
      </c>
      <c r="T3657" s="21">
        <f>(((I3657/60)/60)/24)+DATE(1970,1,1)+(-5/24)</f>
        <v>42388.749305555553</v>
      </c>
    </row>
    <row r="3658" spans="1:20" ht="90" hidden="1" x14ac:dyDescent="0.25">
      <c r="A3658" s="13">
        <v>3823</v>
      </c>
      <c r="B3658" s="3" t="s">
        <v>3820</v>
      </c>
      <c r="C3658" s="3" t="s">
        <v>7932</v>
      </c>
      <c r="D3658" s="2">
        <v>2500</v>
      </c>
      <c r="E3658" s="11">
        <v>2650</v>
      </c>
      <c r="F3658" s="2" t="s">
        <v>8218</v>
      </c>
      <c r="G3658" s="2" t="s">
        <v>8223</v>
      </c>
      <c r="H3658" s="2" t="s">
        <v>8245</v>
      </c>
      <c r="I3658" s="2">
        <v>1437364740</v>
      </c>
      <c r="J3658" s="2">
        <v>1434405044</v>
      </c>
      <c r="K3658" s="2" t="b">
        <v>0</v>
      </c>
      <c r="L3658" s="2">
        <v>41</v>
      </c>
      <c r="M3658" s="2" t="b">
        <v>1</v>
      </c>
      <c r="N3658" s="2" t="s">
        <v>8270</v>
      </c>
      <c r="O3658" s="9">
        <f>E3658/D3658</f>
        <v>1.06</v>
      </c>
      <c r="P3658" s="10">
        <f>IF(E3658=0,0,E3658/L3658)</f>
        <v>64.634146341463421</v>
      </c>
      <c r="Q3658" s="2" t="str">
        <f>LEFT(N3658,SEARCH("/",N3658,1)-1)</f>
        <v>theater</v>
      </c>
      <c r="R3658" s="2" t="str">
        <f>RIGHT(N3658,LEN(N3658)-SEARCH("/",N3658))</f>
        <v>plays</v>
      </c>
      <c r="S3658" s="21">
        <f>(((J3658/60)/60)/24)+DATE(1970,1,1)+(-5/24)</f>
        <v>42170.701898148145</v>
      </c>
      <c r="T3658" s="21">
        <f>(((I3658/60)/60)/24)+DATE(1970,1,1)+(-5/24)</f>
        <v>42204.957638888889</v>
      </c>
    </row>
    <row r="3659" spans="1:20" ht="90" hidden="1" x14ac:dyDescent="0.25">
      <c r="A3659" s="13">
        <v>3824</v>
      </c>
      <c r="B3659" s="3" t="s">
        <v>3821</v>
      </c>
      <c r="C3659" s="3" t="s">
        <v>7933</v>
      </c>
      <c r="D3659" s="2">
        <v>250</v>
      </c>
      <c r="E3659" s="11">
        <v>270</v>
      </c>
      <c r="F3659" s="2" t="s">
        <v>8218</v>
      </c>
      <c r="G3659" s="2" t="s">
        <v>8224</v>
      </c>
      <c r="H3659" s="2" t="s">
        <v>8246</v>
      </c>
      <c r="I3659" s="2">
        <v>1470058860</v>
      </c>
      <c r="J3659" s="2">
        <v>1469026903</v>
      </c>
      <c r="K3659" s="2" t="b">
        <v>0</v>
      </c>
      <c r="L3659" s="2">
        <v>7</v>
      </c>
      <c r="M3659" s="2" t="b">
        <v>1</v>
      </c>
      <c r="N3659" s="2" t="s">
        <v>8270</v>
      </c>
      <c r="O3659" s="9">
        <f>E3659/D3659</f>
        <v>1.08</v>
      </c>
      <c r="P3659" s="10">
        <f>IF(E3659=0,0,E3659/L3659)</f>
        <v>38.571428571428569</v>
      </c>
      <c r="Q3659" s="2" t="str">
        <f>LEFT(N3659,SEARCH("/",N3659,1)-1)</f>
        <v>theater</v>
      </c>
      <c r="R3659" s="2" t="str">
        <f>RIGHT(N3659,LEN(N3659)-SEARCH("/",N3659))</f>
        <v>plays</v>
      </c>
      <c r="S3659" s="21">
        <f>(((J3659/60)/60)/24)+DATE(1970,1,1)+(-5/24)</f>
        <v>42571.417858796289</v>
      </c>
      <c r="T3659" s="21">
        <f>(((I3659/60)/60)/24)+DATE(1970,1,1)+(-5/24)</f>
        <v>42583.361805555549</v>
      </c>
    </row>
    <row r="3660" spans="1:20" ht="90" hidden="1" x14ac:dyDescent="0.25">
      <c r="A3660" s="13">
        <v>3825</v>
      </c>
      <c r="B3660" s="3" t="s">
        <v>3822</v>
      </c>
      <c r="C3660" s="3" t="s">
        <v>7934</v>
      </c>
      <c r="D3660" s="2">
        <v>5000</v>
      </c>
      <c r="E3660" s="11">
        <v>5271</v>
      </c>
      <c r="F3660" s="2" t="s">
        <v>8218</v>
      </c>
      <c r="G3660" s="2" t="s">
        <v>8223</v>
      </c>
      <c r="H3660" s="2" t="s">
        <v>8245</v>
      </c>
      <c r="I3660" s="2">
        <v>1434505214</v>
      </c>
      <c r="J3660" s="2">
        <v>1432690814</v>
      </c>
      <c r="K3660" s="2" t="b">
        <v>0</v>
      </c>
      <c r="L3660" s="2">
        <v>49</v>
      </c>
      <c r="M3660" s="2" t="b">
        <v>1</v>
      </c>
      <c r="N3660" s="2" t="s">
        <v>8270</v>
      </c>
      <c r="O3660" s="9">
        <f>E3660/D3660</f>
        <v>1.0542</v>
      </c>
      <c r="P3660" s="10">
        <f>IF(E3660=0,0,E3660/L3660)</f>
        <v>107.57142857142857</v>
      </c>
      <c r="Q3660" s="2" t="str">
        <f>LEFT(N3660,SEARCH("/",N3660,1)-1)</f>
        <v>theater</v>
      </c>
      <c r="R3660" s="2" t="str">
        <f>RIGHT(N3660,LEN(N3660)-SEARCH("/",N3660))</f>
        <v>plays</v>
      </c>
      <c r="S3660" s="21">
        <f>(((J3660/60)/60)/24)+DATE(1970,1,1)+(-5/24)</f>
        <v>42150.861273148148</v>
      </c>
      <c r="T3660" s="21">
        <f>(((I3660/60)/60)/24)+DATE(1970,1,1)+(-5/24)</f>
        <v>42171.861273148148</v>
      </c>
    </row>
    <row r="3661" spans="1:20" ht="60" hidden="1" x14ac:dyDescent="0.25">
      <c r="A3661" s="13">
        <v>3826</v>
      </c>
      <c r="B3661" s="3" t="s">
        <v>3823</v>
      </c>
      <c r="C3661" s="3" t="s">
        <v>7935</v>
      </c>
      <c r="D3661" s="2">
        <v>600</v>
      </c>
      <c r="E3661" s="11">
        <v>715</v>
      </c>
      <c r="F3661" s="2" t="s">
        <v>8218</v>
      </c>
      <c r="G3661" s="2" t="s">
        <v>8224</v>
      </c>
      <c r="H3661" s="2" t="s">
        <v>8246</v>
      </c>
      <c r="I3661" s="2">
        <v>1430993394</v>
      </c>
      <c r="J3661" s="2">
        <v>1428401394</v>
      </c>
      <c r="K3661" s="2" t="b">
        <v>0</v>
      </c>
      <c r="L3661" s="2">
        <v>26</v>
      </c>
      <c r="M3661" s="2" t="b">
        <v>1</v>
      </c>
      <c r="N3661" s="2" t="s">
        <v>8270</v>
      </c>
      <c r="O3661" s="9">
        <f>E3661/D3661</f>
        <v>1.1916666666666667</v>
      </c>
      <c r="P3661" s="10">
        <f>IF(E3661=0,0,E3661/L3661)</f>
        <v>27.5</v>
      </c>
      <c r="Q3661" s="2" t="str">
        <f>LEFT(N3661,SEARCH("/",N3661,1)-1)</f>
        <v>theater</v>
      </c>
      <c r="R3661" s="2" t="str">
        <f>RIGHT(N3661,LEN(N3661)-SEARCH("/",N3661))</f>
        <v>plays</v>
      </c>
      <c r="S3661" s="21">
        <f>(((J3661/60)/60)/24)+DATE(1970,1,1)+(-5/24)</f>
        <v>42101.215208333328</v>
      </c>
      <c r="T3661" s="21">
        <f>(((I3661/60)/60)/24)+DATE(1970,1,1)+(-5/24)</f>
        <v>42131.215208333328</v>
      </c>
    </row>
    <row r="3662" spans="1:20" ht="105" hidden="1" x14ac:dyDescent="0.25">
      <c r="A3662" s="13">
        <v>3827</v>
      </c>
      <c r="B3662" s="3" t="s">
        <v>3824</v>
      </c>
      <c r="C3662" s="3" t="s">
        <v>7936</v>
      </c>
      <c r="D3662" s="2">
        <v>3000</v>
      </c>
      <c r="E3662" s="11">
        <v>4580</v>
      </c>
      <c r="F3662" s="2" t="s">
        <v>8218</v>
      </c>
      <c r="G3662" s="2" t="s">
        <v>8224</v>
      </c>
      <c r="H3662" s="2" t="s">
        <v>8246</v>
      </c>
      <c r="I3662" s="2">
        <v>1427414400</v>
      </c>
      <c r="J3662" s="2">
        <v>1422656201</v>
      </c>
      <c r="K3662" s="2" t="b">
        <v>0</v>
      </c>
      <c r="L3662" s="2">
        <v>65</v>
      </c>
      <c r="M3662" s="2" t="b">
        <v>1</v>
      </c>
      <c r="N3662" s="2" t="s">
        <v>8270</v>
      </c>
      <c r="O3662" s="9">
        <f>E3662/D3662</f>
        <v>1.5266666666666666</v>
      </c>
      <c r="P3662" s="10">
        <f>IF(E3662=0,0,E3662/L3662)</f>
        <v>70.461538461538467</v>
      </c>
      <c r="Q3662" s="2" t="str">
        <f>LEFT(N3662,SEARCH("/",N3662,1)-1)</f>
        <v>theater</v>
      </c>
      <c r="R3662" s="2" t="str">
        <f>RIGHT(N3662,LEN(N3662)-SEARCH("/",N3662))</f>
        <v>plays</v>
      </c>
      <c r="S3662" s="21">
        <f>(((J3662/60)/60)/24)+DATE(1970,1,1)+(-5/24)</f>
        <v>42034.719918981478</v>
      </c>
      <c r="T3662" s="21">
        <f>(((I3662/60)/60)/24)+DATE(1970,1,1)+(-5/24)</f>
        <v>42089.791666666664</v>
      </c>
    </row>
    <row r="3663" spans="1:20" ht="90" hidden="1" x14ac:dyDescent="0.25">
      <c r="A3663" s="13">
        <v>3828</v>
      </c>
      <c r="B3663" s="3" t="s">
        <v>3825</v>
      </c>
      <c r="C3663" s="3" t="s">
        <v>7937</v>
      </c>
      <c r="D3663" s="2">
        <v>5000</v>
      </c>
      <c r="E3663" s="11">
        <v>5000</v>
      </c>
      <c r="F3663" s="2" t="s">
        <v>8218</v>
      </c>
      <c r="G3663" s="2" t="s">
        <v>8223</v>
      </c>
      <c r="H3663" s="2" t="s">
        <v>8245</v>
      </c>
      <c r="I3663" s="2">
        <v>1420033187</v>
      </c>
      <c r="J3663" s="2">
        <v>1414845587</v>
      </c>
      <c r="K3663" s="2" t="b">
        <v>0</v>
      </c>
      <c r="L3663" s="2">
        <v>28</v>
      </c>
      <c r="M3663" s="2" t="b">
        <v>1</v>
      </c>
      <c r="N3663" s="2" t="s">
        <v>8270</v>
      </c>
      <c r="O3663" s="9">
        <f>E3663/D3663</f>
        <v>1</v>
      </c>
      <c r="P3663" s="10">
        <f>IF(E3663=0,0,E3663/L3663)</f>
        <v>178.57142857142858</v>
      </c>
      <c r="Q3663" s="2" t="str">
        <f>LEFT(N3663,SEARCH("/",N3663,1)-1)</f>
        <v>theater</v>
      </c>
      <c r="R3663" s="2" t="str">
        <f>RIGHT(N3663,LEN(N3663)-SEARCH("/",N3663))</f>
        <v>plays</v>
      </c>
      <c r="S3663" s="21">
        <f>(((J3663/60)/60)/24)+DATE(1970,1,1)+(-5/24)</f>
        <v>41944.319293981483</v>
      </c>
      <c r="T3663" s="21">
        <f>(((I3663/60)/60)/24)+DATE(1970,1,1)+(-5/24)</f>
        <v>42004.360960648148</v>
      </c>
    </row>
    <row r="3664" spans="1:20" ht="105" hidden="1" x14ac:dyDescent="0.25">
      <c r="A3664" s="13">
        <v>3829</v>
      </c>
      <c r="B3664" s="3" t="s">
        <v>3826</v>
      </c>
      <c r="C3664" s="3" t="s">
        <v>7938</v>
      </c>
      <c r="D3664" s="2">
        <v>500</v>
      </c>
      <c r="E3664" s="11">
        <v>501</v>
      </c>
      <c r="F3664" s="2" t="s">
        <v>8218</v>
      </c>
      <c r="G3664" s="2" t="s">
        <v>8223</v>
      </c>
      <c r="H3664" s="2" t="s">
        <v>8245</v>
      </c>
      <c r="I3664" s="2">
        <v>1472676371</v>
      </c>
      <c r="J3664" s="2">
        <v>1470948371</v>
      </c>
      <c r="K3664" s="2" t="b">
        <v>0</v>
      </c>
      <c r="L3664" s="2">
        <v>8</v>
      </c>
      <c r="M3664" s="2" t="b">
        <v>1</v>
      </c>
      <c r="N3664" s="2" t="s">
        <v>8270</v>
      </c>
      <c r="O3664" s="9">
        <f>E3664/D3664</f>
        <v>1.002</v>
      </c>
      <c r="P3664" s="10">
        <f>IF(E3664=0,0,E3664/L3664)</f>
        <v>62.625</v>
      </c>
      <c r="Q3664" s="2" t="str">
        <f>LEFT(N3664,SEARCH("/",N3664,1)-1)</f>
        <v>theater</v>
      </c>
      <c r="R3664" s="2" t="str">
        <f>RIGHT(N3664,LEN(N3664)-SEARCH("/",N3664))</f>
        <v>plays</v>
      </c>
      <c r="S3664" s="21">
        <f>(((J3664/60)/60)/24)+DATE(1970,1,1)+(-5/24)</f>
        <v>42593.657071759262</v>
      </c>
      <c r="T3664" s="21">
        <f>(((I3664/60)/60)/24)+DATE(1970,1,1)+(-5/24)</f>
        <v>42613.657071759262</v>
      </c>
    </row>
    <row r="3665" spans="1:20" ht="90" hidden="1" x14ac:dyDescent="0.25">
      <c r="A3665" s="13">
        <v>3830</v>
      </c>
      <c r="B3665" s="3" t="s">
        <v>3827</v>
      </c>
      <c r="C3665" s="3" t="s">
        <v>7939</v>
      </c>
      <c r="D3665" s="2">
        <v>100</v>
      </c>
      <c r="E3665" s="11">
        <v>225</v>
      </c>
      <c r="F3665" s="2" t="s">
        <v>8218</v>
      </c>
      <c r="G3665" s="2" t="s">
        <v>8223</v>
      </c>
      <c r="H3665" s="2" t="s">
        <v>8245</v>
      </c>
      <c r="I3665" s="2">
        <v>1464371211</v>
      </c>
      <c r="J3665" s="2">
        <v>1463161611</v>
      </c>
      <c r="K3665" s="2" t="b">
        <v>0</v>
      </c>
      <c r="L3665" s="2">
        <v>3</v>
      </c>
      <c r="M3665" s="2" t="b">
        <v>1</v>
      </c>
      <c r="N3665" s="2" t="s">
        <v>8270</v>
      </c>
      <c r="O3665" s="9">
        <f>E3665/D3665</f>
        <v>2.25</v>
      </c>
      <c r="P3665" s="10">
        <f>IF(E3665=0,0,E3665/L3665)</f>
        <v>75</v>
      </c>
      <c r="Q3665" s="2" t="str">
        <f>LEFT(N3665,SEARCH("/",N3665,1)-1)</f>
        <v>theater</v>
      </c>
      <c r="R3665" s="2" t="str">
        <f>RIGHT(N3665,LEN(N3665)-SEARCH("/",N3665))</f>
        <v>plays</v>
      </c>
      <c r="S3665" s="21">
        <f>(((J3665/60)/60)/24)+DATE(1970,1,1)+(-5/24)</f>
        <v>42503.532534722217</v>
      </c>
      <c r="T3665" s="21">
        <f>(((I3665/60)/60)/24)+DATE(1970,1,1)+(-5/24)</f>
        <v>42517.532534722217</v>
      </c>
    </row>
    <row r="3666" spans="1:20" ht="105" hidden="1" x14ac:dyDescent="0.25">
      <c r="A3666" s="13">
        <v>3831</v>
      </c>
      <c r="B3666" s="3" t="s">
        <v>3828</v>
      </c>
      <c r="C3666" s="3" t="s">
        <v>7940</v>
      </c>
      <c r="D3666" s="2">
        <v>500</v>
      </c>
      <c r="E3666" s="11">
        <v>530.11</v>
      </c>
      <c r="F3666" s="2" t="s">
        <v>8218</v>
      </c>
      <c r="G3666" s="2" t="s">
        <v>8223</v>
      </c>
      <c r="H3666" s="2" t="s">
        <v>8245</v>
      </c>
      <c r="I3666" s="2">
        <v>1415222545</v>
      </c>
      <c r="J3666" s="2">
        <v>1413404545</v>
      </c>
      <c r="K3666" s="2" t="b">
        <v>0</v>
      </c>
      <c r="L3666" s="2">
        <v>9</v>
      </c>
      <c r="M3666" s="2" t="b">
        <v>1</v>
      </c>
      <c r="N3666" s="2" t="s">
        <v>8270</v>
      </c>
      <c r="O3666" s="9">
        <f>E3666/D3666</f>
        <v>1.0602199999999999</v>
      </c>
      <c r="P3666" s="10">
        <f>IF(E3666=0,0,E3666/L3666)</f>
        <v>58.901111111111113</v>
      </c>
      <c r="Q3666" s="2" t="str">
        <f>LEFT(N3666,SEARCH("/",N3666,1)-1)</f>
        <v>theater</v>
      </c>
      <c r="R3666" s="2" t="str">
        <f>RIGHT(N3666,LEN(N3666)-SEARCH("/",N3666))</f>
        <v>plays</v>
      </c>
      <c r="S3666" s="21">
        <f>(((J3666/60)/60)/24)+DATE(1970,1,1)+(-5/24)</f>
        <v>41927.640567129631</v>
      </c>
      <c r="T3666" s="21">
        <f>(((I3666/60)/60)/24)+DATE(1970,1,1)+(-5/24)</f>
        <v>41948.682233796295</v>
      </c>
    </row>
    <row r="3667" spans="1:20" ht="90" hidden="1" x14ac:dyDescent="0.25">
      <c r="A3667" s="13">
        <v>3832</v>
      </c>
      <c r="B3667" s="3" t="s">
        <v>3829</v>
      </c>
      <c r="C3667" s="3" t="s">
        <v>7941</v>
      </c>
      <c r="D3667" s="2">
        <v>1200</v>
      </c>
      <c r="E3667" s="11">
        <v>1256</v>
      </c>
      <c r="F3667" s="2" t="s">
        <v>8218</v>
      </c>
      <c r="G3667" s="2" t="s">
        <v>8223</v>
      </c>
      <c r="H3667" s="2" t="s">
        <v>8245</v>
      </c>
      <c r="I3667" s="2">
        <v>1455936335</v>
      </c>
      <c r="J3667" s="2">
        <v>1452048335</v>
      </c>
      <c r="K3667" s="2" t="b">
        <v>0</v>
      </c>
      <c r="L3667" s="2">
        <v>9</v>
      </c>
      <c r="M3667" s="2" t="b">
        <v>1</v>
      </c>
      <c r="N3667" s="2" t="s">
        <v>8270</v>
      </c>
      <c r="O3667" s="9">
        <f>E3667/D3667</f>
        <v>1.0466666666666666</v>
      </c>
      <c r="P3667" s="10">
        <f>IF(E3667=0,0,E3667/L3667)</f>
        <v>139.55555555555554</v>
      </c>
      <c r="Q3667" s="2" t="str">
        <f>LEFT(N3667,SEARCH("/",N3667,1)-1)</f>
        <v>theater</v>
      </c>
      <c r="R3667" s="2" t="str">
        <f>RIGHT(N3667,LEN(N3667)-SEARCH("/",N3667))</f>
        <v>plays</v>
      </c>
      <c r="S3667" s="21">
        <f>(((J3667/60)/60)/24)+DATE(1970,1,1)+(-5/24)</f>
        <v>42374.906655092585</v>
      </c>
      <c r="T3667" s="21">
        <f>(((I3667/60)/60)/24)+DATE(1970,1,1)+(-5/24)</f>
        <v>42419.906655092585</v>
      </c>
    </row>
    <row r="3668" spans="1:20" ht="105" hidden="1" x14ac:dyDescent="0.25">
      <c r="A3668" s="13">
        <v>3833</v>
      </c>
      <c r="B3668" s="3" t="s">
        <v>3830</v>
      </c>
      <c r="C3668" s="3" t="s">
        <v>7942</v>
      </c>
      <c r="D3668" s="2">
        <v>1200</v>
      </c>
      <c r="E3668" s="11">
        <v>1400</v>
      </c>
      <c r="F3668" s="2" t="s">
        <v>8218</v>
      </c>
      <c r="G3668" s="2" t="s">
        <v>8228</v>
      </c>
      <c r="H3668" s="2" t="s">
        <v>8250</v>
      </c>
      <c r="I3668" s="2">
        <v>1417460940</v>
      </c>
      <c r="J3668" s="2">
        <v>1416516972</v>
      </c>
      <c r="K3668" s="2" t="b">
        <v>0</v>
      </c>
      <c r="L3668" s="2">
        <v>20</v>
      </c>
      <c r="M3668" s="2" t="b">
        <v>1</v>
      </c>
      <c r="N3668" s="2" t="s">
        <v>8270</v>
      </c>
      <c r="O3668" s="9">
        <f>E3668/D3668</f>
        <v>1.1666666666666667</v>
      </c>
      <c r="P3668" s="10">
        <f>IF(E3668=0,0,E3668/L3668)</f>
        <v>70</v>
      </c>
      <c r="Q3668" s="2" t="str">
        <f>LEFT(N3668,SEARCH("/",N3668,1)-1)</f>
        <v>theater</v>
      </c>
      <c r="R3668" s="2" t="str">
        <f>RIGHT(N3668,LEN(N3668)-SEARCH("/",N3668))</f>
        <v>plays</v>
      </c>
      <c r="S3668" s="21">
        <f>(((J3668/60)/60)/24)+DATE(1970,1,1)+(-5/24)</f>
        <v>41963.66402777777</v>
      </c>
      <c r="T3668" s="21">
        <f>(((I3668/60)/60)/24)+DATE(1970,1,1)+(-5/24)</f>
        <v>41974.589583333327</v>
      </c>
    </row>
    <row r="3669" spans="1:20" ht="105" hidden="1" x14ac:dyDescent="0.25">
      <c r="A3669" s="13">
        <v>3834</v>
      </c>
      <c r="B3669" s="3" t="s">
        <v>3831</v>
      </c>
      <c r="C3669" s="3" t="s">
        <v>7943</v>
      </c>
      <c r="D3669" s="2">
        <v>3000</v>
      </c>
      <c r="E3669" s="11">
        <v>3271</v>
      </c>
      <c r="F3669" s="2" t="s">
        <v>8218</v>
      </c>
      <c r="G3669" s="2" t="s">
        <v>8224</v>
      </c>
      <c r="H3669" s="2" t="s">
        <v>8246</v>
      </c>
      <c r="I3669" s="2">
        <v>1434624067</v>
      </c>
      <c r="J3669" s="2">
        <v>1432032067</v>
      </c>
      <c r="K3669" s="2" t="b">
        <v>0</v>
      </c>
      <c r="L3669" s="2">
        <v>57</v>
      </c>
      <c r="M3669" s="2" t="b">
        <v>1</v>
      </c>
      <c r="N3669" s="2" t="s">
        <v>8270</v>
      </c>
      <c r="O3669" s="9">
        <f>E3669/D3669</f>
        <v>1.0903333333333334</v>
      </c>
      <c r="P3669" s="10">
        <f>IF(E3669=0,0,E3669/L3669)</f>
        <v>57.385964912280699</v>
      </c>
      <c r="Q3669" s="2" t="str">
        <f>LEFT(N3669,SEARCH("/",N3669,1)-1)</f>
        <v>theater</v>
      </c>
      <c r="R3669" s="2" t="str">
        <f>RIGHT(N3669,LEN(N3669)-SEARCH("/",N3669))</f>
        <v>plays</v>
      </c>
      <c r="S3669" s="21">
        <f>(((J3669/60)/60)/24)+DATE(1970,1,1)+(-5/24)</f>
        <v>42143.236886574072</v>
      </c>
      <c r="T3669" s="21">
        <f>(((I3669/60)/60)/24)+DATE(1970,1,1)+(-5/24)</f>
        <v>42173.236886574072</v>
      </c>
    </row>
    <row r="3670" spans="1:20" ht="90" hidden="1" x14ac:dyDescent="0.25">
      <c r="A3670" s="13">
        <v>3835</v>
      </c>
      <c r="B3670" s="3" t="s">
        <v>3832</v>
      </c>
      <c r="C3670" s="3" t="s">
        <v>7944</v>
      </c>
      <c r="D3670" s="2">
        <v>200</v>
      </c>
      <c r="E3670" s="11">
        <v>320</v>
      </c>
      <c r="F3670" s="2" t="s">
        <v>8218</v>
      </c>
      <c r="G3670" s="2" t="s">
        <v>8224</v>
      </c>
      <c r="H3670" s="2" t="s">
        <v>8246</v>
      </c>
      <c r="I3670" s="2">
        <v>1461278208</v>
      </c>
      <c r="J3670" s="2">
        <v>1459463808</v>
      </c>
      <c r="K3670" s="2" t="b">
        <v>0</v>
      </c>
      <c r="L3670" s="2">
        <v>8</v>
      </c>
      <c r="M3670" s="2" t="b">
        <v>1</v>
      </c>
      <c r="N3670" s="2" t="s">
        <v>8270</v>
      </c>
      <c r="O3670" s="9">
        <f>E3670/D3670</f>
        <v>1.6</v>
      </c>
      <c r="P3670" s="10">
        <f>IF(E3670=0,0,E3670/L3670)</f>
        <v>40</v>
      </c>
      <c r="Q3670" s="2" t="str">
        <f>LEFT(N3670,SEARCH("/",N3670,1)-1)</f>
        <v>theater</v>
      </c>
      <c r="R3670" s="2" t="str">
        <f>RIGHT(N3670,LEN(N3670)-SEARCH("/",N3670))</f>
        <v>plays</v>
      </c>
      <c r="S3670" s="21">
        <f>(((J3670/60)/60)/24)+DATE(1970,1,1)+(-5/24)</f>
        <v>42460.733888888884</v>
      </c>
      <c r="T3670" s="21">
        <f>(((I3670/60)/60)/24)+DATE(1970,1,1)+(-5/24)</f>
        <v>42481.733888888884</v>
      </c>
    </row>
    <row r="3671" spans="1:20" ht="75" hidden="1" x14ac:dyDescent="0.25">
      <c r="A3671" s="13">
        <v>3836</v>
      </c>
      <c r="B3671" s="3" t="s">
        <v>3833</v>
      </c>
      <c r="C3671" s="3" t="s">
        <v>7945</v>
      </c>
      <c r="D3671" s="2">
        <v>800</v>
      </c>
      <c r="E3671" s="11">
        <v>900</v>
      </c>
      <c r="F3671" s="2" t="s">
        <v>8218</v>
      </c>
      <c r="G3671" s="2" t="s">
        <v>8223</v>
      </c>
      <c r="H3671" s="2" t="s">
        <v>8245</v>
      </c>
      <c r="I3671" s="2">
        <v>1470197340</v>
      </c>
      <c r="J3671" s="2">
        <v>1467497652</v>
      </c>
      <c r="K3671" s="2" t="b">
        <v>0</v>
      </c>
      <c r="L3671" s="2">
        <v>14</v>
      </c>
      <c r="M3671" s="2" t="b">
        <v>1</v>
      </c>
      <c r="N3671" s="2" t="s">
        <v>8270</v>
      </c>
      <c r="O3671" s="9">
        <f>E3671/D3671</f>
        <v>1.125</v>
      </c>
      <c r="P3671" s="10">
        <f>IF(E3671=0,0,E3671/L3671)</f>
        <v>64.285714285714292</v>
      </c>
      <c r="Q3671" s="2" t="str">
        <f>LEFT(N3671,SEARCH("/",N3671,1)-1)</f>
        <v>theater</v>
      </c>
      <c r="R3671" s="2" t="str">
        <f>RIGHT(N3671,LEN(N3671)-SEARCH("/",N3671))</f>
        <v>plays</v>
      </c>
      <c r="S3671" s="21">
        <f>(((J3671/60)/60)/24)+DATE(1970,1,1)+(-5/24)</f>
        <v>42553.718194444438</v>
      </c>
      <c r="T3671" s="21">
        <f>(((I3671/60)/60)/24)+DATE(1970,1,1)+(-5/24)</f>
        <v>42584.964583333327</v>
      </c>
    </row>
    <row r="3672" spans="1:20" ht="45" hidden="1" x14ac:dyDescent="0.25">
      <c r="A3672" s="13">
        <v>3837</v>
      </c>
      <c r="B3672" s="3" t="s">
        <v>3834</v>
      </c>
      <c r="C3672" s="3" t="s">
        <v>7946</v>
      </c>
      <c r="D3672" s="2">
        <v>2000</v>
      </c>
      <c r="E3672" s="11">
        <v>2042</v>
      </c>
      <c r="F3672" s="2" t="s">
        <v>8218</v>
      </c>
      <c r="G3672" s="2" t="s">
        <v>8224</v>
      </c>
      <c r="H3672" s="2" t="s">
        <v>8246</v>
      </c>
      <c r="I3672" s="2">
        <v>1435947758</v>
      </c>
      <c r="J3672" s="2">
        <v>1432837358</v>
      </c>
      <c r="K3672" s="2" t="b">
        <v>0</v>
      </c>
      <c r="L3672" s="2">
        <v>17</v>
      </c>
      <c r="M3672" s="2" t="b">
        <v>1</v>
      </c>
      <c r="N3672" s="2" t="s">
        <v>8270</v>
      </c>
      <c r="O3672" s="9">
        <f>E3672/D3672</f>
        <v>1.0209999999999999</v>
      </c>
      <c r="P3672" s="10">
        <f>IF(E3672=0,0,E3672/L3672)</f>
        <v>120.11764705882354</v>
      </c>
      <c r="Q3672" s="2" t="str">
        <f>LEFT(N3672,SEARCH("/",N3672,1)-1)</f>
        <v>theater</v>
      </c>
      <c r="R3672" s="2" t="str">
        <f>RIGHT(N3672,LEN(N3672)-SEARCH("/",N3672))</f>
        <v>plays</v>
      </c>
      <c r="S3672" s="21">
        <f>(((J3672/60)/60)/24)+DATE(1970,1,1)+(-5/24)</f>
        <v>42152.557384259257</v>
      </c>
      <c r="T3672" s="21">
        <f>(((I3672/60)/60)/24)+DATE(1970,1,1)+(-5/24)</f>
        <v>42188.557384259257</v>
      </c>
    </row>
    <row r="3673" spans="1:20" ht="105" hidden="1" x14ac:dyDescent="0.25">
      <c r="A3673" s="13">
        <v>3838</v>
      </c>
      <c r="B3673" s="3" t="s">
        <v>3835</v>
      </c>
      <c r="C3673" s="3" t="s">
        <v>7947</v>
      </c>
      <c r="D3673" s="2">
        <v>100000</v>
      </c>
      <c r="E3673" s="11">
        <v>100824</v>
      </c>
      <c r="F3673" s="2" t="s">
        <v>8218</v>
      </c>
      <c r="G3673" s="2" t="s">
        <v>8234</v>
      </c>
      <c r="H3673" s="2" t="s">
        <v>8254</v>
      </c>
      <c r="I3673" s="2">
        <v>1432314209</v>
      </c>
      <c r="J3673" s="2">
        <v>1429722209</v>
      </c>
      <c r="K3673" s="2" t="b">
        <v>0</v>
      </c>
      <c r="L3673" s="2">
        <v>100</v>
      </c>
      <c r="M3673" s="2" t="b">
        <v>1</v>
      </c>
      <c r="N3673" s="2" t="s">
        <v>8270</v>
      </c>
      <c r="O3673" s="9">
        <f>E3673/D3673</f>
        <v>1.00824</v>
      </c>
      <c r="P3673" s="10">
        <f>IF(E3673=0,0,E3673/L3673)</f>
        <v>1008.24</v>
      </c>
      <c r="Q3673" s="2" t="str">
        <f>LEFT(N3673,SEARCH("/",N3673,1)-1)</f>
        <v>theater</v>
      </c>
      <c r="R3673" s="2" t="str">
        <f>RIGHT(N3673,LEN(N3673)-SEARCH("/",N3673))</f>
        <v>plays</v>
      </c>
      <c r="S3673" s="21">
        <f>(((J3673/60)/60)/24)+DATE(1970,1,1)+(-5/24)</f>
        <v>42116.502418981479</v>
      </c>
      <c r="T3673" s="21">
        <f>(((I3673/60)/60)/24)+DATE(1970,1,1)+(-5/24)</f>
        <v>42146.502418981479</v>
      </c>
    </row>
    <row r="3674" spans="1:20" ht="90" hidden="1" x14ac:dyDescent="0.25">
      <c r="A3674" s="13">
        <v>3839</v>
      </c>
      <c r="B3674" s="3" t="s">
        <v>3836</v>
      </c>
      <c r="C3674" s="3" t="s">
        <v>7948</v>
      </c>
      <c r="D3674" s="2">
        <v>2000</v>
      </c>
      <c r="E3674" s="11">
        <v>2025</v>
      </c>
      <c r="F3674" s="2" t="s">
        <v>8218</v>
      </c>
      <c r="G3674" s="2" t="s">
        <v>8223</v>
      </c>
      <c r="H3674" s="2" t="s">
        <v>8245</v>
      </c>
      <c r="I3674" s="2">
        <v>1438226724</v>
      </c>
      <c r="J3674" s="2">
        <v>1433042724</v>
      </c>
      <c r="K3674" s="2" t="b">
        <v>0</v>
      </c>
      <c r="L3674" s="2">
        <v>32</v>
      </c>
      <c r="M3674" s="2" t="b">
        <v>1</v>
      </c>
      <c r="N3674" s="2" t="s">
        <v>8270</v>
      </c>
      <c r="O3674" s="9">
        <f>E3674/D3674</f>
        <v>1.0125</v>
      </c>
      <c r="P3674" s="10">
        <f>IF(E3674=0,0,E3674/L3674)</f>
        <v>63.28125</v>
      </c>
      <c r="Q3674" s="2" t="str">
        <f>LEFT(N3674,SEARCH("/",N3674,1)-1)</f>
        <v>theater</v>
      </c>
      <c r="R3674" s="2" t="str">
        <f>RIGHT(N3674,LEN(N3674)-SEARCH("/",N3674))</f>
        <v>plays</v>
      </c>
      <c r="S3674" s="21">
        <f>(((J3674/60)/60)/24)+DATE(1970,1,1)+(-5/24)</f>
        <v>42154.934305555551</v>
      </c>
      <c r="T3674" s="21">
        <f>(((I3674/60)/60)/24)+DATE(1970,1,1)+(-5/24)</f>
        <v>42214.934305555551</v>
      </c>
    </row>
    <row r="3675" spans="1:20" ht="75" hidden="1" x14ac:dyDescent="0.25">
      <c r="A3675" s="13">
        <v>3840</v>
      </c>
      <c r="B3675" s="3" t="s">
        <v>3837</v>
      </c>
      <c r="C3675" s="3" t="s">
        <v>7949</v>
      </c>
      <c r="D3675" s="2">
        <v>1</v>
      </c>
      <c r="E3675" s="11">
        <v>65</v>
      </c>
      <c r="F3675" s="2" t="s">
        <v>8218</v>
      </c>
      <c r="G3675" s="2" t="s">
        <v>8224</v>
      </c>
      <c r="H3675" s="2" t="s">
        <v>8246</v>
      </c>
      <c r="I3675" s="2">
        <v>1459180229</v>
      </c>
      <c r="J3675" s="2">
        <v>1457023829</v>
      </c>
      <c r="K3675" s="2" t="b">
        <v>0</v>
      </c>
      <c r="L3675" s="2">
        <v>3</v>
      </c>
      <c r="M3675" s="2" t="b">
        <v>1</v>
      </c>
      <c r="N3675" s="2" t="s">
        <v>8270</v>
      </c>
      <c r="O3675" s="9">
        <f>E3675/D3675</f>
        <v>65</v>
      </c>
      <c r="P3675" s="10">
        <f>IF(E3675=0,0,E3675/L3675)</f>
        <v>21.666666666666668</v>
      </c>
      <c r="Q3675" s="2" t="str">
        <f>LEFT(N3675,SEARCH("/",N3675,1)-1)</f>
        <v>theater</v>
      </c>
      <c r="R3675" s="2" t="str">
        <f>RIGHT(N3675,LEN(N3675)-SEARCH("/",N3675))</f>
        <v>plays</v>
      </c>
      <c r="S3675" s="21">
        <f>(((J3675/60)/60)/24)+DATE(1970,1,1)+(-5/24)</f>
        <v>42432.493391203701</v>
      </c>
      <c r="T3675" s="21">
        <f>(((I3675/60)/60)/24)+DATE(1970,1,1)+(-5/24)</f>
        <v>42457.45172453703</v>
      </c>
    </row>
    <row r="3676" spans="1:20" ht="90" x14ac:dyDescent="0.25">
      <c r="A3676" s="13">
        <v>3841</v>
      </c>
      <c r="B3676" s="3" t="s">
        <v>3838</v>
      </c>
      <c r="C3676" s="3" t="s">
        <v>7950</v>
      </c>
      <c r="D3676" s="2">
        <v>10000</v>
      </c>
      <c r="E3676" s="11">
        <v>872</v>
      </c>
      <c r="F3676" s="2" t="s">
        <v>8220</v>
      </c>
      <c r="G3676" s="2" t="s">
        <v>8223</v>
      </c>
      <c r="H3676" s="2" t="s">
        <v>8245</v>
      </c>
      <c r="I3676" s="2">
        <v>1405882287</v>
      </c>
      <c r="J3676" s="2">
        <v>1400698287</v>
      </c>
      <c r="K3676" s="2" t="b">
        <v>1</v>
      </c>
      <c r="L3676" s="2">
        <v>34</v>
      </c>
      <c r="M3676" s="2" t="b">
        <v>0</v>
      </c>
      <c r="N3676" s="2" t="s">
        <v>8270</v>
      </c>
      <c r="O3676" s="9">
        <f>E3676/D3676</f>
        <v>8.72E-2</v>
      </c>
      <c r="P3676" s="10">
        <f>IF(E3676=0,0,E3676/L3676)</f>
        <v>25.647058823529413</v>
      </c>
      <c r="Q3676" s="2" t="str">
        <f>LEFT(N3676,SEARCH("/",N3676,1)-1)</f>
        <v>theater</v>
      </c>
      <c r="R3676" s="2" t="str">
        <f>RIGHT(N3676,LEN(N3676)-SEARCH("/",N3676))</f>
        <v>plays</v>
      </c>
      <c r="S3676" s="21">
        <f>(((J3676/60)/60)/24)+DATE(1970,1,1)+(-5/24)</f>
        <v>41780.57739583333</v>
      </c>
      <c r="T3676" s="21">
        <f>(((I3676/60)/60)/24)+DATE(1970,1,1)+(-5/24)</f>
        <v>41840.57739583333</v>
      </c>
    </row>
    <row r="3677" spans="1:20" ht="90" x14ac:dyDescent="0.25">
      <c r="A3677" s="13">
        <v>3842</v>
      </c>
      <c r="B3677" s="3" t="s">
        <v>3839</v>
      </c>
      <c r="C3677" s="3" t="s">
        <v>7951</v>
      </c>
      <c r="D3677" s="2">
        <v>5000</v>
      </c>
      <c r="E3677" s="11">
        <v>1097</v>
      </c>
      <c r="F3677" s="2" t="s">
        <v>8220</v>
      </c>
      <c r="G3677" s="2" t="s">
        <v>8224</v>
      </c>
      <c r="H3677" s="2" t="s">
        <v>8246</v>
      </c>
      <c r="I3677" s="2">
        <v>1399809052</v>
      </c>
      <c r="J3677" s="2">
        <v>1397217052</v>
      </c>
      <c r="K3677" s="2" t="b">
        <v>1</v>
      </c>
      <c r="L3677" s="2">
        <v>23</v>
      </c>
      <c r="M3677" s="2" t="b">
        <v>0</v>
      </c>
      <c r="N3677" s="2" t="s">
        <v>8270</v>
      </c>
      <c r="O3677" s="9">
        <f>E3677/D3677</f>
        <v>0.21940000000000001</v>
      </c>
      <c r="P3677" s="10">
        <f>IF(E3677=0,0,E3677/L3677)</f>
        <v>47.695652173913047</v>
      </c>
      <c r="Q3677" s="2" t="str">
        <f>LEFT(N3677,SEARCH("/",N3677,1)-1)</f>
        <v>theater</v>
      </c>
      <c r="R3677" s="2" t="str">
        <f>RIGHT(N3677,LEN(N3677)-SEARCH("/",N3677))</f>
        <v>plays</v>
      </c>
      <c r="S3677" s="21">
        <f>(((J3677/60)/60)/24)+DATE(1970,1,1)+(-5/24)</f>
        <v>41740.285324074073</v>
      </c>
      <c r="T3677" s="21">
        <f>(((I3677/60)/60)/24)+DATE(1970,1,1)+(-5/24)</f>
        <v>41770.285324074073</v>
      </c>
    </row>
    <row r="3678" spans="1:20" ht="90" x14ac:dyDescent="0.25">
      <c r="A3678" s="13">
        <v>3843</v>
      </c>
      <c r="B3678" s="3" t="s">
        <v>3840</v>
      </c>
      <c r="C3678" s="3" t="s">
        <v>7952</v>
      </c>
      <c r="D3678" s="2">
        <v>5000</v>
      </c>
      <c r="E3678" s="11">
        <v>1065</v>
      </c>
      <c r="F3678" s="2" t="s">
        <v>8220</v>
      </c>
      <c r="G3678" s="2" t="s">
        <v>8223</v>
      </c>
      <c r="H3678" s="2" t="s">
        <v>8245</v>
      </c>
      <c r="I3678" s="2">
        <v>1401587064</v>
      </c>
      <c r="J3678" s="2">
        <v>1399427064</v>
      </c>
      <c r="K3678" s="2" t="b">
        <v>1</v>
      </c>
      <c r="L3678" s="2">
        <v>19</v>
      </c>
      <c r="M3678" s="2" t="b">
        <v>0</v>
      </c>
      <c r="N3678" s="2" t="s">
        <v>8270</v>
      </c>
      <c r="O3678" s="9">
        <f>E3678/D3678</f>
        <v>0.21299999999999999</v>
      </c>
      <c r="P3678" s="10">
        <f>IF(E3678=0,0,E3678/L3678)</f>
        <v>56.05263157894737</v>
      </c>
      <c r="Q3678" s="2" t="str">
        <f>LEFT(N3678,SEARCH("/",N3678,1)-1)</f>
        <v>theater</v>
      </c>
      <c r="R3678" s="2" t="str">
        <f>RIGHT(N3678,LEN(N3678)-SEARCH("/",N3678))</f>
        <v>plays</v>
      </c>
      <c r="S3678" s="21">
        <f>(((J3678/60)/60)/24)+DATE(1970,1,1)+(-5/24)</f>
        <v>41765.864166666666</v>
      </c>
      <c r="T3678" s="21">
        <f>(((I3678/60)/60)/24)+DATE(1970,1,1)+(-5/24)</f>
        <v>41790.864166666666</v>
      </c>
    </row>
    <row r="3679" spans="1:20" ht="90" x14ac:dyDescent="0.25">
      <c r="A3679" s="13">
        <v>3844</v>
      </c>
      <c r="B3679" s="3" t="s">
        <v>3841</v>
      </c>
      <c r="C3679" s="3" t="s">
        <v>7953</v>
      </c>
      <c r="D3679" s="2">
        <v>9800</v>
      </c>
      <c r="E3679" s="11">
        <v>4066</v>
      </c>
      <c r="F3679" s="2" t="s">
        <v>8220</v>
      </c>
      <c r="G3679" s="2" t="s">
        <v>8223</v>
      </c>
      <c r="H3679" s="2" t="s">
        <v>8245</v>
      </c>
      <c r="I3679" s="2">
        <v>1401778740</v>
      </c>
      <c r="J3679" s="2">
        <v>1399474134</v>
      </c>
      <c r="K3679" s="2" t="b">
        <v>1</v>
      </c>
      <c r="L3679" s="2">
        <v>50</v>
      </c>
      <c r="M3679" s="2" t="b">
        <v>0</v>
      </c>
      <c r="N3679" s="2" t="s">
        <v>8270</v>
      </c>
      <c r="O3679" s="9">
        <f>E3679/D3679</f>
        <v>0.41489795918367345</v>
      </c>
      <c r="P3679" s="10">
        <f>IF(E3679=0,0,E3679/L3679)</f>
        <v>81.319999999999993</v>
      </c>
      <c r="Q3679" s="2" t="str">
        <f>LEFT(N3679,SEARCH("/",N3679,1)-1)</f>
        <v>theater</v>
      </c>
      <c r="R3679" s="2" t="str">
        <f>RIGHT(N3679,LEN(N3679)-SEARCH("/",N3679))</f>
        <v>plays</v>
      </c>
      <c r="S3679" s="21">
        <f>(((J3679/60)/60)/24)+DATE(1970,1,1)+(-5/24)</f>
        <v>41766.408958333333</v>
      </c>
      <c r="T3679" s="21">
        <f>(((I3679/60)/60)/24)+DATE(1970,1,1)+(-5/24)</f>
        <v>41793.082638888889</v>
      </c>
    </row>
    <row r="3680" spans="1:20" ht="105" x14ac:dyDescent="0.25">
      <c r="A3680" s="13">
        <v>3845</v>
      </c>
      <c r="B3680" s="3" t="s">
        <v>3842</v>
      </c>
      <c r="C3680" s="3" t="s">
        <v>7954</v>
      </c>
      <c r="D3680" s="2">
        <v>40000</v>
      </c>
      <c r="E3680" s="11">
        <v>842</v>
      </c>
      <c r="F3680" s="2" t="s">
        <v>8220</v>
      </c>
      <c r="G3680" s="2" t="s">
        <v>8223</v>
      </c>
      <c r="H3680" s="2" t="s">
        <v>8245</v>
      </c>
      <c r="I3680" s="2">
        <v>1443711774</v>
      </c>
      <c r="J3680" s="2">
        <v>1441119774</v>
      </c>
      <c r="K3680" s="2" t="b">
        <v>1</v>
      </c>
      <c r="L3680" s="2">
        <v>12</v>
      </c>
      <c r="M3680" s="2" t="b">
        <v>0</v>
      </c>
      <c r="N3680" s="2" t="s">
        <v>8270</v>
      </c>
      <c r="O3680" s="9">
        <f>E3680/D3680</f>
        <v>2.1049999999999999E-2</v>
      </c>
      <c r="P3680" s="10">
        <f>IF(E3680=0,0,E3680/L3680)</f>
        <v>70.166666666666671</v>
      </c>
      <c r="Q3680" s="2" t="str">
        <f>LEFT(N3680,SEARCH("/",N3680,1)-1)</f>
        <v>theater</v>
      </c>
      <c r="R3680" s="2" t="str">
        <f>RIGHT(N3680,LEN(N3680)-SEARCH("/",N3680))</f>
        <v>plays</v>
      </c>
      <c r="S3680" s="21">
        <f>(((J3680/60)/60)/24)+DATE(1970,1,1)+(-5/24)</f>
        <v>42248.418680555551</v>
      </c>
      <c r="T3680" s="21">
        <f>(((I3680/60)/60)/24)+DATE(1970,1,1)+(-5/24)</f>
        <v>42278.418680555551</v>
      </c>
    </row>
    <row r="3681" spans="1:20" ht="75" x14ac:dyDescent="0.25">
      <c r="A3681" s="13">
        <v>3846</v>
      </c>
      <c r="B3681" s="3" t="s">
        <v>3843</v>
      </c>
      <c r="C3681" s="3" t="s">
        <v>7955</v>
      </c>
      <c r="D3681" s="2">
        <v>7000</v>
      </c>
      <c r="E3681" s="11">
        <v>189</v>
      </c>
      <c r="F3681" s="2" t="s">
        <v>8220</v>
      </c>
      <c r="G3681" s="2" t="s">
        <v>8223</v>
      </c>
      <c r="H3681" s="2" t="s">
        <v>8245</v>
      </c>
      <c r="I3681" s="2">
        <v>1412405940</v>
      </c>
      <c r="J3681" s="2">
        <v>1409721542</v>
      </c>
      <c r="K3681" s="2" t="b">
        <v>1</v>
      </c>
      <c r="L3681" s="2">
        <v>8</v>
      </c>
      <c r="M3681" s="2" t="b">
        <v>0</v>
      </c>
      <c r="N3681" s="2" t="s">
        <v>8270</v>
      </c>
      <c r="O3681" s="9">
        <f>E3681/D3681</f>
        <v>2.7E-2</v>
      </c>
      <c r="P3681" s="10">
        <f>IF(E3681=0,0,E3681/L3681)</f>
        <v>23.625</v>
      </c>
      <c r="Q3681" s="2" t="str">
        <f>LEFT(N3681,SEARCH("/",N3681,1)-1)</f>
        <v>theater</v>
      </c>
      <c r="R3681" s="2" t="str">
        <f>RIGHT(N3681,LEN(N3681)-SEARCH("/",N3681))</f>
        <v>plays</v>
      </c>
      <c r="S3681" s="21">
        <f>(((J3681/60)/60)/24)+DATE(1970,1,1)+(-5/24)</f>
        <v>41885.01321759259</v>
      </c>
      <c r="T3681" s="21">
        <f>(((I3681/60)/60)/24)+DATE(1970,1,1)+(-5/24)</f>
        <v>41916.082638888889</v>
      </c>
    </row>
    <row r="3682" spans="1:20" ht="75" x14ac:dyDescent="0.25">
      <c r="A3682" s="13">
        <v>3847</v>
      </c>
      <c r="B3682" s="3" t="s">
        <v>3844</v>
      </c>
      <c r="C3682" s="3" t="s">
        <v>7956</v>
      </c>
      <c r="D3682" s="2">
        <v>10500</v>
      </c>
      <c r="E3682" s="11">
        <v>1697</v>
      </c>
      <c r="F3682" s="2" t="s">
        <v>8220</v>
      </c>
      <c r="G3682" s="2" t="s">
        <v>8223</v>
      </c>
      <c r="H3682" s="2" t="s">
        <v>8245</v>
      </c>
      <c r="I3682" s="2">
        <v>1437283391</v>
      </c>
      <c r="J3682" s="2">
        <v>1433395391</v>
      </c>
      <c r="K3682" s="2" t="b">
        <v>1</v>
      </c>
      <c r="L3682" s="2">
        <v>9</v>
      </c>
      <c r="M3682" s="2" t="b">
        <v>0</v>
      </c>
      <c r="N3682" s="2" t="s">
        <v>8270</v>
      </c>
      <c r="O3682" s="9">
        <f>E3682/D3682</f>
        <v>0.16161904761904761</v>
      </c>
      <c r="P3682" s="10">
        <f>IF(E3682=0,0,E3682/L3682)</f>
        <v>188.55555555555554</v>
      </c>
      <c r="Q3682" s="2" t="str">
        <f>LEFT(N3682,SEARCH("/",N3682,1)-1)</f>
        <v>theater</v>
      </c>
      <c r="R3682" s="2" t="str">
        <f>RIGHT(N3682,LEN(N3682)-SEARCH("/",N3682))</f>
        <v>plays</v>
      </c>
      <c r="S3682" s="21">
        <f>(((J3682/60)/60)/24)+DATE(1970,1,1)+(-5/24)</f>
        <v>42159.016099537032</v>
      </c>
      <c r="T3682" s="21">
        <f>(((I3682/60)/60)/24)+DATE(1970,1,1)+(-5/24)</f>
        <v>42204.016099537032</v>
      </c>
    </row>
    <row r="3683" spans="1:20" ht="90" x14ac:dyDescent="0.25">
      <c r="A3683" s="13">
        <v>3848</v>
      </c>
      <c r="B3683" s="3" t="s">
        <v>3845</v>
      </c>
      <c r="C3683" s="3" t="s">
        <v>7957</v>
      </c>
      <c r="D3683" s="2">
        <v>13000</v>
      </c>
      <c r="E3683" s="11">
        <v>2129</v>
      </c>
      <c r="F3683" s="2" t="s">
        <v>8220</v>
      </c>
      <c r="G3683" s="2" t="s">
        <v>8223</v>
      </c>
      <c r="H3683" s="2" t="s">
        <v>8245</v>
      </c>
      <c r="I3683" s="2">
        <v>1445196989</v>
      </c>
      <c r="J3683" s="2">
        <v>1442604989</v>
      </c>
      <c r="K3683" s="2" t="b">
        <v>1</v>
      </c>
      <c r="L3683" s="2">
        <v>43</v>
      </c>
      <c r="M3683" s="2" t="b">
        <v>0</v>
      </c>
      <c r="N3683" s="2" t="s">
        <v>8270</v>
      </c>
      <c r="O3683" s="9">
        <f>E3683/D3683</f>
        <v>0.16376923076923078</v>
      </c>
      <c r="P3683" s="10">
        <f>IF(E3683=0,0,E3683/L3683)</f>
        <v>49.511627906976742</v>
      </c>
      <c r="Q3683" s="2" t="str">
        <f>LEFT(N3683,SEARCH("/",N3683,1)-1)</f>
        <v>theater</v>
      </c>
      <c r="R3683" s="2" t="str">
        <f>RIGHT(N3683,LEN(N3683)-SEARCH("/",N3683))</f>
        <v>plays</v>
      </c>
      <c r="S3683" s="21">
        <f>(((J3683/60)/60)/24)+DATE(1970,1,1)+(-5/24)</f>
        <v>42265.608668981477</v>
      </c>
      <c r="T3683" s="21">
        <f>(((I3683/60)/60)/24)+DATE(1970,1,1)+(-5/24)</f>
        <v>42295.608668981477</v>
      </c>
    </row>
    <row r="3684" spans="1:20" ht="120" x14ac:dyDescent="0.25">
      <c r="A3684" s="13">
        <v>3849</v>
      </c>
      <c r="B3684" s="3" t="s">
        <v>3846</v>
      </c>
      <c r="C3684" s="3" t="s">
        <v>7958</v>
      </c>
      <c r="D3684" s="2">
        <v>30000</v>
      </c>
      <c r="E3684" s="11">
        <v>2113</v>
      </c>
      <c r="F3684" s="2" t="s">
        <v>8220</v>
      </c>
      <c r="G3684" s="2" t="s">
        <v>8235</v>
      </c>
      <c r="H3684" s="2" t="s">
        <v>8248</v>
      </c>
      <c r="I3684" s="2">
        <v>1434047084</v>
      </c>
      <c r="J3684" s="2">
        <v>1431455084</v>
      </c>
      <c r="K3684" s="2" t="b">
        <v>1</v>
      </c>
      <c r="L3684" s="2">
        <v>28</v>
      </c>
      <c r="M3684" s="2" t="b">
        <v>0</v>
      </c>
      <c r="N3684" s="2" t="s">
        <v>8270</v>
      </c>
      <c r="O3684" s="9">
        <f>E3684/D3684</f>
        <v>7.0433333333333334E-2</v>
      </c>
      <c r="P3684" s="10">
        <f>IF(E3684=0,0,E3684/L3684)</f>
        <v>75.464285714285708</v>
      </c>
      <c r="Q3684" s="2" t="str">
        <f>LEFT(N3684,SEARCH("/",N3684,1)-1)</f>
        <v>theater</v>
      </c>
      <c r="R3684" s="2" t="str">
        <f>RIGHT(N3684,LEN(N3684)-SEARCH("/",N3684))</f>
        <v>plays</v>
      </c>
      <c r="S3684" s="21">
        <f>(((J3684/60)/60)/24)+DATE(1970,1,1)+(-5/24)</f>
        <v>42136.558842592589</v>
      </c>
      <c r="T3684" s="21">
        <f>(((I3684/60)/60)/24)+DATE(1970,1,1)+(-5/24)</f>
        <v>42166.558842592589</v>
      </c>
    </row>
    <row r="3685" spans="1:20" ht="60" x14ac:dyDescent="0.25">
      <c r="A3685" s="13">
        <v>3850</v>
      </c>
      <c r="B3685" s="3" t="s">
        <v>3847</v>
      </c>
      <c r="C3685" s="3" t="s">
        <v>7959</v>
      </c>
      <c r="D3685" s="2">
        <v>1000</v>
      </c>
      <c r="E3685" s="11">
        <v>38</v>
      </c>
      <c r="F3685" s="2" t="s">
        <v>8220</v>
      </c>
      <c r="G3685" s="2" t="s">
        <v>8223</v>
      </c>
      <c r="H3685" s="2" t="s">
        <v>8245</v>
      </c>
      <c r="I3685" s="2">
        <v>1420081143</v>
      </c>
      <c r="J3685" s="2">
        <v>1417489143</v>
      </c>
      <c r="K3685" s="2" t="b">
        <v>1</v>
      </c>
      <c r="L3685" s="2">
        <v>4</v>
      </c>
      <c r="M3685" s="2" t="b">
        <v>0</v>
      </c>
      <c r="N3685" s="2" t="s">
        <v>8270</v>
      </c>
      <c r="O3685" s="9">
        <f>E3685/D3685</f>
        <v>3.7999999999999999E-2</v>
      </c>
      <c r="P3685" s="10">
        <f>IF(E3685=0,0,E3685/L3685)</f>
        <v>9.5</v>
      </c>
      <c r="Q3685" s="2" t="str">
        <f>LEFT(N3685,SEARCH("/",N3685,1)-1)</f>
        <v>theater</v>
      </c>
      <c r="R3685" s="2" t="str">
        <f>RIGHT(N3685,LEN(N3685)-SEARCH("/",N3685))</f>
        <v>plays</v>
      </c>
      <c r="S3685" s="21">
        <f>(((J3685/60)/60)/24)+DATE(1970,1,1)+(-5/24)</f>
        <v>41974.916006944441</v>
      </c>
      <c r="T3685" s="21">
        <f>(((I3685/60)/60)/24)+DATE(1970,1,1)+(-5/24)</f>
        <v>42004.916006944441</v>
      </c>
    </row>
    <row r="3686" spans="1:20" ht="75" x14ac:dyDescent="0.25">
      <c r="A3686" s="13">
        <v>3851</v>
      </c>
      <c r="B3686" s="3" t="s">
        <v>3848</v>
      </c>
      <c r="C3686" s="3" t="s">
        <v>7960</v>
      </c>
      <c r="D3686" s="2">
        <v>2500</v>
      </c>
      <c r="E3686" s="11">
        <v>852</v>
      </c>
      <c r="F3686" s="2" t="s">
        <v>8220</v>
      </c>
      <c r="G3686" s="2" t="s">
        <v>8224</v>
      </c>
      <c r="H3686" s="2" t="s">
        <v>8246</v>
      </c>
      <c r="I3686" s="2">
        <v>1437129179</v>
      </c>
      <c r="J3686" s="2">
        <v>1434537179</v>
      </c>
      <c r="K3686" s="2" t="b">
        <v>1</v>
      </c>
      <c r="L3686" s="2">
        <v>24</v>
      </c>
      <c r="M3686" s="2" t="b">
        <v>0</v>
      </c>
      <c r="N3686" s="2" t="s">
        <v>8270</v>
      </c>
      <c r="O3686" s="9">
        <f>E3686/D3686</f>
        <v>0.34079999999999999</v>
      </c>
      <c r="P3686" s="10">
        <f>IF(E3686=0,0,E3686/L3686)</f>
        <v>35.5</v>
      </c>
      <c r="Q3686" s="2" t="str">
        <f>LEFT(N3686,SEARCH("/",N3686,1)-1)</f>
        <v>theater</v>
      </c>
      <c r="R3686" s="2" t="str">
        <f>RIGHT(N3686,LEN(N3686)-SEARCH("/",N3686))</f>
        <v>plays</v>
      </c>
      <c r="S3686" s="21">
        <f>(((J3686/60)/60)/24)+DATE(1970,1,1)+(-5/24)</f>
        <v>42172.23123842592</v>
      </c>
      <c r="T3686" s="21">
        <f>(((I3686/60)/60)/24)+DATE(1970,1,1)+(-5/24)</f>
        <v>42202.23123842592</v>
      </c>
    </row>
    <row r="3687" spans="1:20" ht="75" hidden="1" x14ac:dyDescent="0.25">
      <c r="A3687" s="13">
        <v>3852</v>
      </c>
      <c r="B3687" s="3" t="s">
        <v>3849</v>
      </c>
      <c r="C3687" s="3" t="s">
        <v>7961</v>
      </c>
      <c r="D3687" s="2">
        <v>10000</v>
      </c>
      <c r="E3687" s="11">
        <v>20</v>
      </c>
      <c r="F3687" s="2" t="s">
        <v>8220</v>
      </c>
      <c r="G3687" s="2" t="s">
        <v>8223</v>
      </c>
      <c r="H3687" s="2" t="s">
        <v>8245</v>
      </c>
      <c r="I3687" s="2">
        <v>1427427276</v>
      </c>
      <c r="J3687" s="2">
        <v>1425270876</v>
      </c>
      <c r="K3687" s="2" t="b">
        <v>0</v>
      </c>
      <c r="L3687" s="2">
        <v>2</v>
      </c>
      <c r="M3687" s="2" t="b">
        <v>0</v>
      </c>
      <c r="N3687" s="2" t="s">
        <v>8270</v>
      </c>
      <c r="O3687" s="9">
        <f>E3687/D3687</f>
        <v>2E-3</v>
      </c>
      <c r="P3687" s="10">
        <f>IF(E3687=0,0,E3687/L3687)</f>
        <v>10</v>
      </c>
      <c r="Q3687" s="2" t="str">
        <f>LEFT(N3687,SEARCH("/",N3687,1)-1)</f>
        <v>theater</v>
      </c>
      <c r="R3687" s="2" t="str">
        <f>RIGHT(N3687,LEN(N3687)-SEARCH("/",N3687))</f>
        <v>plays</v>
      </c>
      <c r="S3687" s="21">
        <f>(((J3687/60)/60)/24)+DATE(1970,1,1)+(-5/24)</f>
        <v>42064.982361111113</v>
      </c>
      <c r="T3687" s="21">
        <f>(((I3687/60)/60)/24)+DATE(1970,1,1)+(-5/24)</f>
        <v>42089.940694444442</v>
      </c>
    </row>
    <row r="3688" spans="1:20" ht="60" hidden="1" x14ac:dyDescent="0.25">
      <c r="A3688" s="13">
        <v>3853</v>
      </c>
      <c r="B3688" s="3" t="s">
        <v>3850</v>
      </c>
      <c r="C3688" s="3" t="s">
        <v>7962</v>
      </c>
      <c r="D3688" s="2">
        <v>100000</v>
      </c>
      <c r="E3688" s="11">
        <v>26</v>
      </c>
      <c r="F3688" s="2" t="s">
        <v>8220</v>
      </c>
      <c r="G3688" s="2" t="s">
        <v>8223</v>
      </c>
      <c r="H3688" s="2" t="s">
        <v>8245</v>
      </c>
      <c r="I3688" s="2">
        <v>1409602178</v>
      </c>
      <c r="J3688" s="2">
        <v>1406578178</v>
      </c>
      <c r="K3688" s="2" t="b">
        <v>0</v>
      </c>
      <c r="L3688" s="2">
        <v>2</v>
      </c>
      <c r="M3688" s="2" t="b">
        <v>0</v>
      </c>
      <c r="N3688" s="2" t="s">
        <v>8270</v>
      </c>
      <c r="O3688" s="9">
        <f>E3688/D3688</f>
        <v>2.5999999999999998E-4</v>
      </c>
      <c r="P3688" s="10">
        <f>IF(E3688=0,0,E3688/L3688)</f>
        <v>13</v>
      </c>
      <c r="Q3688" s="2" t="str">
        <f>LEFT(N3688,SEARCH("/",N3688,1)-1)</f>
        <v>theater</v>
      </c>
      <c r="R3688" s="2" t="str">
        <f>RIGHT(N3688,LEN(N3688)-SEARCH("/",N3688))</f>
        <v>plays</v>
      </c>
      <c r="S3688" s="21">
        <f>(((J3688/60)/60)/24)+DATE(1970,1,1)+(-5/24)</f>
        <v>41848.631689814814</v>
      </c>
      <c r="T3688" s="21">
        <f>(((I3688/60)/60)/24)+DATE(1970,1,1)+(-5/24)</f>
        <v>41883.631689814814</v>
      </c>
    </row>
    <row r="3689" spans="1:20" ht="45" hidden="1" x14ac:dyDescent="0.25">
      <c r="A3689" s="13">
        <v>3854</v>
      </c>
      <c r="B3689" s="3" t="s">
        <v>3851</v>
      </c>
      <c r="C3689" s="3" t="s">
        <v>7963</v>
      </c>
      <c r="D3689" s="2">
        <v>11000</v>
      </c>
      <c r="E3689" s="11">
        <v>1788</v>
      </c>
      <c r="F3689" s="2" t="s">
        <v>8220</v>
      </c>
      <c r="G3689" s="2" t="s">
        <v>8223</v>
      </c>
      <c r="H3689" s="2" t="s">
        <v>8245</v>
      </c>
      <c r="I3689" s="2">
        <v>1431206058</v>
      </c>
      <c r="J3689" s="2">
        <v>1428614058</v>
      </c>
      <c r="K3689" s="2" t="b">
        <v>0</v>
      </c>
      <c r="L3689" s="2">
        <v>20</v>
      </c>
      <c r="M3689" s="2" t="b">
        <v>0</v>
      </c>
      <c r="N3689" s="2" t="s">
        <v>8270</v>
      </c>
      <c r="O3689" s="9">
        <f>E3689/D3689</f>
        <v>0.16254545454545455</v>
      </c>
      <c r="P3689" s="10">
        <f>IF(E3689=0,0,E3689/L3689)</f>
        <v>89.4</v>
      </c>
      <c r="Q3689" s="2" t="str">
        <f>LEFT(N3689,SEARCH("/",N3689,1)-1)</f>
        <v>theater</v>
      </c>
      <c r="R3689" s="2" t="str">
        <f>RIGHT(N3689,LEN(N3689)-SEARCH("/",N3689))</f>
        <v>plays</v>
      </c>
      <c r="S3689" s="21">
        <f>(((J3689/60)/60)/24)+DATE(1970,1,1)+(-5/24)</f>
        <v>42103.67659722222</v>
      </c>
      <c r="T3689" s="21">
        <f>(((I3689/60)/60)/24)+DATE(1970,1,1)+(-5/24)</f>
        <v>42133.67659722222</v>
      </c>
    </row>
    <row r="3690" spans="1:20" ht="120" hidden="1" x14ac:dyDescent="0.25">
      <c r="A3690" s="13">
        <v>3855</v>
      </c>
      <c r="B3690" s="3" t="s">
        <v>3852</v>
      </c>
      <c r="C3690" s="3" t="s">
        <v>7964</v>
      </c>
      <c r="D3690" s="2">
        <v>1000</v>
      </c>
      <c r="E3690" s="11">
        <v>25</v>
      </c>
      <c r="F3690" s="2" t="s">
        <v>8220</v>
      </c>
      <c r="G3690" s="2" t="s">
        <v>8223</v>
      </c>
      <c r="H3690" s="2" t="s">
        <v>8245</v>
      </c>
      <c r="I3690" s="2">
        <v>1427408271</v>
      </c>
      <c r="J3690" s="2">
        <v>1424819871</v>
      </c>
      <c r="K3690" s="2" t="b">
        <v>0</v>
      </c>
      <c r="L3690" s="2">
        <v>1</v>
      </c>
      <c r="M3690" s="2" t="b">
        <v>0</v>
      </c>
      <c r="N3690" s="2" t="s">
        <v>8270</v>
      </c>
      <c r="O3690" s="9">
        <f>E3690/D3690</f>
        <v>2.5000000000000001E-2</v>
      </c>
      <c r="P3690" s="10">
        <f>IF(E3690=0,0,E3690/L3690)</f>
        <v>25</v>
      </c>
      <c r="Q3690" s="2" t="str">
        <f>LEFT(N3690,SEARCH("/",N3690,1)-1)</f>
        <v>theater</v>
      </c>
      <c r="R3690" s="2" t="str">
        <f>RIGHT(N3690,LEN(N3690)-SEARCH("/",N3690))</f>
        <v>plays</v>
      </c>
      <c r="S3690" s="21">
        <f>(((J3690/60)/60)/24)+DATE(1970,1,1)+(-5/24)</f>
        <v>42059.762395833335</v>
      </c>
      <c r="T3690" s="21">
        <f>(((I3690/60)/60)/24)+DATE(1970,1,1)+(-5/24)</f>
        <v>42089.720729166664</v>
      </c>
    </row>
    <row r="3691" spans="1:20" ht="105" hidden="1" x14ac:dyDescent="0.25">
      <c r="A3691" s="13">
        <v>3856</v>
      </c>
      <c r="B3691" s="3" t="s">
        <v>3853</v>
      </c>
      <c r="C3691" s="3" t="s">
        <v>7965</v>
      </c>
      <c r="D3691" s="2">
        <v>5000</v>
      </c>
      <c r="E3691" s="11">
        <v>1</v>
      </c>
      <c r="F3691" s="2" t="s">
        <v>8220</v>
      </c>
      <c r="G3691" s="2" t="s">
        <v>8223</v>
      </c>
      <c r="H3691" s="2" t="s">
        <v>8245</v>
      </c>
      <c r="I3691" s="2">
        <v>1425833403</v>
      </c>
      <c r="J3691" s="2">
        <v>1423245003</v>
      </c>
      <c r="K3691" s="2" t="b">
        <v>0</v>
      </c>
      <c r="L3691" s="2">
        <v>1</v>
      </c>
      <c r="M3691" s="2" t="b">
        <v>0</v>
      </c>
      <c r="N3691" s="2" t="s">
        <v>8270</v>
      </c>
      <c r="O3691" s="9">
        <f>E3691/D3691</f>
        <v>2.0000000000000001E-4</v>
      </c>
      <c r="P3691" s="10">
        <f>IF(E3691=0,0,E3691/L3691)</f>
        <v>1</v>
      </c>
      <c r="Q3691" s="2" t="str">
        <f>LEFT(N3691,SEARCH("/",N3691,1)-1)</f>
        <v>theater</v>
      </c>
      <c r="R3691" s="2" t="str">
        <f>RIGHT(N3691,LEN(N3691)-SEARCH("/",N3691))</f>
        <v>plays</v>
      </c>
      <c r="S3691" s="21">
        <f>(((J3691/60)/60)/24)+DATE(1970,1,1)+(-5/24)</f>
        <v>42041.534756944442</v>
      </c>
      <c r="T3691" s="21">
        <f>(((I3691/60)/60)/24)+DATE(1970,1,1)+(-5/24)</f>
        <v>42071.493090277778</v>
      </c>
    </row>
    <row r="3692" spans="1:20" ht="105" hidden="1" x14ac:dyDescent="0.25">
      <c r="A3692" s="13">
        <v>3857</v>
      </c>
      <c r="B3692" s="3" t="s">
        <v>3854</v>
      </c>
      <c r="C3692" s="3" t="s">
        <v>7966</v>
      </c>
      <c r="D3692" s="2">
        <v>5000</v>
      </c>
      <c r="E3692" s="11">
        <v>260</v>
      </c>
      <c r="F3692" s="2" t="s">
        <v>8220</v>
      </c>
      <c r="G3692" s="2" t="s">
        <v>8223</v>
      </c>
      <c r="H3692" s="2" t="s">
        <v>8245</v>
      </c>
      <c r="I3692" s="2">
        <v>1406913120</v>
      </c>
      <c r="J3692" s="2">
        <v>1404927690</v>
      </c>
      <c r="K3692" s="2" t="b">
        <v>0</v>
      </c>
      <c r="L3692" s="2">
        <v>4</v>
      </c>
      <c r="M3692" s="2" t="b">
        <v>0</v>
      </c>
      <c r="N3692" s="2" t="s">
        <v>8270</v>
      </c>
      <c r="O3692" s="9">
        <f>E3692/D3692</f>
        <v>5.1999999999999998E-2</v>
      </c>
      <c r="P3692" s="10">
        <f>IF(E3692=0,0,E3692/L3692)</f>
        <v>65</v>
      </c>
      <c r="Q3692" s="2" t="str">
        <f>LEFT(N3692,SEARCH("/",N3692,1)-1)</f>
        <v>theater</v>
      </c>
      <c r="R3692" s="2" t="str">
        <f>RIGHT(N3692,LEN(N3692)-SEARCH("/",N3692))</f>
        <v>plays</v>
      </c>
      <c r="S3692" s="21">
        <f>(((J3692/60)/60)/24)+DATE(1970,1,1)+(-5/24)</f>
        <v>41829.528819444444</v>
      </c>
      <c r="T3692" s="21">
        <f>(((I3692/60)/60)/24)+DATE(1970,1,1)+(-5/24)</f>
        <v>41852.508333333331</v>
      </c>
    </row>
    <row r="3693" spans="1:20" ht="90" hidden="1" x14ac:dyDescent="0.25">
      <c r="A3693" s="13">
        <v>3858</v>
      </c>
      <c r="B3693" s="3" t="s">
        <v>3855</v>
      </c>
      <c r="C3693" s="3" t="s">
        <v>7967</v>
      </c>
      <c r="D3693" s="2">
        <v>500</v>
      </c>
      <c r="E3693" s="11">
        <v>10</v>
      </c>
      <c r="F3693" s="2" t="s">
        <v>8220</v>
      </c>
      <c r="G3693" s="2" t="s">
        <v>8224</v>
      </c>
      <c r="H3693" s="2" t="s">
        <v>8246</v>
      </c>
      <c r="I3693" s="2">
        <v>1432328400</v>
      </c>
      <c r="J3693" s="2">
        <v>1430734844</v>
      </c>
      <c r="K3693" s="2" t="b">
        <v>0</v>
      </c>
      <c r="L3693" s="2">
        <v>1</v>
      </c>
      <c r="M3693" s="2" t="b">
        <v>0</v>
      </c>
      <c r="N3693" s="2" t="s">
        <v>8270</v>
      </c>
      <c r="O3693" s="9">
        <f>E3693/D3693</f>
        <v>0.02</v>
      </c>
      <c r="P3693" s="10">
        <f>IF(E3693=0,0,E3693/L3693)</f>
        <v>10</v>
      </c>
      <c r="Q3693" s="2" t="str">
        <f>LEFT(N3693,SEARCH("/",N3693,1)-1)</f>
        <v>theater</v>
      </c>
      <c r="R3693" s="2" t="str">
        <f>RIGHT(N3693,LEN(N3693)-SEARCH("/",N3693))</f>
        <v>plays</v>
      </c>
      <c r="S3693" s="21">
        <f>(((J3693/60)/60)/24)+DATE(1970,1,1)+(-5/24)</f>
        <v>42128.222731481481</v>
      </c>
      <c r="T3693" s="21">
        <f>(((I3693/60)/60)/24)+DATE(1970,1,1)+(-5/24)</f>
        <v>42146.666666666664</v>
      </c>
    </row>
    <row r="3694" spans="1:20" ht="90" hidden="1" x14ac:dyDescent="0.25">
      <c r="A3694" s="13">
        <v>3859</v>
      </c>
      <c r="B3694" s="3" t="s">
        <v>3856</v>
      </c>
      <c r="C3694" s="3" t="s">
        <v>7968</v>
      </c>
      <c r="D3694" s="2">
        <v>2500</v>
      </c>
      <c r="E3694" s="11">
        <v>1</v>
      </c>
      <c r="F3694" s="2" t="s">
        <v>8220</v>
      </c>
      <c r="G3694" s="2" t="s">
        <v>8223</v>
      </c>
      <c r="H3694" s="2" t="s">
        <v>8245</v>
      </c>
      <c r="I3694" s="2">
        <v>1403730000</v>
      </c>
      <c r="J3694" s="2">
        <v>1401485207</v>
      </c>
      <c r="K3694" s="2" t="b">
        <v>0</v>
      </c>
      <c r="L3694" s="2">
        <v>1</v>
      </c>
      <c r="M3694" s="2" t="b">
        <v>0</v>
      </c>
      <c r="N3694" s="2" t="s">
        <v>8270</v>
      </c>
      <c r="O3694" s="9">
        <f>E3694/D3694</f>
        <v>4.0000000000000002E-4</v>
      </c>
      <c r="P3694" s="10">
        <f>IF(E3694=0,0,E3694/L3694)</f>
        <v>1</v>
      </c>
      <c r="Q3694" s="2" t="str">
        <f>LEFT(N3694,SEARCH("/",N3694,1)-1)</f>
        <v>theater</v>
      </c>
      <c r="R3694" s="2" t="str">
        <f>RIGHT(N3694,LEN(N3694)-SEARCH("/",N3694))</f>
        <v>plays</v>
      </c>
      <c r="S3694" s="21">
        <f>(((J3694/60)/60)/24)+DATE(1970,1,1)+(-5/24)</f>
        <v>41789.685266203705</v>
      </c>
      <c r="T3694" s="21">
        <f>(((I3694/60)/60)/24)+DATE(1970,1,1)+(-5/24)</f>
        <v>41815.666666666664</v>
      </c>
    </row>
    <row r="3695" spans="1:20" ht="90" hidden="1" x14ac:dyDescent="0.25">
      <c r="A3695" s="13">
        <v>3860</v>
      </c>
      <c r="B3695" s="3" t="s">
        <v>3857</v>
      </c>
      <c r="C3695" s="3" t="s">
        <v>7969</v>
      </c>
      <c r="D3695" s="2">
        <v>6000</v>
      </c>
      <c r="E3695" s="11">
        <v>1060</v>
      </c>
      <c r="F3695" s="2" t="s">
        <v>8220</v>
      </c>
      <c r="G3695" s="2" t="s">
        <v>8223</v>
      </c>
      <c r="H3695" s="2" t="s">
        <v>8245</v>
      </c>
      <c r="I3695" s="2">
        <v>1407858710</v>
      </c>
      <c r="J3695" s="2">
        <v>1405266710</v>
      </c>
      <c r="K3695" s="2" t="b">
        <v>0</v>
      </c>
      <c r="L3695" s="2">
        <v>13</v>
      </c>
      <c r="M3695" s="2" t="b">
        <v>0</v>
      </c>
      <c r="N3695" s="2" t="s">
        <v>8270</v>
      </c>
      <c r="O3695" s="9">
        <f>E3695/D3695</f>
        <v>0.17666666666666667</v>
      </c>
      <c r="P3695" s="10">
        <f>IF(E3695=0,0,E3695/L3695)</f>
        <v>81.538461538461533</v>
      </c>
      <c r="Q3695" s="2" t="str">
        <f>LEFT(N3695,SEARCH("/",N3695,1)-1)</f>
        <v>theater</v>
      </c>
      <c r="R3695" s="2" t="str">
        <f>RIGHT(N3695,LEN(N3695)-SEARCH("/",N3695))</f>
        <v>plays</v>
      </c>
      <c r="S3695" s="21">
        <f>(((J3695/60)/60)/24)+DATE(1970,1,1)+(-5/24)</f>
        <v>41833.452662037031</v>
      </c>
      <c r="T3695" s="21">
        <f>(((I3695/60)/60)/24)+DATE(1970,1,1)+(-5/24)</f>
        <v>41863.452662037031</v>
      </c>
    </row>
    <row r="3696" spans="1:20" ht="30" hidden="1" x14ac:dyDescent="0.25">
      <c r="A3696" s="13">
        <v>3861</v>
      </c>
      <c r="B3696" s="3" t="s">
        <v>3858</v>
      </c>
      <c r="C3696" s="3" t="s">
        <v>7970</v>
      </c>
      <c r="D3696" s="2">
        <v>2000</v>
      </c>
      <c r="E3696" s="11">
        <v>100</v>
      </c>
      <c r="F3696" s="2" t="s">
        <v>8220</v>
      </c>
      <c r="G3696" s="2" t="s">
        <v>8223</v>
      </c>
      <c r="H3696" s="2" t="s">
        <v>8245</v>
      </c>
      <c r="I3696" s="2">
        <v>1415828820</v>
      </c>
      <c r="J3696" s="2">
        <v>1412258977</v>
      </c>
      <c r="K3696" s="2" t="b">
        <v>0</v>
      </c>
      <c r="L3696" s="2">
        <v>1</v>
      </c>
      <c r="M3696" s="2" t="b">
        <v>0</v>
      </c>
      <c r="N3696" s="2" t="s">
        <v>8270</v>
      </c>
      <c r="O3696" s="9">
        <f>E3696/D3696</f>
        <v>0.05</v>
      </c>
      <c r="P3696" s="10">
        <f>IF(E3696=0,0,E3696/L3696)</f>
        <v>100</v>
      </c>
      <c r="Q3696" s="2" t="str">
        <f>LEFT(N3696,SEARCH("/",N3696,1)-1)</f>
        <v>theater</v>
      </c>
      <c r="R3696" s="2" t="str">
        <f>RIGHT(N3696,LEN(N3696)-SEARCH("/",N3696))</f>
        <v>plays</v>
      </c>
      <c r="S3696" s="21">
        <f>(((J3696/60)/60)/24)+DATE(1970,1,1)+(-5/24)</f>
        <v>41914.381678240738</v>
      </c>
      <c r="T3696" s="21">
        <f>(((I3696/60)/60)/24)+DATE(1970,1,1)+(-5/24)</f>
        <v>41955.699305555558</v>
      </c>
    </row>
    <row r="3697" spans="1:20" ht="60" hidden="1" x14ac:dyDescent="0.25">
      <c r="A3697" s="13">
        <v>3862</v>
      </c>
      <c r="B3697" s="3" t="s">
        <v>3859</v>
      </c>
      <c r="C3697" s="3" t="s">
        <v>7971</v>
      </c>
      <c r="D3697" s="2">
        <v>7500</v>
      </c>
      <c r="E3697" s="11">
        <v>1</v>
      </c>
      <c r="F3697" s="2" t="s">
        <v>8220</v>
      </c>
      <c r="G3697" s="2" t="s">
        <v>8223</v>
      </c>
      <c r="H3697" s="2" t="s">
        <v>8245</v>
      </c>
      <c r="I3697" s="2">
        <v>1473699540</v>
      </c>
      <c r="J3697" s="2">
        <v>1472451356</v>
      </c>
      <c r="K3697" s="2" t="b">
        <v>0</v>
      </c>
      <c r="L3697" s="2">
        <v>1</v>
      </c>
      <c r="M3697" s="2" t="b">
        <v>0</v>
      </c>
      <c r="N3697" s="2" t="s">
        <v>8270</v>
      </c>
      <c r="O3697" s="9">
        <f>E3697/D3697</f>
        <v>1.3333333333333334E-4</v>
      </c>
      <c r="P3697" s="10">
        <f>IF(E3697=0,0,E3697/L3697)</f>
        <v>1</v>
      </c>
      <c r="Q3697" s="2" t="str">
        <f>LEFT(N3697,SEARCH("/",N3697,1)-1)</f>
        <v>theater</v>
      </c>
      <c r="R3697" s="2" t="str">
        <f>RIGHT(N3697,LEN(N3697)-SEARCH("/",N3697))</f>
        <v>plays</v>
      </c>
      <c r="S3697" s="21">
        <f>(((J3697/60)/60)/24)+DATE(1970,1,1)+(-5/24)</f>
        <v>42611.052731481475</v>
      </c>
      <c r="T3697" s="21">
        <f>(((I3697/60)/60)/24)+DATE(1970,1,1)+(-5/24)</f>
        <v>42625.499305555553</v>
      </c>
    </row>
    <row r="3698" spans="1:20" ht="105" hidden="1" x14ac:dyDescent="0.25">
      <c r="A3698" s="13">
        <v>3863</v>
      </c>
      <c r="B3698" s="3" t="s">
        <v>3860</v>
      </c>
      <c r="C3698" s="3" t="s">
        <v>7972</v>
      </c>
      <c r="D3698" s="2">
        <v>6000</v>
      </c>
      <c r="E3698" s="11">
        <v>0</v>
      </c>
      <c r="F3698" s="2" t="s">
        <v>8220</v>
      </c>
      <c r="G3698" s="2" t="s">
        <v>8223</v>
      </c>
      <c r="H3698" s="2" t="s">
        <v>8245</v>
      </c>
      <c r="I3698" s="2">
        <v>1446739905</v>
      </c>
      <c r="J3698" s="2">
        <v>1441552305</v>
      </c>
      <c r="K3698" s="2" t="b">
        <v>0</v>
      </c>
      <c r="L3698" s="2">
        <v>0</v>
      </c>
      <c r="M3698" s="2" t="b">
        <v>0</v>
      </c>
      <c r="N3698" s="2" t="s">
        <v>8270</v>
      </c>
      <c r="O3698" s="9">
        <f>E3698/D3698</f>
        <v>0</v>
      </c>
      <c r="P3698" s="10">
        <f>IF(E3698=0,0,E3698/L3698)</f>
        <v>0</v>
      </c>
      <c r="Q3698" s="2" t="str">
        <f>LEFT(N3698,SEARCH("/",N3698,1)-1)</f>
        <v>theater</v>
      </c>
      <c r="R3698" s="2" t="str">
        <f>RIGHT(N3698,LEN(N3698)-SEARCH("/",N3698))</f>
        <v>plays</v>
      </c>
      <c r="S3698" s="21">
        <f>(((J3698/60)/60)/24)+DATE(1970,1,1)+(-5/24)</f>
        <v>42253.424826388888</v>
      </c>
      <c r="T3698" s="21">
        <f>(((I3698/60)/60)/24)+DATE(1970,1,1)+(-5/24)</f>
        <v>42313.466493055552</v>
      </c>
    </row>
    <row r="3699" spans="1:20" ht="90" hidden="1" x14ac:dyDescent="0.25">
      <c r="A3699" s="13">
        <v>3864</v>
      </c>
      <c r="B3699" s="3" t="s">
        <v>3861</v>
      </c>
      <c r="C3699" s="3" t="s">
        <v>7973</v>
      </c>
      <c r="D3699" s="2">
        <v>5000</v>
      </c>
      <c r="E3699" s="11">
        <v>60</v>
      </c>
      <c r="F3699" s="2" t="s">
        <v>8220</v>
      </c>
      <c r="G3699" s="2" t="s">
        <v>8223</v>
      </c>
      <c r="H3699" s="2" t="s">
        <v>8245</v>
      </c>
      <c r="I3699" s="2">
        <v>1447799054</v>
      </c>
      <c r="J3699" s="2">
        <v>1445203454</v>
      </c>
      <c r="K3699" s="2" t="b">
        <v>0</v>
      </c>
      <c r="L3699" s="2">
        <v>3</v>
      </c>
      <c r="M3699" s="2" t="b">
        <v>0</v>
      </c>
      <c r="N3699" s="2" t="s">
        <v>8270</v>
      </c>
      <c r="O3699" s="9">
        <f>E3699/D3699</f>
        <v>1.2E-2</v>
      </c>
      <c r="P3699" s="10">
        <f>IF(E3699=0,0,E3699/L3699)</f>
        <v>20</v>
      </c>
      <c r="Q3699" s="2" t="str">
        <f>LEFT(N3699,SEARCH("/",N3699,1)-1)</f>
        <v>theater</v>
      </c>
      <c r="R3699" s="2" t="str">
        <f>RIGHT(N3699,LEN(N3699)-SEARCH("/",N3699))</f>
        <v>plays</v>
      </c>
      <c r="S3699" s="21">
        <f>(((J3699/60)/60)/24)+DATE(1970,1,1)+(-5/24)</f>
        <v>42295.683495370373</v>
      </c>
      <c r="T3699" s="21">
        <f>(((I3699/60)/60)/24)+DATE(1970,1,1)+(-5/24)</f>
        <v>42325.72516203703</v>
      </c>
    </row>
    <row r="3700" spans="1:20" ht="90" hidden="1" x14ac:dyDescent="0.25">
      <c r="A3700" s="13">
        <v>3865</v>
      </c>
      <c r="B3700" s="3" t="s">
        <v>3862</v>
      </c>
      <c r="C3700" s="3" t="s">
        <v>7974</v>
      </c>
      <c r="D3700" s="2">
        <v>2413</v>
      </c>
      <c r="E3700" s="11">
        <v>650</v>
      </c>
      <c r="F3700" s="2" t="s">
        <v>8220</v>
      </c>
      <c r="G3700" s="2" t="s">
        <v>8228</v>
      </c>
      <c r="H3700" s="2" t="s">
        <v>8250</v>
      </c>
      <c r="I3700" s="2">
        <v>1409376600</v>
      </c>
      <c r="J3700" s="2">
        <v>1405957098</v>
      </c>
      <c r="K3700" s="2" t="b">
        <v>0</v>
      </c>
      <c r="L3700" s="2">
        <v>14</v>
      </c>
      <c r="M3700" s="2" t="b">
        <v>0</v>
      </c>
      <c r="N3700" s="2" t="s">
        <v>8270</v>
      </c>
      <c r="O3700" s="9">
        <f>E3700/D3700</f>
        <v>0.26937422295897223</v>
      </c>
      <c r="P3700" s="10">
        <f>IF(E3700=0,0,E3700/L3700)</f>
        <v>46.428571428571431</v>
      </c>
      <c r="Q3700" s="2" t="str">
        <f>LEFT(N3700,SEARCH("/",N3700,1)-1)</f>
        <v>theater</v>
      </c>
      <c r="R3700" s="2" t="str">
        <f>RIGHT(N3700,LEN(N3700)-SEARCH("/",N3700))</f>
        <v>plays</v>
      </c>
      <c r="S3700" s="21">
        <f>(((J3700/60)/60)/24)+DATE(1970,1,1)+(-5/24)</f>
        <v>41841.44326388889</v>
      </c>
      <c r="T3700" s="21">
        <f>(((I3700/60)/60)/24)+DATE(1970,1,1)+(-5/24)</f>
        <v>41881.020833333328</v>
      </c>
    </row>
    <row r="3701" spans="1:20" ht="60" hidden="1" x14ac:dyDescent="0.25">
      <c r="A3701" s="13">
        <v>3866</v>
      </c>
      <c r="B3701" s="3" t="s">
        <v>3863</v>
      </c>
      <c r="C3701" s="3" t="s">
        <v>7975</v>
      </c>
      <c r="D3701" s="2">
        <v>2000</v>
      </c>
      <c r="E3701" s="11">
        <v>11</v>
      </c>
      <c r="F3701" s="2" t="s">
        <v>8220</v>
      </c>
      <c r="G3701" s="2" t="s">
        <v>8223</v>
      </c>
      <c r="H3701" s="2" t="s">
        <v>8245</v>
      </c>
      <c r="I3701" s="2">
        <v>1458703740</v>
      </c>
      <c r="J3701" s="2">
        <v>1454453021</v>
      </c>
      <c r="K3701" s="2" t="b">
        <v>0</v>
      </c>
      <c r="L3701" s="2">
        <v>2</v>
      </c>
      <c r="M3701" s="2" t="b">
        <v>0</v>
      </c>
      <c r="N3701" s="2" t="s">
        <v>8270</v>
      </c>
      <c r="O3701" s="9">
        <f>E3701/D3701</f>
        <v>5.4999999999999997E-3</v>
      </c>
      <c r="P3701" s="10">
        <f>IF(E3701=0,0,E3701/L3701)</f>
        <v>5.5</v>
      </c>
      <c r="Q3701" s="2" t="str">
        <f>LEFT(N3701,SEARCH("/",N3701,1)-1)</f>
        <v>theater</v>
      </c>
      <c r="R3701" s="2" t="str">
        <f>RIGHT(N3701,LEN(N3701)-SEARCH("/",N3701))</f>
        <v>plays</v>
      </c>
      <c r="S3701" s="21">
        <f>(((J3701/60)/60)/24)+DATE(1970,1,1)+(-5/24)</f>
        <v>42402.738668981481</v>
      </c>
      <c r="T3701" s="21">
        <f>(((I3701/60)/60)/24)+DATE(1970,1,1)+(-5/24)</f>
        <v>42451.936805555553</v>
      </c>
    </row>
    <row r="3702" spans="1:20" ht="90" hidden="1" x14ac:dyDescent="0.25">
      <c r="A3702" s="13">
        <v>3867</v>
      </c>
      <c r="B3702" s="3" t="s">
        <v>3864</v>
      </c>
      <c r="C3702" s="3" t="s">
        <v>7976</v>
      </c>
      <c r="D3702" s="2">
        <v>2000</v>
      </c>
      <c r="E3702" s="11">
        <v>251</v>
      </c>
      <c r="F3702" s="2" t="s">
        <v>8220</v>
      </c>
      <c r="G3702" s="2" t="s">
        <v>8223</v>
      </c>
      <c r="H3702" s="2" t="s">
        <v>8245</v>
      </c>
      <c r="I3702" s="2">
        <v>1466278339</v>
      </c>
      <c r="J3702" s="2">
        <v>1463686339</v>
      </c>
      <c r="K3702" s="2" t="b">
        <v>0</v>
      </c>
      <c r="L3702" s="2">
        <v>5</v>
      </c>
      <c r="M3702" s="2" t="b">
        <v>0</v>
      </c>
      <c r="N3702" s="2" t="s">
        <v>8270</v>
      </c>
      <c r="O3702" s="9">
        <f>E3702/D3702</f>
        <v>0.1255</v>
      </c>
      <c r="P3702" s="10">
        <f>IF(E3702=0,0,E3702/L3702)</f>
        <v>50.2</v>
      </c>
      <c r="Q3702" s="2" t="str">
        <f>LEFT(N3702,SEARCH("/",N3702,1)-1)</f>
        <v>theater</v>
      </c>
      <c r="R3702" s="2" t="str">
        <f>RIGHT(N3702,LEN(N3702)-SEARCH("/",N3702))</f>
        <v>plays</v>
      </c>
      <c r="S3702" s="21">
        <f>(((J3702/60)/60)/24)+DATE(1970,1,1)+(-5/24)</f>
        <v>42509.605775462966</v>
      </c>
      <c r="T3702" s="21">
        <f>(((I3702/60)/60)/24)+DATE(1970,1,1)+(-5/24)</f>
        <v>42539.605775462966</v>
      </c>
    </row>
    <row r="3703" spans="1:20" ht="105" hidden="1" x14ac:dyDescent="0.25">
      <c r="A3703" s="13">
        <v>3888</v>
      </c>
      <c r="B3703" s="3" t="s">
        <v>3885</v>
      </c>
      <c r="C3703" s="3" t="s">
        <v>7996</v>
      </c>
      <c r="D3703" s="2">
        <v>2000</v>
      </c>
      <c r="E3703" s="11">
        <v>542</v>
      </c>
      <c r="F3703" s="2" t="s">
        <v>8220</v>
      </c>
      <c r="G3703" s="2" t="s">
        <v>8224</v>
      </c>
      <c r="H3703" s="2" t="s">
        <v>8246</v>
      </c>
      <c r="I3703" s="2">
        <v>1488114358</v>
      </c>
      <c r="J3703" s="2">
        <v>1485522358</v>
      </c>
      <c r="K3703" s="2" t="b">
        <v>0</v>
      </c>
      <c r="L3703" s="2">
        <v>14</v>
      </c>
      <c r="M3703" s="2" t="b">
        <v>0</v>
      </c>
      <c r="N3703" s="2" t="s">
        <v>8270</v>
      </c>
      <c r="O3703" s="9">
        <f>E3703/D3703</f>
        <v>0.27100000000000002</v>
      </c>
      <c r="P3703" s="10">
        <f>IF(E3703=0,0,E3703/L3703)</f>
        <v>38.714285714285715</v>
      </c>
      <c r="Q3703" s="2" t="str">
        <f>LEFT(N3703,SEARCH("/",N3703,1)-1)</f>
        <v>theater</v>
      </c>
      <c r="R3703" s="2" t="str">
        <f>RIGHT(N3703,LEN(N3703)-SEARCH("/",N3703))</f>
        <v>plays</v>
      </c>
      <c r="S3703" s="21">
        <f>(((J3703/60)/60)/24)+DATE(1970,1,1)+(-5/24)</f>
        <v>42762.337476851848</v>
      </c>
      <c r="T3703" s="21">
        <f>(((I3703/60)/60)/24)+DATE(1970,1,1)+(-5/24)</f>
        <v>42792.337476851848</v>
      </c>
    </row>
    <row r="3704" spans="1:20" ht="75" hidden="1" x14ac:dyDescent="0.25">
      <c r="A3704" s="13">
        <v>3889</v>
      </c>
      <c r="B3704" s="3" t="s">
        <v>3886</v>
      </c>
      <c r="C3704" s="3" t="s">
        <v>7997</v>
      </c>
      <c r="D3704" s="2">
        <v>8000</v>
      </c>
      <c r="E3704" s="11">
        <v>118</v>
      </c>
      <c r="F3704" s="2" t="s">
        <v>8220</v>
      </c>
      <c r="G3704" s="2" t="s">
        <v>8223</v>
      </c>
      <c r="H3704" s="2" t="s">
        <v>8245</v>
      </c>
      <c r="I3704" s="2">
        <v>1420413960</v>
      </c>
      <c r="J3704" s="2">
        <v>1417651630</v>
      </c>
      <c r="K3704" s="2" t="b">
        <v>0</v>
      </c>
      <c r="L3704" s="2">
        <v>9</v>
      </c>
      <c r="M3704" s="2" t="b">
        <v>0</v>
      </c>
      <c r="N3704" s="2" t="s">
        <v>8270</v>
      </c>
      <c r="O3704" s="9">
        <f>E3704/D3704</f>
        <v>1.4749999999999999E-2</v>
      </c>
      <c r="P3704" s="10">
        <f>IF(E3704=0,0,E3704/L3704)</f>
        <v>13.111111111111111</v>
      </c>
      <c r="Q3704" s="2" t="str">
        <f>LEFT(N3704,SEARCH("/",N3704,1)-1)</f>
        <v>theater</v>
      </c>
      <c r="R3704" s="2" t="str">
        <f>RIGHT(N3704,LEN(N3704)-SEARCH("/",N3704))</f>
        <v>plays</v>
      </c>
      <c r="S3704" s="21">
        <f>(((J3704/60)/60)/24)+DATE(1970,1,1)+(-5/24)</f>
        <v>41976.796643518515</v>
      </c>
      <c r="T3704" s="21">
        <f>(((I3704/60)/60)/24)+DATE(1970,1,1)+(-5/24)</f>
        <v>42008.768055555549</v>
      </c>
    </row>
    <row r="3705" spans="1:20" ht="90" hidden="1" x14ac:dyDescent="0.25">
      <c r="A3705" s="13">
        <v>3890</v>
      </c>
      <c r="B3705" s="3" t="s">
        <v>3887</v>
      </c>
      <c r="C3705" s="3" t="s">
        <v>7998</v>
      </c>
      <c r="D3705" s="2">
        <v>15000</v>
      </c>
      <c r="E3705" s="11">
        <v>2524</v>
      </c>
      <c r="F3705" s="2" t="s">
        <v>8220</v>
      </c>
      <c r="G3705" s="2" t="s">
        <v>8223</v>
      </c>
      <c r="H3705" s="2" t="s">
        <v>8245</v>
      </c>
      <c r="I3705" s="2">
        <v>1439662344</v>
      </c>
      <c r="J3705" s="2">
        <v>1434478344</v>
      </c>
      <c r="K3705" s="2" t="b">
        <v>0</v>
      </c>
      <c r="L3705" s="2">
        <v>8</v>
      </c>
      <c r="M3705" s="2" t="b">
        <v>0</v>
      </c>
      <c r="N3705" s="2" t="s">
        <v>8270</v>
      </c>
      <c r="O3705" s="9">
        <f>E3705/D3705</f>
        <v>0.16826666666666668</v>
      </c>
      <c r="P3705" s="10">
        <f>IF(E3705=0,0,E3705/L3705)</f>
        <v>315.5</v>
      </c>
      <c r="Q3705" s="2" t="str">
        <f>LEFT(N3705,SEARCH("/",N3705,1)-1)</f>
        <v>theater</v>
      </c>
      <c r="R3705" s="2" t="str">
        <f>RIGHT(N3705,LEN(N3705)-SEARCH("/",N3705))</f>
        <v>plays</v>
      </c>
      <c r="S3705" s="21">
        <f>(((J3705/60)/60)/24)+DATE(1970,1,1)+(-5/24)</f>
        <v>42171.55027777778</v>
      </c>
      <c r="T3705" s="21">
        <f>(((I3705/60)/60)/24)+DATE(1970,1,1)+(-5/24)</f>
        <v>42231.55027777778</v>
      </c>
    </row>
    <row r="3706" spans="1:20" ht="45" hidden="1" x14ac:dyDescent="0.25">
      <c r="A3706" s="13">
        <v>3891</v>
      </c>
      <c r="B3706" s="3" t="s">
        <v>3888</v>
      </c>
      <c r="C3706" s="3" t="s">
        <v>7999</v>
      </c>
      <c r="D3706" s="2">
        <v>800</v>
      </c>
      <c r="E3706" s="11">
        <v>260</v>
      </c>
      <c r="F3706" s="2" t="s">
        <v>8220</v>
      </c>
      <c r="G3706" s="2" t="s">
        <v>8223</v>
      </c>
      <c r="H3706" s="2" t="s">
        <v>8245</v>
      </c>
      <c r="I3706" s="2">
        <v>1427086740</v>
      </c>
      <c r="J3706" s="2">
        <v>1424488244</v>
      </c>
      <c r="K3706" s="2" t="b">
        <v>0</v>
      </c>
      <c r="L3706" s="2">
        <v>7</v>
      </c>
      <c r="M3706" s="2" t="b">
        <v>0</v>
      </c>
      <c r="N3706" s="2" t="s">
        <v>8270</v>
      </c>
      <c r="O3706" s="9">
        <f>E3706/D3706</f>
        <v>0.32500000000000001</v>
      </c>
      <c r="P3706" s="10">
        <f>IF(E3706=0,0,E3706/L3706)</f>
        <v>37.142857142857146</v>
      </c>
      <c r="Q3706" s="2" t="str">
        <f>LEFT(N3706,SEARCH("/",N3706,1)-1)</f>
        <v>theater</v>
      </c>
      <c r="R3706" s="2" t="str">
        <f>RIGHT(N3706,LEN(N3706)-SEARCH("/",N3706))</f>
        <v>plays</v>
      </c>
      <c r="S3706" s="21">
        <f>(((J3706/60)/60)/24)+DATE(1970,1,1)+(-5/24)</f>
        <v>42055.924120370364</v>
      </c>
      <c r="T3706" s="21">
        <f>(((I3706/60)/60)/24)+DATE(1970,1,1)+(-5/24)</f>
        <v>42085.999305555553</v>
      </c>
    </row>
    <row r="3707" spans="1:20" ht="105" hidden="1" x14ac:dyDescent="0.25">
      <c r="A3707" s="13">
        <v>3892</v>
      </c>
      <c r="B3707" s="3" t="s">
        <v>3889</v>
      </c>
      <c r="C3707" s="3" t="s">
        <v>8000</v>
      </c>
      <c r="D3707" s="2">
        <v>1000</v>
      </c>
      <c r="E3707" s="11">
        <v>0</v>
      </c>
      <c r="F3707" s="2" t="s">
        <v>8220</v>
      </c>
      <c r="G3707" s="2" t="s">
        <v>8223</v>
      </c>
      <c r="H3707" s="2" t="s">
        <v>8245</v>
      </c>
      <c r="I3707" s="2">
        <v>1408863600</v>
      </c>
      <c r="J3707" s="2">
        <v>1408203557</v>
      </c>
      <c r="K3707" s="2" t="b">
        <v>0</v>
      </c>
      <c r="L3707" s="2">
        <v>0</v>
      </c>
      <c r="M3707" s="2" t="b">
        <v>0</v>
      </c>
      <c r="N3707" s="2" t="s">
        <v>8270</v>
      </c>
      <c r="O3707" s="9">
        <f>E3707/D3707</f>
        <v>0</v>
      </c>
      <c r="P3707" s="10">
        <f>IF(E3707=0,0,E3707/L3707)</f>
        <v>0</v>
      </c>
      <c r="Q3707" s="2" t="str">
        <f>LEFT(N3707,SEARCH("/",N3707,1)-1)</f>
        <v>theater</v>
      </c>
      <c r="R3707" s="2" t="str">
        <f>RIGHT(N3707,LEN(N3707)-SEARCH("/",N3707))</f>
        <v>plays</v>
      </c>
      <c r="S3707" s="21">
        <f>(((J3707/60)/60)/24)+DATE(1970,1,1)+(-5/24)</f>
        <v>41867.44394675926</v>
      </c>
      <c r="T3707" s="21">
        <f>(((I3707/60)/60)/24)+DATE(1970,1,1)+(-5/24)</f>
        <v>41875.083333333328</v>
      </c>
    </row>
    <row r="3708" spans="1:20" ht="90" hidden="1" x14ac:dyDescent="0.25">
      <c r="A3708" s="13">
        <v>3893</v>
      </c>
      <c r="B3708" s="3" t="s">
        <v>3890</v>
      </c>
      <c r="C3708" s="3" t="s">
        <v>8001</v>
      </c>
      <c r="D3708" s="2">
        <v>50000</v>
      </c>
      <c r="E3708" s="11">
        <v>10775</v>
      </c>
      <c r="F3708" s="2" t="s">
        <v>8220</v>
      </c>
      <c r="G3708" s="2" t="s">
        <v>8223</v>
      </c>
      <c r="H3708" s="2" t="s">
        <v>8245</v>
      </c>
      <c r="I3708" s="2">
        <v>1404194400</v>
      </c>
      <c r="J3708" s="2">
        <v>1400600840</v>
      </c>
      <c r="K3708" s="2" t="b">
        <v>0</v>
      </c>
      <c r="L3708" s="2">
        <v>84</v>
      </c>
      <c r="M3708" s="2" t="b">
        <v>0</v>
      </c>
      <c r="N3708" s="2" t="s">
        <v>8270</v>
      </c>
      <c r="O3708" s="9">
        <f>E3708/D3708</f>
        <v>0.2155</v>
      </c>
      <c r="P3708" s="10">
        <f>IF(E3708=0,0,E3708/L3708)</f>
        <v>128.27380952380952</v>
      </c>
      <c r="Q3708" s="2" t="str">
        <f>LEFT(N3708,SEARCH("/",N3708,1)-1)</f>
        <v>theater</v>
      </c>
      <c r="R3708" s="2" t="str">
        <f>RIGHT(N3708,LEN(N3708)-SEARCH("/",N3708))</f>
        <v>plays</v>
      </c>
      <c r="S3708" s="21">
        <f>(((J3708/60)/60)/24)+DATE(1970,1,1)+(-5/24)</f>
        <v>41779.449537037035</v>
      </c>
      <c r="T3708" s="21">
        <f>(((I3708/60)/60)/24)+DATE(1970,1,1)+(-5/24)</f>
        <v>41821.041666666664</v>
      </c>
    </row>
    <row r="3709" spans="1:20" ht="90" hidden="1" x14ac:dyDescent="0.25">
      <c r="A3709" s="13">
        <v>3894</v>
      </c>
      <c r="B3709" s="3" t="s">
        <v>3891</v>
      </c>
      <c r="C3709" s="3" t="s">
        <v>8002</v>
      </c>
      <c r="D3709" s="2">
        <v>15000</v>
      </c>
      <c r="E3709" s="11">
        <v>520</v>
      </c>
      <c r="F3709" s="2" t="s">
        <v>8220</v>
      </c>
      <c r="G3709" s="2" t="s">
        <v>8223</v>
      </c>
      <c r="H3709" s="2" t="s">
        <v>8245</v>
      </c>
      <c r="I3709" s="2">
        <v>1481000340</v>
      </c>
      <c r="J3709" s="2">
        <v>1478386812</v>
      </c>
      <c r="K3709" s="2" t="b">
        <v>0</v>
      </c>
      <c r="L3709" s="2">
        <v>11</v>
      </c>
      <c r="M3709" s="2" t="b">
        <v>0</v>
      </c>
      <c r="N3709" s="2" t="s">
        <v>8270</v>
      </c>
      <c r="O3709" s="9">
        <f>E3709/D3709</f>
        <v>3.4666666666666665E-2</v>
      </c>
      <c r="P3709" s="10">
        <f>IF(E3709=0,0,E3709/L3709)</f>
        <v>47.272727272727273</v>
      </c>
      <c r="Q3709" s="2" t="str">
        <f>LEFT(N3709,SEARCH("/",N3709,1)-1)</f>
        <v>theater</v>
      </c>
      <c r="R3709" s="2" t="str">
        <f>RIGHT(N3709,LEN(N3709)-SEARCH("/",N3709))</f>
        <v>plays</v>
      </c>
      <c r="S3709" s="21">
        <f>(((J3709/60)/60)/24)+DATE(1970,1,1)+(-5/24)</f>
        <v>42679.750138888885</v>
      </c>
      <c r="T3709" s="21">
        <f>(((I3709/60)/60)/24)+DATE(1970,1,1)+(-5/24)</f>
        <v>42709.999305555553</v>
      </c>
    </row>
    <row r="3710" spans="1:20" ht="90" hidden="1" x14ac:dyDescent="0.25">
      <c r="A3710" s="13">
        <v>3895</v>
      </c>
      <c r="B3710" s="3" t="s">
        <v>3892</v>
      </c>
      <c r="C3710" s="3" t="s">
        <v>8003</v>
      </c>
      <c r="D3710" s="2">
        <v>1000</v>
      </c>
      <c r="E3710" s="11">
        <v>50</v>
      </c>
      <c r="F3710" s="2" t="s">
        <v>8220</v>
      </c>
      <c r="G3710" s="2" t="s">
        <v>8223</v>
      </c>
      <c r="H3710" s="2" t="s">
        <v>8245</v>
      </c>
      <c r="I3710" s="2">
        <v>1425103218</v>
      </c>
      <c r="J3710" s="2">
        <v>1422424818</v>
      </c>
      <c r="K3710" s="2" t="b">
        <v>0</v>
      </c>
      <c r="L3710" s="2">
        <v>1</v>
      </c>
      <c r="M3710" s="2" t="b">
        <v>0</v>
      </c>
      <c r="N3710" s="2" t="s">
        <v>8270</v>
      </c>
      <c r="O3710" s="9">
        <f>E3710/D3710</f>
        <v>0.05</v>
      </c>
      <c r="P3710" s="10">
        <f>IF(E3710=0,0,E3710/L3710)</f>
        <v>50</v>
      </c>
      <c r="Q3710" s="2" t="str">
        <f>LEFT(N3710,SEARCH("/",N3710,1)-1)</f>
        <v>theater</v>
      </c>
      <c r="R3710" s="2" t="str">
        <f>RIGHT(N3710,LEN(N3710)-SEARCH("/",N3710))</f>
        <v>plays</v>
      </c>
      <c r="S3710" s="21">
        <f>(((J3710/60)/60)/24)+DATE(1970,1,1)+(-5/24)</f>
        <v>42032.041875000003</v>
      </c>
      <c r="T3710" s="21">
        <f>(((I3710/60)/60)/24)+DATE(1970,1,1)+(-5/24)</f>
        <v>42063.041875000003</v>
      </c>
    </row>
    <row r="3711" spans="1:20" ht="90" hidden="1" x14ac:dyDescent="0.25">
      <c r="A3711" s="13">
        <v>3896</v>
      </c>
      <c r="B3711" s="3" t="s">
        <v>3893</v>
      </c>
      <c r="C3711" s="3" t="s">
        <v>8004</v>
      </c>
      <c r="D3711" s="2">
        <v>1600</v>
      </c>
      <c r="E3711" s="11">
        <v>170</v>
      </c>
      <c r="F3711" s="2" t="s">
        <v>8220</v>
      </c>
      <c r="G3711" s="2" t="s">
        <v>8223</v>
      </c>
      <c r="H3711" s="2" t="s">
        <v>8245</v>
      </c>
      <c r="I3711" s="2">
        <v>1402979778</v>
      </c>
      <c r="J3711" s="2">
        <v>1401770178</v>
      </c>
      <c r="K3711" s="2" t="b">
        <v>0</v>
      </c>
      <c r="L3711" s="2">
        <v>4</v>
      </c>
      <c r="M3711" s="2" t="b">
        <v>0</v>
      </c>
      <c r="N3711" s="2" t="s">
        <v>8270</v>
      </c>
      <c r="O3711" s="9">
        <f>E3711/D3711</f>
        <v>0.10625</v>
      </c>
      <c r="P3711" s="10">
        <f>IF(E3711=0,0,E3711/L3711)</f>
        <v>42.5</v>
      </c>
      <c r="Q3711" s="2" t="str">
        <f>LEFT(N3711,SEARCH("/",N3711,1)-1)</f>
        <v>theater</v>
      </c>
      <c r="R3711" s="2" t="str">
        <f>RIGHT(N3711,LEN(N3711)-SEARCH("/",N3711))</f>
        <v>plays</v>
      </c>
      <c r="S3711" s="21">
        <f>(((J3711/60)/60)/24)+DATE(1970,1,1)+(-5/24)</f>
        <v>41792.983541666668</v>
      </c>
      <c r="T3711" s="21">
        <f>(((I3711/60)/60)/24)+DATE(1970,1,1)+(-5/24)</f>
        <v>41806.983541666668</v>
      </c>
    </row>
    <row r="3712" spans="1:20" ht="90" hidden="1" x14ac:dyDescent="0.25">
      <c r="A3712" s="13">
        <v>3897</v>
      </c>
      <c r="B3712" s="3" t="s">
        <v>3894</v>
      </c>
      <c r="C3712" s="3" t="s">
        <v>8005</v>
      </c>
      <c r="D3712" s="2">
        <v>2500</v>
      </c>
      <c r="E3712" s="11">
        <v>440</v>
      </c>
      <c r="F3712" s="2" t="s">
        <v>8220</v>
      </c>
      <c r="G3712" s="2" t="s">
        <v>8227</v>
      </c>
      <c r="H3712" s="2" t="s">
        <v>8249</v>
      </c>
      <c r="I3712" s="2">
        <v>1420750683</v>
      </c>
      <c r="J3712" s="2">
        <v>1418158683</v>
      </c>
      <c r="K3712" s="2" t="b">
        <v>0</v>
      </c>
      <c r="L3712" s="2">
        <v>10</v>
      </c>
      <c r="M3712" s="2" t="b">
        <v>0</v>
      </c>
      <c r="N3712" s="2" t="s">
        <v>8270</v>
      </c>
      <c r="O3712" s="9">
        <f>E3712/D3712</f>
        <v>0.17599999999999999</v>
      </c>
      <c r="P3712" s="10">
        <f>IF(E3712=0,0,E3712/L3712)</f>
        <v>44</v>
      </c>
      <c r="Q3712" s="2" t="str">
        <f>LEFT(N3712,SEARCH("/",N3712,1)-1)</f>
        <v>theater</v>
      </c>
      <c r="R3712" s="2" t="str">
        <f>RIGHT(N3712,LEN(N3712)-SEARCH("/",N3712))</f>
        <v>plays</v>
      </c>
      <c r="S3712" s="21">
        <f>(((J3712/60)/60)/24)+DATE(1970,1,1)+(-5/24)</f>
        <v>41982.665312499994</v>
      </c>
      <c r="T3712" s="21">
        <f>(((I3712/60)/60)/24)+DATE(1970,1,1)+(-5/24)</f>
        <v>42012.665312499994</v>
      </c>
    </row>
    <row r="3713" spans="1:20" ht="105" hidden="1" x14ac:dyDescent="0.25">
      <c r="A3713" s="13">
        <v>3898</v>
      </c>
      <c r="B3713" s="3" t="s">
        <v>3895</v>
      </c>
      <c r="C3713" s="3" t="s">
        <v>8006</v>
      </c>
      <c r="D3713" s="2">
        <v>2500</v>
      </c>
      <c r="E3713" s="11">
        <v>814</v>
      </c>
      <c r="F3713" s="2" t="s">
        <v>8220</v>
      </c>
      <c r="G3713" s="2" t="s">
        <v>8224</v>
      </c>
      <c r="H3713" s="2" t="s">
        <v>8246</v>
      </c>
      <c r="I3713" s="2">
        <v>1439827200</v>
      </c>
      <c r="J3713" s="2">
        <v>1436355270</v>
      </c>
      <c r="K3713" s="2" t="b">
        <v>0</v>
      </c>
      <c r="L3713" s="2">
        <v>16</v>
      </c>
      <c r="M3713" s="2" t="b">
        <v>0</v>
      </c>
      <c r="N3713" s="2" t="s">
        <v>8270</v>
      </c>
      <c r="O3713" s="9">
        <f>E3713/D3713</f>
        <v>0.3256</v>
      </c>
      <c r="P3713" s="10">
        <f>IF(E3713=0,0,E3713/L3713)</f>
        <v>50.875</v>
      </c>
      <c r="Q3713" s="2" t="str">
        <f>LEFT(N3713,SEARCH("/",N3713,1)-1)</f>
        <v>theater</v>
      </c>
      <c r="R3713" s="2" t="str">
        <f>RIGHT(N3713,LEN(N3713)-SEARCH("/",N3713))</f>
        <v>plays</v>
      </c>
      <c r="S3713" s="21">
        <f>(((J3713/60)/60)/24)+DATE(1970,1,1)+(-5/24)</f>
        <v>42193.273958333331</v>
      </c>
      <c r="T3713" s="21">
        <f>(((I3713/60)/60)/24)+DATE(1970,1,1)+(-5/24)</f>
        <v>42233.458333333336</v>
      </c>
    </row>
    <row r="3714" spans="1:20" ht="75" hidden="1" x14ac:dyDescent="0.25">
      <c r="A3714" s="13">
        <v>3899</v>
      </c>
      <c r="B3714" s="3" t="s">
        <v>3896</v>
      </c>
      <c r="C3714" s="3" t="s">
        <v>8007</v>
      </c>
      <c r="D3714" s="2">
        <v>10000</v>
      </c>
      <c r="E3714" s="11">
        <v>125</v>
      </c>
      <c r="F3714" s="2" t="s">
        <v>8220</v>
      </c>
      <c r="G3714" s="2" t="s">
        <v>8223</v>
      </c>
      <c r="H3714" s="2" t="s">
        <v>8245</v>
      </c>
      <c r="I3714" s="2">
        <v>1407868561</v>
      </c>
      <c r="J3714" s="2">
        <v>1406140561</v>
      </c>
      <c r="K3714" s="2" t="b">
        <v>0</v>
      </c>
      <c r="L3714" s="2">
        <v>2</v>
      </c>
      <c r="M3714" s="2" t="b">
        <v>0</v>
      </c>
      <c r="N3714" s="2" t="s">
        <v>8270</v>
      </c>
      <c r="O3714" s="9">
        <f>E3714/D3714</f>
        <v>1.2500000000000001E-2</v>
      </c>
      <c r="P3714" s="10">
        <f>IF(E3714=0,0,E3714/L3714)</f>
        <v>62.5</v>
      </c>
      <c r="Q3714" s="2" t="str">
        <f>LEFT(N3714,SEARCH("/",N3714,1)-1)</f>
        <v>theater</v>
      </c>
      <c r="R3714" s="2" t="str">
        <f>RIGHT(N3714,LEN(N3714)-SEARCH("/",N3714))</f>
        <v>plays</v>
      </c>
      <c r="S3714" s="21">
        <f>(((J3714/60)/60)/24)+DATE(1970,1,1)+(-5/24)</f>
        <v>41843.566678240735</v>
      </c>
      <c r="T3714" s="21">
        <f>(((I3714/60)/60)/24)+DATE(1970,1,1)+(-5/24)</f>
        <v>41863.566678240735</v>
      </c>
    </row>
    <row r="3715" spans="1:20" ht="75" hidden="1" x14ac:dyDescent="0.25">
      <c r="A3715" s="13">
        <v>3900</v>
      </c>
      <c r="B3715" s="3" t="s">
        <v>3897</v>
      </c>
      <c r="C3715" s="3" t="s">
        <v>8008</v>
      </c>
      <c r="D3715" s="2">
        <v>2500</v>
      </c>
      <c r="E3715" s="11">
        <v>135</v>
      </c>
      <c r="F3715" s="2" t="s">
        <v>8220</v>
      </c>
      <c r="G3715" s="2" t="s">
        <v>8223</v>
      </c>
      <c r="H3715" s="2" t="s">
        <v>8245</v>
      </c>
      <c r="I3715" s="2">
        <v>1433988791</v>
      </c>
      <c r="J3715" s="2">
        <v>1431396791</v>
      </c>
      <c r="K3715" s="2" t="b">
        <v>0</v>
      </c>
      <c r="L3715" s="2">
        <v>5</v>
      </c>
      <c r="M3715" s="2" t="b">
        <v>0</v>
      </c>
      <c r="N3715" s="2" t="s">
        <v>8270</v>
      </c>
      <c r="O3715" s="9">
        <f>E3715/D3715</f>
        <v>5.3999999999999999E-2</v>
      </c>
      <c r="P3715" s="10">
        <f>IF(E3715=0,0,E3715/L3715)</f>
        <v>27</v>
      </c>
      <c r="Q3715" s="2" t="str">
        <f>LEFT(N3715,SEARCH("/",N3715,1)-1)</f>
        <v>theater</v>
      </c>
      <c r="R3715" s="2" t="str">
        <f>RIGHT(N3715,LEN(N3715)-SEARCH("/",N3715))</f>
        <v>plays</v>
      </c>
      <c r="S3715" s="21">
        <f>(((J3715/60)/60)/24)+DATE(1970,1,1)+(-5/24)</f>
        <v>42135.884155092594</v>
      </c>
      <c r="T3715" s="21">
        <f>(((I3715/60)/60)/24)+DATE(1970,1,1)+(-5/24)</f>
        <v>42165.884155092594</v>
      </c>
    </row>
    <row r="3716" spans="1:20" ht="90" hidden="1" x14ac:dyDescent="0.25">
      <c r="A3716" s="13">
        <v>3901</v>
      </c>
      <c r="B3716" s="3" t="s">
        <v>3898</v>
      </c>
      <c r="C3716" s="3" t="s">
        <v>8009</v>
      </c>
      <c r="D3716" s="2">
        <v>3000</v>
      </c>
      <c r="E3716" s="11">
        <v>25</v>
      </c>
      <c r="F3716" s="2" t="s">
        <v>8220</v>
      </c>
      <c r="G3716" s="2" t="s">
        <v>8223</v>
      </c>
      <c r="H3716" s="2" t="s">
        <v>8245</v>
      </c>
      <c r="I3716" s="2">
        <v>1450554599</v>
      </c>
      <c r="J3716" s="2">
        <v>1447098599</v>
      </c>
      <c r="K3716" s="2" t="b">
        <v>0</v>
      </c>
      <c r="L3716" s="2">
        <v>1</v>
      </c>
      <c r="M3716" s="2" t="b">
        <v>0</v>
      </c>
      <c r="N3716" s="2" t="s">
        <v>8270</v>
      </c>
      <c r="O3716" s="9">
        <f>E3716/D3716</f>
        <v>8.3333333333333332E-3</v>
      </c>
      <c r="P3716" s="10">
        <f>IF(E3716=0,0,E3716/L3716)</f>
        <v>25</v>
      </c>
      <c r="Q3716" s="2" t="str">
        <f>LEFT(N3716,SEARCH("/",N3716,1)-1)</f>
        <v>theater</v>
      </c>
      <c r="R3716" s="2" t="str">
        <f>RIGHT(N3716,LEN(N3716)-SEARCH("/",N3716))</f>
        <v>plays</v>
      </c>
      <c r="S3716" s="21">
        <f>(((J3716/60)/60)/24)+DATE(1970,1,1)+(-5/24)</f>
        <v>42317.618043981485</v>
      </c>
      <c r="T3716" s="21">
        <f>(((I3716/60)/60)/24)+DATE(1970,1,1)+(-5/24)</f>
        <v>42357.618043981485</v>
      </c>
    </row>
    <row r="3717" spans="1:20" ht="90" hidden="1" x14ac:dyDescent="0.25">
      <c r="A3717" s="13">
        <v>3902</v>
      </c>
      <c r="B3717" s="3" t="s">
        <v>3899</v>
      </c>
      <c r="C3717" s="3" t="s">
        <v>8010</v>
      </c>
      <c r="D3717" s="2">
        <v>3000</v>
      </c>
      <c r="E3717" s="11">
        <v>1465</v>
      </c>
      <c r="F3717" s="2" t="s">
        <v>8220</v>
      </c>
      <c r="G3717" s="2" t="s">
        <v>8224</v>
      </c>
      <c r="H3717" s="2" t="s">
        <v>8246</v>
      </c>
      <c r="I3717" s="2">
        <v>1479125642</v>
      </c>
      <c r="J3717" s="2">
        <v>1476962042</v>
      </c>
      <c r="K3717" s="2" t="b">
        <v>0</v>
      </c>
      <c r="L3717" s="2">
        <v>31</v>
      </c>
      <c r="M3717" s="2" t="b">
        <v>0</v>
      </c>
      <c r="N3717" s="2" t="s">
        <v>8270</v>
      </c>
      <c r="O3717" s="9">
        <f>E3717/D3717</f>
        <v>0.48833333333333334</v>
      </c>
      <c r="P3717" s="10">
        <f>IF(E3717=0,0,E3717/L3717)</f>
        <v>47.258064516129032</v>
      </c>
      <c r="Q3717" s="2" t="str">
        <f>LEFT(N3717,SEARCH("/",N3717,1)-1)</f>
        <v>theater</v>
      </c>
      <c r="R3717" s="2" t="str">
        <f>RIGHT(N3717,LEN(N3717)-SEARCH("/",N3717))</f>
        <v>plays</v>
      </c>
      <c r="S3717" s="21">
        <f>(((J3717/60)/60)/24)+DATE(1970,1,1)+(-5/24)</f>
        <v>42663.259745370371</v>
      </c>
      <c r="T3717" s="21">
        <f>(((I3717/60)/60)/24)+DATE(1970,1,1)+(-5/24)</f>
        <v>42688.301412037035</v>
      </c>
    </row>
    <row r="3718" spans="1:20" ht="105" hidden="1" x14ac:dyDescent="0.25">
      <c r="A3718" s="13">
        <v>3903</v>
      </c>
      <c r="B3718" s="3" t="s">
        <v>3900</v>
      </c>
      <c r="C3718" s="3" t="s">
        <v>8011</v>
      </c>
      <c r="D3718" s="2">
        <v>1500</v>
      </c>
      <c r="E3718" s="11">
        <v>0</v>
      </c>
      <c r="F3718" s="2" t="s">
        <v>8220</v>
      </c>
      <c r="G3718" s="2" t="s">
        <v>8223</v>
      </c>
      <c r="H3718" s="2" t="s">
        <v>8245</v>
      </c>
      <c r="I3718" s="2">
        <v>1439581080</v>
      </c>
      <c r="J3718" s="2">
        <v>1435709765</v>
      </c>
      <c r="K3718" s="2" t="b">
        <v>0</v>
      </c>
      <c r="L3718" s="2">
        <v>0</v>
      </c>
      <c r="M3718" s="2" t="b">
        <v>0</v>
      </c>
      <c r="N3718" s="2" t="s">
        <v>8270</v>
      </c>
      <c r="O3718" s="9">
        <f>E3718/D3718</f>
        <v>0</v>
      </c>
      <c r="P3718" s="10">
        <f>IF(E3718=0,0,E3718/L3718)</f>
        <v>0</v>
      </c>
      <c r="Q3718" s="2" t="str">
        <f>LEFT(N3718,SEARCH("/",N3718,1)-1)</f>
        <v>theater</v>
      </c>
      <c r="R3718" s="2" t="str">
        <f>RIGHT(N3718,LEN(N3718)-SEARCH("/",N3718))</f>
        <v>plays</v>
      </c>
      <c r="S3718" s="21">
        <f>(((J3718/60)/60)/24)+DATE(1970,1,1)+(-5/24)</f>
        <v>42185.802835648145</v>
      </c>
      <c r="T3718" s="21">
        <f>(((I3718/60)/60)/24)+DATE(1970,1,1)+(-5/24)</f>
        <v>42230.609722222223</v>
      </c>
    </row>
    <row r="3719" spans="1:20" ht="45" hidden="1" x14ac:dyDescent="0.25">
      <c r="A3719" s="13">
        <v>3904</v>
      </c>
      <c r="B3719" s="3" t="s">
        <v>3901</v>
      </c>
      <c r="C3719" s="3" t="s">
        <v>8012</v>
      </c>
      <c r="D3719" s="2">
        <v>10000</v>
      </c>
      <c r="E3719" s="11">
        <v>3</v>
      </c>
      <c r="F3719" s="2" t="s">
        <v>8220</v>
      </c>
      <c r="G3719" s="2" t="s">
        <v>8223</v>
      </c>
      <c r="H3719" s="2" t="s">
        <v>8245</v>
      </c>
      <c r="I3719" s="2">
        <v>1429074240</v>
      </c>
      <c r="J3719" s="2">
        <v>1427866200</v>
      </c>
      <c r="K3719" s="2" t="b">
        <v>0</v>
      </c>
      <c r="L3719" s="2">
        <v>2</v>
      </c>
      <c r="M3719" s="2" t="b">
        <v>0</v>
      </c>
      <c r="N3719" s="2" t="s">
        <v>8270</v>
      </c>
      <c r="O3719" s="9">
        <f>E3719/D3719</f>
        <v>2.9999999999999997E-4</v>
      </c>
      <c r="P3719" s="10">
        <f>IF(E3719=0,0,E3719/L3719)</f>
        <v>1.5</v>
      </c>
      <c r="Q3719" s="2" t="str">
        <f>LEFT(N3719,SEARCH("/",N3719,1)-1)</f>
        <v>theater</v>
      </c>
      <c r="R3719" s="2" t="str">
        <f>RIGHT(N3719,LEN(N3719)-SEARCH("/",N3719))</f>
        <v>plays</v>
      </c>
      <c r="S3719" s="21">
        <f>(((J3719/60)/60)/24)+DATE(1970,1,1)+(-5/24)</f>
        <v>42095.020833333336</v>
      </c>
      <c r="T3719" s="21">
        <f>(((I3719/60)/60)/24)+DATE(1970,1,1)+(-5/24)</f>
        <v>42109.00277777778</v>
      </c>
    </row>
    <row r="3720" spans="1:20" ht="90" hidden="1" x14ac:dyDescent="0.25">
      <c r="A3720" s="13">
        <v>3905</v>
      </c>
      <c r="B3720" s="3" t="s">
        <v>3902</v>
      </c>
      <c r="C3720" s="3" t="s">
        <v>8013</v>
      </c>
      <c r="D3720" s="2">
        <v>1500</v>
      </c>
      <c r="E3720" s="11">
        <v>173</v>
      </c>
      <c r="F3720" s="2" t="s">
        <v>8220</v>
      </c>
      <c r="G3720" s="2" t="s">
        <v>8224</v>
      </c>
      <c r="H3720" s="2" t="s">
        <v>8246</v>
      </c>
      <c r="I3720" s="2">
        <v>1434063600</v>
      </c>
      <c r="J3720" s="2">
        <v>1430405903</v>
      </c>
      <c r="K3720" s="2" t="b">
        <v>0</v>
      </c>
      <c r="L3720" s="2">
        <v>7</v>
      </c>
      <c r="M3720" s="2" t="b">
        <v>0</v>
      </c>
      <c r="N3720" s="2" t="s">
        <v>8270</v>
      </c>
      <c r="O3720" s="9">
        <f>E3720/D3720</f>
        <v>0.11533333333333333</v>
      </c>
      <c r="P3720" s="10">
        <f>IF(E3720=0,0,E3720/L3720)</f>
        <v>24.714285714285715</v>
      </c>
      <c r="Q3720" s="2" t="str">
        <f>LEFT(N3720,SEARCH("/",N3720,1)-1)</f>
        <v>theater</v>
      </c>
      <c r="R3720" s="2" t="str">
        <f>RIGHT(N3720,LEN(N3720)-SEARCH("/",N3720))</f>
        <v>plays</v>
      </c>
      <c r="S3720" s="21">
        <f>(((J3720/60)/60)/24)+DATE(1970,1,1)+(-5/24)</f>
        <v>42124.415543981479</v>
      </c>
      <c r="T3720" s="21">
        <f>(((I3720/60)/60)/24)+DATE(1970,1,1)+(-5/24)</f>
        <v>42166.749999999993</v>
      </c>
    </row>
    <row r="3721" spans="1:20" ht="90" hidden="1" x14ac:dyDescent="0.25">
      <c r="A3721" s="13">
        <v>3906</v>
      </c>
      <c r="B3721" s="3" t="s">
        <v>3903</v>
      </c>
      <c r="C3721" s="3" t="s">
        <v>8014</v>
      </c>
      <c r="D3721" s="2">
        <v>1500</v>
      </c>
      <c r="E3721" s="11">
        <v>1010</v>
      </c>
      <c r="F3721" s="2" t="s">
        <v>8220</v>
      </c>
      <c r="G3721" s="2" t="s">
        <v>8224</v>
      </c>
      <c r="H3721" s="2" t="s">
        <v>8246</v>
      </c>
      <c r="I3721" s="2">
        <v>1435325100</v>
      </c>
      <c r="J3721" s="2">
        <v>1432072893</v>
      </c>
      <c r="K3721" s="2" t="b">
        <v>0</v>
      </c>
      <c r="L3721" s="2">
        <v>16</v>
      </c>
      <c r="M3721" s="2" t="b">
        <v>0</v>
      </c>
      <c r="N3721" s="2" t="s">
        <v>8270</v>
      </c>
      <c r="O3721" s="9">
        <f>E3721/D3721</f>
        <v>0.67333333333333334</v>
      </c>
      <c r="P3721" s="10">
        <f>IF(E3721=0,0,E3721/L3721)</f>
        <v>63.125</v>
      </c>
      <c r="Q3721" s="2" t="str">
        <f>LEFT(N3721,SEARCH("/",N3721,1)-1)</f>
        <v>theater</v>
      </c>
      <c r="R3721" s="2" t="str">
        <f>RIGHT(N3721,LEN(N3721)-SEARCH("/",N3721))</f>
        <v>plays</v>
      </c>
      <c r="S3721" s="21">
        <f>(((J3721/60)/60)/24)+DATE(1970,1,1)+(-5/24)</f>
        <v>42143.709409722222</v>
      </c>
      <c r="T3721" s="21">
        <f>(((I3721/60)/60)/24)+DATE(1970,1,1)+(-5/24)</f>
        <v>42181.350694444445</v>
      </c>
    </row>
    <row r="3722" spans="1:20" ht="75" hidden="1" x14ac:dyDescent="0.25">
      <c r="A3722" s="13">
        <v>3907</v>
      </c>
      <c r="B3722" s="3" t="s">
        <v>3904</v>
      </c>
      <c r="C3722" s="3" t="s">
        <v>8015</v>
      </c>
      <c r="D3722" s="2">
        <v>1000</v>
      </c>
      <c r="E3722" s="11">
        <v>153</v>
      </c>
      <c r="F3722" s="2" t="s">
        <v>8220</v>
      </c>
      <c r="G3722" s="2" t="s">
        <v>8223</v>
      </c>
      <c r="H3722" s="2" t="s">
        <v>8245</v>
      </c>
      <c r="I3722" s="2">
        <v>1414354080</v>
      </c>
      <c r="J3722" s="2">
        <v>1411587606</v>
      </c>
      <c r="K3722" s="2" t="b">
        <v>0</v>
      </c>
      <c r="L3722" s="2">
        <v>4</v>
      </c>
      <c r="M3722" s="2" t="b">
        <v>0</v>
      </c>
      <c r="N3722" s="2" t="s">
        <v>8270</v>
      </c>
      <c r="O3722" s="9">
        <f>E3722/D3722</f>
        <v>0.153</v>
      </c>
      <c r="P3722" s="10">
        <f>IF(E3722=0,0,E3722/L3722)</f>
        <v>38.25</v>
      </c>
      <c r="Q3722" s="2" t="str">
        <f>LEFT(N3722,SEARCH("/",N3722,1)-1)</f>
        <v>theater</v>
      </c>
      <c r="R3722" s="2" t="str">
        <f>RIGHT(N3722,LEN(N3722)-SEARCH("/",N3722))</f>
        <v>plays</v>
      </c>
      <c r="S3722" s="21">
        <f>(((J3722/60)/60)/24)+DATE(1970,1,1)+(-5/24)</f>
        <v>41906.611180555556</v>
      </c>
      <c r="T3722" s="21">
        <f>(((I3722/60)/60)/24)+DATE(1970,1,1)+(-5/24)</f>
        <v>41938.630555555552</v>
      </c>
    </row>
    <row r="3723" spans="1:20" ht="105" hidden="1" x14ac:dyDescent="0.25">
      <c r="A3723" s="13">
        <v>3908</v>
      </c>
      <c r="B3723" s="3" t="s">
        <v>3905</v>
      </c>
      <c r="C3723" s="3" t="s">
        <v>8016</v>
      </c>
      <c r="D3723" s="2">
        <v>750</v>
      </c>
      <c r="E3723" s="11">
        <v>65</v>
      </c>
      <c r="F3723" s="2" t="s">
        <v>8220</v>
      </c>
      <c r="G3723" s="2" t="s">
        <v>8223</v>
      </c>
      <c r="H3723" s="2" t="s">
        <v>8245</v>
      </c>
      <c r="I3723" s="2">
        <v>1406603696</v>
      </c>
      <c r="J3723" s="2">
        <v>1405307696</v>
      </c>
      <c r="K3723" s="2" t="b">
        <v>0</v>
      </c>
      <c r="L3723" s="2">
        <v>4</v>
      </c>
      <c r="M3723" s="2" t="b">
        <v>0</v>
      </c>
      <c r="N3723" s="2" t="s">
        <v>8270</v>
      </c>
      <c r="O3723" s="9">
        <f>E3723/D3723</f>
        <v>8.666666666666667E-2</v>
      </c>
      <c r="P3723" s="10">
        <f>IF(E3723=0,0,E3723/L3723)</f>
        <v>16.25</v>
      </c>
      <c r="Q3723" s="2" t="str">
        <f>LEFT(N3723,SEARCH("/",N3723,1)-1)</f>
        <v>theater</v>
      </c>
      <c r="R3723" s="2" t="str">
        <f>RIGHT(N3723,LEN(N3723)-SEARCH("/",N3723))</f>
        <v>plays</v>
      </c>
      <c r="S3723" s="21">
        <f>(((J3723/60)/60)/24)+DATE(1970,1,1)+(-5/24)</f>
        <v>41833.927037037036</v>
      </c>
      <c r="T3723" s="21">
        <f>(((I3723/60)/60)/24)+DATE(1970,1,1)+(-5/24)</f>
        <v>41848.927037037036</v>
      </c>
    </row>
    <row r="3724" spans="1:20" ht="90" hidden="1" x14ac:dyDescent="0.25">
      <c r="A3724" s="13">
        <v>3909</v>
      </c>
      <c r="B3724" s="3" t="s">
        <v>3906</v>
      </c>
      <c r="C3724" s="3" t="s">
        <v>8017</v>
      </c>
      <c r="D3724" s="2">
        <v>60000</v>
      </c>
      <c r="E3724" s="11">
        <v>135</v>
      </c>
      <c r="F3724" s="2" t="s">
        <v>8220</v>
      </c>
      <c r="G3724" s="2" t="s">
        <v>8223</v>
      </c>
      <c r="H3724" s="2" t="s">
        <v>8245</v>
      </c>
      <c r="I3724" s="2">
        <v>1410424642</v>
      </c>
      <c r="J3724" s="2">
        <v>1407832642</v>
      </c>
      <c r="K3724" s="2" t="b">
        <v>0</v>
      </c>
      <c r="L3724" s="2">
        <v>4</v>
      </c>
      <c r="M3724" s="2" t="b">
        <v>0</v>
      </c>
      <c r="N3724" s="2" t="s">
        <v>8270</v>
      </c>
      <c r="O3724" s="9">
        <f>E3724/D3724</f>
        <v>2.2499999999999998E-3</v>
      </c>
      <c r="P3724" s="10">
        <f>IF(E3724=0,0,E3724/L3724)</f>
        <v>33.75</v>
      </c>
      <c r="Q3724" s="2" t="str">
        <f>LEFT(N3724,SEARCH("/",N3724,1)-1)</f>
        <v>theater</v>
      </c>
      <c r="R3724" s="2" t="str">
        <f>RIGHT(N3724,LEN(N3724)-SEARCH("/",N3724))</f>
        <v>plays</v>
      </c>
      <c r="S3724" s="21">
        <f>(((J3724/60)/60)/24)+DATE(1970,1,1)+(-5/24)</f>
        <v>41863.150949074072</v>
      </c>
      <c r="T3724" s="21">
        <f>(((I3724/60)/60)/24)+DATE(1970,1,1)+(-5/24)</f>
        <v>41893.150949074072</v>
      </c>
    </row>
    <row r="3725" spans="1:20" ht="90" hidden="1" x14ac:dyDescent="0.25">
      <c r="A3725" s="13">
        <v>3910</v>
      </c>
      <c r="B3725" s="3" t="s">
        <v>3907</v>
      </c>
      <c r="C3725" s="3" t="s">
        <v>8018</v>
      </c>
      <c r="D3725" s="2">
        <v>6000</v>
      </c>
      <c r="E3725" s="11">
        <v>185</v>
      </c>
      <c r="F3725" s="2" t="s">
        <v>8220</v>
      </c>
      <c r="G3725" s="2" t="s">
        <v>8223</v>
      </c>
      <c r="H3725" s="2" t="s">
        <v>8245</v>
      </c>
      <c r="I3725" s="2">
        <v>1441649397</v>
      </c>
      <c r="J3725" s="2">
        <v>1439057397</v>
      </c>
      <c r="K3725" s="2" t="b">
        <v>0</v>
      </c>
      <c r="L3725" s="2">
        <v>3</v>
      </c>
      <c r="M3725" s="2" t="b">
        <v>0</v>
      </c>
      <c r="N3725" s="2" t="s">
        <v>8270</v>
      </c>
      <c r="O3725" s="9">
        <f>E3725/D3725</f>
        <v>3.0833333333333334E-2</v>
      </c>
      <c r="P3725" s="10">
        <f>IF(E3725=0,0,E3725/L3725)</f>
        <v>61.666666666666664</v>
      </c>
      <c r="Q3725" s="2" t="str">
        <f>LEFT(N3725,SEARCH("/",N3725,1)-1)</f>
        <v>theater</v>
      </c>
      <c r="R3725" s="2" t="str">
        <f>RIGHT(N3725,LEN(N3725)-SEARCH("/",N3725))</f>
        <v>plays</v>
      </c>
      <c r="S3725" s="21">
        <f>(((J3725/60)/60)/24)+DATE(1970,1,1)+(-5/24)</f>
        <v>42224.548576388886</v>
      </c>
      <c r="T3725" s="21">
        <f>(((I3725/60)/60)/24)+DATE(1970,1,1)+(-5/24)</f>
        <v>42254.548576388886</v>
      </c>
    </row>
    <row r="3726" spans="1:20" ht="75" hidden="1" x14ac:dyDescent="0.25">
      <c r="A3726" s="13">
        <v>3911</v>
      </c>
      <c r="B3726" s="3" t="s">
        <v>3908</v>
      </c>
      <c r="C3726" s="3" t="s">
        <v>8019</v>
      </c>
      <c r="D3726" s="2">
        <v>8000</v>
      </c>
      <c r="E3726" s="11">
        <v>2993</v>
      </c>
      <c r="F3726" s="2" t="s">
        <v>8220</v>
      </c>
      <c r="G3726" s="2" t="s">
        <v>8223</v>
      </c>
      <c r="H3726" s="2" t="s">
        <v>8245</v>
      </c>
      <c r="I3726" s="2">
        <v>1417033777</v>
      </c>
      <c r="J3726" s="2">
        <v>1414438177</v>
      </c>
      <c r="K3726" s="2" t="b">
        <v>0</v>
      </c>
      <c r="L3726" s="2">
        <v>36</v>
      </c>
      <c r="M3726" s="2" t="b">
        <v>0</v>
      </c>
      <c r="N3726" s="2" t="s">
        <v>8270</v>
      </c>
      <c r="O3726" s="9">
        <f>E3726/D3726</f>
        <v>0.37412499999999999</v>
      </c>
      <c r="P3726" s="10">
        <f>IF(E3726=0,0,E3726/L3726)</f>
        <v>83.138888888888886</v>
      </c>
      <c r="Q3726" s="2" t="str">
        <f>LEFT(N3726,SEARCH("/",N3726,1)-1)</f>
        <v>theater</v>
      </c>
      <c r="R3726" s="2" t="str">
        <f>RIGHT(N3726,LEN(N3726)-SEARCH("/",N3726))</f>
        <v>plays</v>
      </c>
      <c r="S3726" s="21">
        <f>(((J3726/60)/60)/24)+DATE(1970,1,1)+(-5/24)</f>
        <v>41939.603900462964</v>
      </c>
      <c r="T3726" s="21">
        <f>(((I3726/60)/60)/24)+DATE(1970,1,1)+(-5/24)</f>
        <v>41969.645567129628</v>
      </c>
    </row>
    <row r="3727" spans="1:20" ht="75" hidden="1" x14ac:dyDescent="0.25">
      <c r="A3727" s="13">
        <v>3912</v>
      </c>
      <c r="B3727" s="3" t="s">
        <v>3909</v>
      </c>
      <c r="C3727" s="3" t="s">
        <v>8020</v>
      </c>
      <c r="D3727" s="2">
        <v>15000</v>
      </c>
      <c r="E3727" s="11">
        <v>1</v>
      </c>
      <c r="F3727" s="2" t="s">
        <v>8220</v>
      </c>
      <c r="G3727" s="2" t="s">
        <v>8223</v>
      </c>
      <c r="H3727" s="2" t="s">
        <v>8245</v>
      </c>
      <c r="I3727" s="2">
        <v>1429936500</v>
      </c>
      <c r="J3727" s="2">
        <v>1424759330</v>
      </c>
      <c r="K3727" s="2" t="b">
        <v>0</v>
      </c>
      <c r="L3727" s="2">
        <v>1</v>
      </c>
      <c r="M3727" s="2" t="b">
        <v>0</v>
      </c>
      <c r="N3727" s="2" t="s">
        <v>8270</v>
      </c>
      <c r="O3727" s="9">
        <f>E3727/D3727</f>
        <v>6.666666666666667E-5</v>
      </c>
      <c r="P3727" s="10">
        <f>IF(E3727=0,0,E3727/L3727)</f>
        <v>1</v>
      </c>
      <c r="Q3727" s="2" t="str">
        <f>LEFT(N3727,SEARCH("/",N3727,1)-1)</f>
        <v>theater</v>
      </c>
      <c r="R3727" s="2" t="str">
        <f>RIGHT(N3727,LEN(N3727)-SEARCH("/",N3727))</f>
        <v>plays</v>
      </c>
      <c r="S3727" s="21">
        <f>(((J3727/60)/60)/24)+DATE(1970,1,1)+(-5/24)</f>
        <v>42059.061689814807</v>
      </c>
      <c r="T3727" s="21">
        <f>(((I3727/60)/60)/24)+DATE(1970,1,1)+(-5/24)</f>
        <v>42118.982638888883</v>
      </c>
    </row>
    <row r="3728" spans="1:20" ht="75" hidden="1" x14ac:dyDescent="0.25">
      <c r="A3728" s="13">
        <v>3913</v>
      </c>
      <c r="B3728" s="3" t="s">
        <v>3910</v>
      </c>
      <c r="C3728" s="3" t="s">
        <v>8021</v>
      </c>
      <c r="D3728" s="2">
        <v>10000</v>
      </c>
      <c r="E3728" s="11">
        <v>1000</v>
      </c>
      <c r="F3728" s="2" t="s">
        <v>8220</v>
      </c>
      <c r="G3728" s="2" t="s">
        <v>8223</v>
      </c>
      <c r="H3728" s="2" t="s">
        <v>8245</v>
      </c>
      <c r="I3728" s="2">
        <v>1448863449</v>
      </c>
      <c r="J3728" s="2">
        <v>1446267849</v>
      </c>
      <c r="K3728" s="2" t="b">
        <v>0</v>
      </c>
      <c r="L3728" s="2">
        <v>7</v>
      </c>
      <c r="M3728" s="2" t="b">
        <v>0</v>
      </c>
      <c r="N3728" s="2" t="s">
        <v>8270</v>
      </c>
      <c r="O3728" s="9">
        <f>E3728/D3728</f>
        <v>0.1</v>
      </c>
      <c r="P3728" s="10">
        <f>IF(E3728=0,0,E3728/L3728)</f>
        <v>142.85714285714286</v>
      </c>
      <c r="Q3728" s="2" t="str">
        <f>LEFT(N3728,SEARCH("/",N3728,1)-1)</f>
        <v>theater</v>
      </c>
      <c r="R3728" s="2" t="str">
        <f>RIGHT(N3728,LEN(N3728)-SEARCH("/",N3728))</f>
        <v>plays</v>
      </c>
      <c r="S3728" s="21">
        <f>(((J3728/60)/60)/24)+DATE(1970,1,1)+(-5/24)</f>
        <v>42308.002881944441</v>
      </c>
      <c r="T3728" s="21">
        <f>(((I3728/60)/60)/24)+DATE(1970,1,1)+(-5/24)</f>
        <v>42338.044548611106</v>
      </c>
    </row>
    <row r="3729" spans="1:20" ht="90" hidden="1" x14ac:dyDescent="0.25">
      <c r="A3729" s="13">
        <v>3914</v>
      </c>
      <c r="B3729" s="3" t="s">
        <v>3911</v>
      </c>
      <c r="C3729" s="3" t="s">
        <v>8022</v>
      </c>
      <c r="D3729" s="2">
        <v>2500</v>
      </c>
      <c r="E3729" s="11">
        <v>909</v>
      </c>
      <c r="F3729" s="2" t="s">
        <v>8220</v>
      </c>
      <c r="G3729" s="2" t="s">
        <v>8224</v>
      </c>
      <c r="H3729" s="2" t="s">
        <v>8246</v>
      </c>
      <c r="I3729" s="2">
        <v>1431298740</v>
      </c>
      <c r="J3729" s="2">
        <v>1429558756</v>
      </c>
      <c r="K3729" s="2" t="b">
        <v>0</v>
      </c>
      <c r="L3729" s="2">
        <v>27</v>
      </c>
      <c r="M3729" s="2" t="b">
        <v>0</v>
      </c>
      <c r="N3729" s="2" t="s">
        <v>8270</v>
      </c>
      <c r="O3729" s="9">
        <f>E3729/D3729</f>
        <v>0.36359999999999998</v>
      </c>
      <c r="P3729" s="10">
        <f>IF(E3729=0,0,E3729/L3729)</f>
        <v>33.666666666666664</v>
      </c>
      <c r="Q3729" s="2" t="str">
        <f>LEFT(N3729,SEARCH("/",N3729,1)-1)</f>
        <v>theater</v>
      </c>
      <c r="R3729" s="2" t="str">
        <f>RIGHT(N3729,LEN(N3729)-SEARCH("/",N3729))</f>
        <v>plays</v>
      </c>
      <c r="S3729" s="21">
        <f>(((J3729/60)/60)/24)+DATE(1970,1,1)+(-5/24)</f>
        <v>42114.610601851848</v>
      </c>
      <c r="T3729" s="21">
        <f>(((I3729/60)/60)/24)+DATE(1970,1,1)+(-5/24)</f>
        <v>42134.749305555553</v>
      </c>
    </row>
    <row r="3730" spans="1:20" ht="75" hidden="1" x14ac:dyDescent="0.25">
      <c r="A3730" s="13">
        <v>3915</v>
      </c>
      <c r="B3730" s="3" t="s">
        <v>3912</v>
      </c>
      <c r="C3730" s="3" t="s">
        <v>8023</v>
      </c>
      <c r="D3730" s="2">
        <v>1500</v>
      </c>
      <c r="E3730" s="11">
        <v>5</v>
      </c>
      <c r="F3730" s="2" t="s">
        <v>8220</v>
      </c>
      <c r="G3730" s="2" t="s">
        <v>8224</v>
      </c>
      <c r="H3730" s="2" t="s">
        <v>8246</v>
      </c>
      <c r="I3730" s="2">
        <v>1464824309</v>
      </c>
      <c r="J3730" s="2">
        <v>1462232309</v>
      </c>
      <c r="K3730" s="2" t="b">
        <v>0</v>
      </c>
      <c r="L3730" s="2">
        <v>1</v>
      </c>
      <c r="M3730" s="2" t="b">
        <v>0</v>
      </c>
      <c r="N3730" s="2" t="s">
        <v>8270</v>
      </c>
      <c r="O3730" s="9">
        <f>E3730/D3730</f>
        <v>3.3333333333333335E-3</v>
      </c>
      <c r="P3730" s="10">
        <f>IF(E3730=0,0,E3730/L3730)</f>
        <v>5</v>
      </c>
      <c r="Q3730" s="2" t="str">
        <f>LEFT(N3730,SEARCH("/",N3730,1)-1)</f>
        <v>theater</v>
      </c>
      <c r="R3730" s="2" t="str">
        <f>RIGHT(N3730,LEN(N3730)-SEARCH("/",N3730))</f>
        <v>plays</v>
      </c>
      <c r="S3730" s="21">
        <f>(((J3730/60)/60)/24)+DATE(1970,1,1)+(-5/24)</f>
        <v>42492.776724537034</v>
      </c>
      <c r="T3730" s="21">
        <f>(((I3730/60)/60)/24)+DATE(1970,1,1)+(-5/24)</f>
        <v>42522.776724537034</v>
      </c>
    </row>
    <row r="3731" spans="1:20" ht="90" hidden="1" x14ac:dyDescent="0.25">
      <c r="A3731" s="13">
        <v>3916</v>
      </c>
      <c r="B3731" s="3" t="s">
        <v>3913</v>
      </c>
      <c r="C3731" s="3" t="s">
        <v>8024</v>
      </c>
      <c r="D3731" s="2">
        <v>2000</v>
      </c>
      <c r="E3731" s="11">
        <v>0</v>
      </c>
      <c r="F3731" s="2" t="s">
        <v>8220</v>
      </c>
      <c r="G3731" s="2" t="s">
        <v>8231</v>
      </c>
      <c r="H3731" s="2" t="s">
        <v>8252</v>
      </c>
      <c r="I3731" s="2">
        <v>1464952752</v>
      </c>
      <c r="J3731" s="2">
        <v>1462360752</v>
      </c>
      <c r="K3731" s="2" t="b">
        <v>0</v>
      </c>
      <c r="L3731" s="2">
        <v>0</v>
      </c>
      <c r="M3731" s="2" t="b">
        <v>0</v>
      </c>
      <c r="N3731" s="2" t="s">
        <v>8270</v>
      </c>
      <c r="O3731" s="9">
        <f>E3731/D3731</f>
        <v>0</v>
      </c>
      <c r="P3731" s="10">
        <f>IF(E3731=0,0,E3731/L3731)</f>
        <v>0</v>
      </c>
      <c r="Q3731" s="2" t="str">
        <f>LEFT(N3731,SEARCH("/",N3731,1)-1)</f>
        <v>theater</v>
      </c>
      <c r="R3731" s="2" t="str">
        <f>RIGHT(N3731,LEN(N3731)-SEARCH("/",N3731))</f>
        <v>plays</v>
      </c>
      <c r="S3731" s="21">
        <f>(((J3731/60)/60)/24)+DATE(1970,1,1)+(-5/24)</f>
        <v>42494.263333333329</v>
      </c>
      <c r="T3731" s="21">
        <f>(((I3731/60)/60)/24)+DATE(1970,1,1)+(-5/24)</f>
        <v>42524.263333333329</v>
      </c>
    </row>
    <row r="3732" spans="1:20" ht="90" hidden="1" x14ac:dyDescent="0.25">
      <c r="A3732" s="13">
        <v>3917</v>
      </c>
      <c r="B3732" s="3" t="s">
        <v>3914</v>
      </c>
      <c r="C3732" s="3" t="s">
        <v>8025</v>
      </c>
      <c r="D3732" s="2">
        <v>3500</v>
      </c>
      <c r="E3732" s="11">
        <v>10</v>
      </c>
      <c r="F3732" s="2" t="s">
        <v>8220</v>
      </c>
      <c r="G3732" s="2" t="s">
        <v>8224</v>
      </c>
      <c r="H3732" s="2" t="s">
        <v>8246</v>
      </c>
      <c r="I3732" s="2">
        <v>1410439161</v>
      </c>
      <c r="J3732" s="2">
        <v>1407847161</v>
      </c>
      <c r="K3732" s="2" t="b">
        <v>0</v>
      </c>
      <c r="L3732" s="2">
        <v>1</v>
      </c>
      <c r="M3732" s="2" t="b">
        <v>0</v>
      </c>
      <c r="N3732" s="2" t="s">
        <v>8270</v>
      </c>
      <c r="O3732" s="9">
        <f>E3732/D3732</f>
        <v>2.8571428571428571E-3</v>
      </c>
      <c r="P3732" s="10">
        <f>IF(E3732=0,0,E3732/L3732)</f>
        <v>10</v>
      </c>
      <c r="Q3732" s="2" t="str">
        <f>LEFT(N3732,SEARCH("/",N3732,1)-1)</f>
        <v>theater</v>
      </c>
      <c r="R3732" s="2" t="str">
        <f>RIGHT(N3732,LEN(N3732)-SEARCH("/",N3732))</f>
        <v>plays</v>
      </c>
      <c r="S3732" s="21">
        <f>(((J3732/60)/60)/24)+DATE(1970,1,1)+(-5/24)</f>
        <v>41863.318993055553</v>
      </c>
      <c r="T3732" s="21">
        <f>(((I3732/60)/60)/24)+DATE(1970,1,1)+(-5/24)</f>
        <v>41893.318993055553</v>
      </c>
    </row>
    <row r="3733" spans="1:20" ht="90" hidden="1" x14ac:dyDescent="0.25">
      <c r="A3733" s="13">
        <v>3918</v>
      </c>
      <c r="B3733" s="3" t="s">
        <v>3915</v>
      </c>
      <c r="C3733" s="3" t="s">
        <v>8026</v>
      </c>
      <c r="D3733" s="2">
        <v>60000</v>
      </c>
      <c r="E3733" s="11">
        <v>120</v>
      </c>
      <c r="F3733" s="2" t="s">
        <v>8220</v>
      </c>
      <c r="G3733" s="2" t="s">
        <v>8224</v>
      </c>
      <c r="H3733" s="2" t="s">
        <v>8246</v>
      </c>
      <c r="I3733" s="2">
        <v>1407168000</v>
      </c>
      <c r="J3733" s="2">
        <v>1406131023</v>
      </c>
      <c r="K3733" s="2" t="b">
        <v>0</v>
      </c>
      <c r="L3733" s="2">
        <v>3</v>
      </c>
      <c r="M3733" s="2" t="b">
        <v>0</v>
      </c>
      <c r="N3733" s="2" t="s">
        <v>8270</v>
      </c>
      <c r="O3733" s="9">
        <f>E3733/D3733</f>
        <v>2E-3</v>
      </c>
      <c r="P3733" s="10">
        <f>IF(E3733=0,0,E3733/L3733)</f>
        <v>40</v>
      </c>
      <c r="Q3733" s="2" t="str">
        <f>LEFT(N3733,SEARCH("/",N3733,1)-1)</f>
        <v>theater</v>
      </c>
      <c r="R3733" s="2" t="str">
        <f>RIGHT(N3733,LEN(N3733)-SEARCH("/",N3733))</f>
        <v>plays</v>
      </c>
      <c r="S3733" s="21">
        <f>(((J3733/60)/60)/24)+DATE(1970,1,1)+(-5/24)</f>
        <v>41843.456284722219</v>
      </c>
      <c r="T3733" s="21">
        <f>(((I3733/60)/60)/24)+DATE(1970,1,1)+(-5/24)</f>
        <v>41855.458333333328</v>
      </c>
    </row>
    <row r="3734" spans="1:20" ht="90" hidden="1" x14ac:dyDescent="0.25">
      <c r="A3734" s="13">
        <v>3919</v>
      </c>
      <c r="B3734" s="3" t="s">
        <v>3916</v>
      </c>
      <c r="C3734" s="3" t="s">
        <v>8027</v>
      </c>
      <c r="D3734" s="2">
        <v>5000</v>
      </c>
      <c r="E3734" s="11">
        <v>90</v>
      </c>
      <c r="F3734" s="2" t="s">
        <v>8220</v>
      </c>
      <c r="G3734" s="2" t="s">
        <v>8224</v>
      </c>
      <c r="H3734" s="2" t="s">
        <v>8246</v>
      </c>
      <c r="I3734" s="2">
        <v>1453075200</v>
      </c>
      <c r="J3734" s="2">
        <v>1450628773</v>
      </c>
      <c r="K3734" s="2" t="b">
        <v>0</v>
      </c>
      <c r="L3734" s="2">
        <v>3</v>
      </c>
      <c r="M3734" s="2" t="b">
        <v>0</v>
      </c>
      <c r="N3734" s="2" t="s">
        <v>8270</v>
      </c>
      <c r="O3734" s="9">
        <f>E3734/D3734</f>
        <v>1.7999999999999999E-2</v>
      </c>
      <c r="P3734" s="10">
        <f>IF(E3734=0,0,E3734/L3734)</f>
        <v>30</v>
      </c>
      <c r="Q3734" s="2" t="str">
        <f>LEFT(N3734,SEARCH("/",N3734,1)-1)</f>
        <v>theater</v>
      </c>
      <c r="R3734" s="2" t="str">
        <f>RIGHT(N3734,LEN(N3734)-SEARCH("/",N3734))</f>
        <v>plays</v>
      </c>
      <c r="S3734" s="21">
        <f>(((J3734/60)/60)/24)+DATE(1970,1,1)+(-5/24)</f>
        <v>42358.476539351854</v>
      </c>
      <c r="T3734" s="21">
        <f>(((I3734/60)/60)/24)+DATE(1970,1,1)+(-5/24)</f>
        <v>42386.791666666664</v>
      </c>
    </row>
    <row r="3735" spans="1:20" ht="105" hidden="1" x14ac:dyDescent="0.25">
      <c r="A3735" s="13">
        <v>3920</v>
      </c>
      <c r="B3735" s="3" t="s">
        <v>3917</v>
      </c>
      <c r="C3735" s="3" t="s">
        <v>8028</v>
      </c>
      <c r="D3735" s="2">
        <v>2500</v>
      </c>
      <c r="E3735" s="11">
        <v>135</v>
      </c>
      <c r="F3735" s="2" t="s">
        <v>8220</v>
      </c>
      <c r="G3735" s="2" t="s">
        <v>8224</v>
      </c>
      <c r="H3735" s="2" t="s">
        <v>8246</v>
      </c>
      <c r="I3735" s="2">
        <v>1479032260</v>
      </c>
      <c r="J3735" s="2">
        <v>1476436660</v>
      </c>
      <c r="K3735" s="2" t="b">
        <v>0</v>
      </c>
      <c r="L3735" s="2">
        <v>3</v>
      </c>
      <c r="M3735" s="2" t="b">
        <v>0</v>
      </c>
      <c r="N3735" s="2" t="s">
        <v>8270</v>
      </c>
      <c r="O3735" s="9">
        <f>E3735/D3735</f>
        <v>5.3999999999999999E-2</v>
      </c>
      <c r="P3735" s="10">
        <f>IF(E3735=0,0,E3735/L3735)</f>
        <v>45</v>
      </c>
      <c r="Q3735" s="2" t="str">
        <f>LEFT(N3735,SEARCH("/",N3735,1)-1)</f>
        <v>theater</v>
      </c>
      <c r="R3735" s="2" t="str">
        <f>RIGHT(N3735,LEN(N3735)-SEARCH("/",N3735))</f>
        <v>plays</v>
      </c>
      <c r="S3735" s="21">
        <f>(((J3735/60)/60)/24)+DATE(1970,1,1)+(-5/24)</f>
        <v>42657.178935185184</v>
      </c>
      <c r="T3735" s="21">
        <f>(((I3735/60)/60)/24)+DATE(1970,1,1)+(-5/24)</f>
        <v>42687.220601851855</v>
      </c>
    </row>
    <row r="3736" spans="1:20" ht="90" hidden="1" x14ac:dyDescent="0.25">
      <c r="A3736" s="13">
        <v>3921</v>
      </c>
      <c r="B3736" s="3" t="s">
        <v>3918</v>
      </c>
      <c r="C3736" s="3" t="s">
        <v>8029</v>
      </c>
      <c r="D3736" s="2">
        <v>3000</v>
      </c>
      <c r="E3736" s="11">
        <v>0</v>
      </c>
      <c r="F3736" s="2" t="s">
        <v>8220</v>
      </c>
      <c r="G3736" s="2" t="s">
        <v>8224</v>
      </c>
      <c r="H3736" s="2" t="s">
        <v>8246</v>
      </c>
      <c r="I3736" s="2">
        <v>1414346400</v>
      </c>
      <c r="J3736" s="2">
        <v>1413291655</v>
      </c>
      <c r="K3736" s="2" t="b">
        <v>0</v>
      </c>
      <c r="L3736" s="2">
        <v>0</v>
      </c>
      <c r="M3736" s="2" t="b">
        <v>0</v>
      </c>
      <c r="N3736" s="2" t="s">
        <v>8270</v>
      </c>
      <c r="O3736" s="9">
        <f>E3736/D3736</f>
        <v>0</v>
      </c>
      <c r="P3736" s="10">
        <f>IF(E3736=0,0,E3736/L3736)</f>
        <v>0</v>
      </c>
      <c r="Q3736" s="2" t="str">
        <f>LEFT(N3736,SEARCH("/",N3736,1)-1)</f>
        <v>theater</v>
      </c>
      <c r="R3736" s="2" t="str">
        <f>RIGHT(N3736,LEN(N3736)-SEARCH("/",N3736))</f>
        <v>plays</v>
      </c>
      <c r="S3736" s="21">
        <f>(((J3736/60)/60)/24)+DATE(1970,1,1)+(-5/24)</f>
        <v>41926.333969907406</v>
      </c>
      <c r="T3736" s="21">
        <f>(((I3736/60)/60)/24)+DATE(1970,1,1)+(-5/24)</f>
        <v>41938.541666666664</v>
      </c>
    </row>
    <row r="3737" spans="1:20" ht="90" hidden="1" x14ac:dyDescent="0.25">
      <c r="A3737" s="13">
        <v>3922</v>
      </c>
      <c r="B3737" s="3" t="s">
        <v>3919</v>
      </c>
      <c r="C3737" s="3" t="s">
        <v>8030</v>
      </c>
      <c r="D3737" s="2">
        <v>750</v>
      </c>
      <c r="E3737" s="11">
        <v>61</v>
      </c>
      <c r="F3737" s="2" t="s">
        <v>8220</v>
      </c>
      <c r="G3737" s="2" t="s">
        <v>8223</v>
      </c>
      <c r="H3737" s="2" t="s">
        <v>8245</v>
      </c>
      <c r="I3737" s="2">
        <v>1425337200</v>
      </c>
      <c r="J3737" s="2">
        <v>1421432810</v>
      </c>
      <c r="K3737" s="2" t="b">
        <v>0</v>
      </c>
      <c r="L3737" s="2">
        <v>6</v>
      </c>
      <c r="M3737" s="2" t="b">
        <v>0</v>
      </c>
      <c r="N3737" s="2" t="s">
        <v>8270</v>
      </c>
      <c r="O3737" s="9">
        <f>E3737/D3737</f>
        <v>8.1333333333333327E-2</v>
      </c>
      <c r="P3737" s="10">
        <f>IF(E3737=0,0,E3737/L3737)</f>
        <v>10.166666666666666</v>
      </c>
      <c r="Q3737" s="2" t="str">
        <f>LEFT(N3737,SEARCH("/",N3737,1)-1)</f>
        <v>theater</v>
      </c>
      <c r="R3737" s="2" t="str">
        <f>RIGHT(N3737,LEN(N3737)-SEARCH("/",N3737))</f>
        <v>plays</v>
      </c>
      <c r="S3737" s="21">
        <f>(((J3737/60)/60)/24)+DATE(1970,1,1)+(-5/24)</f>
        <v>42020.560300925928</v>
      </c>
      <c r="T3737" s="21">
        <f>(((I3737/60)/60)/24)+DATE(1970,1,1)+(-5/24)</f>
        <v>42065.749999999993</v>
      </c>
    </row>
    <row r="3738" spans="1:20" ht="105" hidden="1" x14ac:dyDescent="0.25">
      <c r="A3738" s="13">
        <v>3923</v>
      </c>
      <c r="B3738" s="3" t="s">
        <v>3920</v>
      </c>
      <c r="C3738" s="3" t="s">
        <v>8031</v>
      </c>
      <c r="D3738" s="2">
        <v>11500</v>
      </c>
      <c r="E3738" s="11">
        <v>1384</v>
      </c>
      <c r="F3738" s="2" t="s">
        <v>8220</v>
      </c>
      <c r="G3738" s="2" t="s">
        <v>8224</v>
      </c>
      <c r="H3738" s="2" t="s">
        <v>8246</v>
      </c>
      <c r="I3738" s="2">
        <v>1428622271</v>
      </c>
      <c r="J3738" s="2">
        <v>1426203071</v>
      </c>
      <c r="K3738" s="2" t="b">
        <v>0</v>
      </c>
      <c r="L3738" s="2">
        <v>17</v>
      </c>
      <c r="M3738" s="2" t="b">
        <v>0</v>
      </c>
      <c r="N3738" s="2" t="s">
        <v>8270</v>
      </c>
      <c r="O3738" s="9">
        <f>E3738/D3738</f>
        <v>0.12034782608695652</v>
      </c>
      <c r="P3738" s="10">
        <f>IF(E3738=0,0,E3738/L3738)</f>
        <v>81.411764705882348</v>
      </c>
      <c r="Q3738" s="2" t="str">
        <f>LEFT(N3738,SEARCH("/",N3738,1)-1)</f>
        <v>theater</v>
      </c>
      <c r="R3738" s="2" t="str">
        <f>RIGHT(N3738,LEN(N3738)-SEARCH("/",N3738))</f>
        <v>plays</v>
      </c>
      <c r="S3738" s="21">
        <f>(((J3738/60)/60)/24)+DATE(1970,1,1)+(-5/24)</f>
        <v>42075.771655092591</v>
      </c>
      <c r="T3738" s="21">
        <f>(((I3738/60)/60)/24)+DATE(1970,1,1)+(-5/24)</f>
        <v>42103.771655092591</v>
      </c>
    </row>
    <row r="3739" spans="1:20" ht="90" hidden="1" x14ac:dyDescent="0.25">
      <c r="A3739" s="13">
        <v>3924</v>
      </c>
      <c r="B3739" s="3" t="s">
        <v>3921</v>
      </c>
      <c r="C3739" s="3" t="s">
        <v>8032</v>
      </c>
      <c r="D3739" s="2">
        <v>15000</v>
      </c>
      <c r="E3739" s="11">
        <v>2290</v>
      </c>
      <c r="F3739" s="2" t="s">
        <v>8220</v>
      </c>
      <c r="G3739" s="2" t="s">
        <v>8223</v>
      </c>
      <c r="H3739" s="2" t="s">
        <v>8245</v>
      </c>
      <c r="I3739" s="2">
        <v>1403823722</v>
      </c>
      <c r="J3739" s="2">
        <v>1401231722</v>
      </c>
      <c r="K3739" s="2" t="b">
        <v>0</v>
      </c>
      <c r="L3739" s="2">
        <v>40</v>
      </c>
      <c r="M3739" s="2" t="b">
        <v>0</v>
      </c>
      <c r="N3739" s="2" t="s">
        <v>8270</v>
      </c>
      <c r="O3739" s="9">
        <f>E3739/D3739</f>
        <v>0.15266666666666667</v>
      </c>
      <c r="P3739" s="10">
        <f>IF(E3739=0,0,E3739/L3739)</f>
        <v>57.25</v>
      </c>
      <c r="Q3739" s="2" t="str">
        <f>LEFT(N3739,SEARCH("/",N3739,1)-1)</f>
        <v>theater</v>
      </c>
      <c r="R3739" s="2" t="str">
        <f>RIGHT(N3739,LEN(N3739)-SEARCH("/",N3739))</f>
        <v>plays</v>
      </c>
      <c r="S3739" s="21">
        <f>(((J3739/60)/60)/24)+DATE(1970,1,1)+(-5/24)</f>
        <v>41786.751412037032</v>
      </c>
      <c r="T3739" s="21">
        <f>(((I3739/60)/60)/24)+DATE(1970,1,1)+(-5/24)</f>
        <v>41816.751412037032</v>
      </c>
    </row>
    <row r="3740" spans="1:20" ht="75" hidden="1" x14ac:dyDescent="0.25">
      <c r="A3740" s="13">
        <v>3925</v>
      </c>
      <c r="B3740" s="3" t="s">
        <v>3922</v>
      </c>
      <c r="C3740" s="3" t="s">
        <v>8033</v>
      </c>
      <c r="D3740" s="2">
        <v>150</v>
      </c>
      <c r="E3740" s="11">
        <v>15</v>
      </c>
      <c r="F3740" s="2" t="s">
        <v>8220</v>
      </c>
      <c r="G3740" s="2" t="s">
        <v>8223</v>
      </c>
      <c r="H3740" s="2" t="s">
        <v>8245</v>
      </c>
      <c r="I3740" s="2">
        <v>1406753639</v>
      </c>
      <c r="J3740" s="2">
        <v>1404161639</v>
      </c>
      <c r="K3740" s="2" t="b">
        <v>0</v>
      </c>
      <c r="L3740" s="2">
        <v>3</v>
      </c>
      <c r="M3740" s="2" t="b">
        <v>0</v>
      </c>
      <c r="N3740" s="2" t="s">
        <v>8270</v>
      </c>
      <c r="O3740" s="9">
        <f>E3740/D3740</f>
        <v>0.1</v>
      </c>
      <c r="P3740" s="10">
        <f>IF(E3740=0,0,E3740/L3740)</f>
        <v>5</v>
      </c>
      <c r="Q3740" s="2" t="str">
        <f>LEFT(N3740,SEARCH("/",N3740,1)-1)</f>
        <v>theater</v>
      </c>
      <c r="R3740" s="2" t="str">
        <f>RIGHT(N3740,LEN(N3740)-SEARCH("/",N3740))</f>
        <v>plays</v>
      </c>
      <c r="S3740" s="21">
        <f>(((J3740/60)/60)/24)+DATE(1970,1,1)+(-5/24)</f>
        <v>41820.662488425922</v>
      </c>
      <c r="T3740" s="21">
        <f>(((I3740/60)/60)/24)+DATE(1970,1,1)+(-5/24)</f>
        <v>41850.662488425922</v>
      </c>
    </row>
    <row r="3741" spans="1:20" ht="60" hidden="1" x14ac:dyDescent="0.25">
      <c r="A3741" s="13">
        <v>3926</v>
      </c>
      <c r="B3741" s="3" t="s">
        <v>3923</v>
      </c>
      <c r="C3741" s="3" t="s">
        <v>8034</v>
      </c>
      <c r="D3741" s="2">
        <v>5000</v>
      </c>
      <c r="E3741" s="11">
        <v>15</v>
      </c>
      <c r="F3741" s="2" t="s">
        <v>8220</v>
      </c>
      <c r="G3741" s="2" t="s">
        <v>8225</v>
      </c>
      <c r="H3741" s="2" t="s">
        <v>8247</v>
      </c>
      <c r="I3741" s="2">
        <v>1419645748</v>
      </c>
      <c r="J3741" s="2">
        <v>1417053748</v>
      </c>
      <c r="K3741" s="2" t="b">
        <v>0</v>
      </c>
      <c r="L3741" s="2">
        <v>1</v>
      </c>
      <c r="M3741" s="2" t="b">
        <v>0</v>
      </c>
      <c r="N3741" s="2" t="s">
        <v>8270</v>
      </c>
      <c r="O3741" s="9">
        <f>E3741/D3741</f>
        <v>3.0000000000000001E-3</v>
      </c>
      <c r="P3741" s="10">
        <f>IF(E3741=0,0,E3741/L3741)</f>
        <v>15</v>
      </c>
      <c r="Q3741" s="2" t="str">
        <f>LEFT(N3741,SEARCH("/",N3741,1)-1)</f>
        <v>theater</v>
      </c>
      <c r="R3741" s="2" t="str">
        <f>RIGHT(N3741,LEN(N3741)-SEARCH("/",N3741))</f>
        <v>plays</v>
      </c>
      <c r="S3741" s="21">
        <f>(((J3741/60)/60)/24)+DATE(1970,1,1)+(-5/24)</f>
        <v>41969.876712962963</v>
      </c>
      <c r="T3741" s="21">
        <f>(((I3741/60)/60)/24)+DATE(1970,1,1)+(-5/24)</f>
        <v>41999.876712962963</v>
      </c>
    </row>
    <row r="3742" spans="1:20" ht="105" hidden="1" x14ac:dyDescent="0.25">
      <c r="A3742" s="13">
        <v>3927</v>
      </c>
      <c r="B3742" s="3" t="s">
        <v>3924</v>
      </c>
      <c r="C3742" s="3" t="s">
        <v>8035</v>
      </c>
      <c r="D3742" s="2">
        <v>2500</v>
      </c>
      <c r="E3742" s="11">
        <v>25</v>
      </c>
      <c r="F3742" s="2" t="s">
        <v>8220</v>
      </c>
      <c r="G3742" s="2" t="s">
        <v>8224</v>
      </c>
      <c r="H3742" s="2" t="s">
        <v>8246</v>
      </c>
      <c r="I3742" s="2">
        <v>1407565504</v>
      </c>
      <c r="J3742" s="2">
        <v>1404973504</v>
      </c>
      <c r="K3742" s="2" t="b">
        <v>0</v>
      </c>
      <c r="L3742" s="2">
        <v>2</v>
      </c>
      <c r="M3742" s="2" t="b">
        <v>0</v>
      </c>
      <c r="N3742" s="2" t="s">
        <v>8270</v>
      </c>
      <c r="O3742" s="9">
        <f>E3742/D3742</f>
        <v>0.01</v>
      </c>
      <c r="P3742" s="10">
        <f>IF(E3742=0,0,E3742/L3742)</f>
        <v>12.5</v>
      </c>
      <c r="Q3742" s="2" t="str">
        <f>LEFT(N3742,SEARCH("/",N3742,1)-1)</f>
        <v>theater</v>
      </c>
      <c r="R3742" s="2" t="str">
        <f>RIGHT(N3742,LEN(N3742)-SEARCH("/",N3742))</f>
        <v>plays</v>
      </c>
      <c r="S3742" s="21">
        <f>(((J3742/60)/60)/24)+DATE(1970,1,1)+(-5/24)</f>
        <v>41830.059074074074</v>
      </c>
      <c r="T3742" s="21">
        <f>(((I3742/60)/60)/24)+DATE(1970,1,1)+(-5/24)</f>
        <v>41860.059074074074</v>
      </c>
    </row>
    <row r="3743" spans="1:20" ht="90" hidden="1" x14ac:dyDescent="0.25">
      <c r="A3743" s="13">
        <v>3928</v>
      </c>
      <c r="B3743" s="3" t="s">
        <v>3925</v>
      </c>
      <c r="C3743" s="3" t="s">
        <v>8036</v>
      </c>
      <c r="D3743" s="2">
        <v>5000</v>
      </c>
      <c r="E3743" s="11">
        <v>651</v>
      </c>
      <c r="F3743" s="2" t="s">
        <v>8220</v>
      </c>
      <c r="G3743" s="2" t="s">
        <v>8223</v>
      </c>
      <c r="H3743" s="2" t="s">
        <v>8245</v>
      </c>
      <c r="I3743" s="2">
        <v>1444971540</v>
      </c>
      <c r="J3743" s="2">
        <v>1442593427</v>
      </c>
      <c r="K3743" s="2" t="b">
        <v>0</v>
      </c>
      <c r="L3743" s="2">
        <v>7</v>
      </c>
      <c r="M3743" s="2" t="b">
        <v>0</v>
      </c>
      <c r="N3743" s="2" t="s">
        <v>8270</v>
      </c>
      <c r="O3743" s="9">
        <f>E3743/D3743</f>
        <v>0.13020000000000001</v>
      </c>
      <c r="P3743" s="10">
        <f>IF(E3743=0,0,E3743/L3743)</f>
        <v>93</v>
      </c>
      <c r="Q3743" s="2" t="str">
        <f>LEFT(N3743,SEARCH("/",N3743,1)-1)</f>
        <v>theater</v>
      </c>
      <c r="R3743" s="2" t="str">
        <f>RIGHT(N3743,LEN(N3743)-SEARCH("/",N3743))</f>
        <v>plays</v>
      </c>
      <c r="S3743" s="21">
        <f>(((J3743/60)/60)/24)+DATE(1970,1,1)+(-5/24)</f>
        <v>42265.474849537037</v>
      </c>
      <c r="T3743" s="21">
        <f>(((I3743/60)/60)/24)+DATE(1970,1,1)+(-5/24)</f>
        <v>42292.999305555553</v>
      </c>
    </row>
    <row r="3744" spans="1:20" ht="90" hidden="1" x14ac:dyDescent="0.25">
      <c r="A3744" s="13">
        <v>3929</v>
      </c>
      <c r="B3744" s="3" t="s">
        <v>3926</v>
      </c>
      <c r="C3744" s="3" t="s">
        <v>8037</v>
      </c>
      <c r="D3744" s="2">
        <v>20000</v>
      </c>
      <c r="E3744" s="11">
        <v>453</v>
      </c>
      <c r="F3744" s="2" t="s">
        <v>8220</v>
      </c>
      <c r="G3744" s="2" t="s">
        <v>8223</v>
      </c>
      <c r="H3744" s="2" t="s">
        <v>8245</v>
      </c>
      <c r="I3744" s="2">
        <v>1474228265</v>
      </c>
      <c r="J3744" s="2">
        <v>1471636265</v>
      </c>
      <c r="K3744" s="2" t="b">
        <v>0</v>
      </c>
      <c r="L3744" s="2">
        <v>14</v>
      </c>
      <c r="M3744" s="2" t="b">
        <v>0</v>
      </c>
      <c r="N3744" s="2" t="s">
        <v>8270</v>
      </c>
      <c r="O3744" s="9">
        <f>E3744/D3744</f>
        <v>2.265E-2</v>
      </c>
      <c r="P3744" s="10">
        <f>IF(E3744=0,0,E3744/L3744)</f>
        <v>32.357142857142854</v>
      </c>
      <c r="Q3744" s="2" t="str">
        <f>LEFT(N3744,SEARCH("/",N3744,1)-1)</f>
        <v>theater</v>
      </c>
      <c r="R3744" s="2" t="str">
        <f>RIGHT(N3744,LEN(N3744)-SEARCH("/",N3744))</f>
        <v>plays</v>
      </c>
      <c r="S3744" s="21">
        <f>(((J3744/60)/60)/24)+DATE(1970,1,1)+(-5/24)</f>
        <v>42601.618807870364</v>
      </c>
      <c r="T3744" s="21">
        <f>(((I3744/60)/60)/24)+DATE(1970,1,1)+(-5/24)</f>
        <v>42631.618807870364</v>
      </c>
    </row>
    <row r="3745" spans="1:20" ht="90" hidden="1" x14ac:dyDescent="0.25">
      <c r="A3745" s="13">
        <v>3930</v>
      </c>
      <c r="B3745" s="3" t="s">
        <v>3927</v>
      </c>
      <c r="C3745" s="3" t="s">
        <v>8038</v>
      </c>
      <c r="D3745" s="2">
        <v>10000</v>
      </c>
      <c r="E3745" s="11">
        <v>0</v>
      </c>
      <c r="F3745" s="2" t="s">
        <v>8220</v>
      </c>
      <c r="G3745" s="2" t="s">
        <v>8225</v>
      </c>
      <c r="H3745" s="2" t="s">
        <v>8247</v>
      </c>
      <c r="I3745" s="2">
        <v>1459490400</v>
      </c>
      <c r="J3745" s="2">
        <v>1457078868</v>
      </c>
      <c r="K3745" s="2" t="b">
        <v>0</v>
      </c>
      <c r="L3745" s="2">
        <v>0</v>
      </c>
      <c r="M3745" s="2" t="b">
        <v>0</v>
      </c>
      <c r="N3745" s="2" t="s">
        <v>8270</v>
      </c>
      <c r="O3745" s="9">
        <f>E3745/D3745</f>
        <v>0</v>
      </c>
      <c r="P3745" s="10">
        <f>IF(E3745=0,0,E3745/L3745)</f>
        <v>0</v>
      </c>
      <c r="Q3745" s="2" t="str">
        <f>LEFT(N3745,SEARCH("/",N3745,1)-1)</f>
        <v>theater</v>
      </c>
      <c r="R3745" s="2" t="str">
        <f>RIGHT(N3745,LEN(N3745)-SEARCH("/",N3745))</f>
        <v>plays</v>
      </c>
      <c r="S3745" s="21">
        <f>(((J3745/60)/60)/24)+DATE(1970,1,1)+(-5/24)</f>
        <v>42433.13041666666</v>
      </c>
      <c r="T3745" s="21">
        <f>(((I3745/60)/60)/24)+DATE(1970,1,1)+(-5/24)</f>
        <v>42461.041666666664</v>
      </c>
    </row>
    <row r="3746" spans="1:20" ht="90" hidden="1" x14ac:dyDescent="0.25">
      <c r="A3746" s="13">
        <v>3931</v>
      </c>
      <c r="B3746" s="3" t="s">
        <v>3928</v>
      </c>
      <c r="C3746" s="3" t="s">
        <v>8039</v>
      </c>
      <c r="D3746" s="2">
        <v>8000</v>
      </c>
      <c r="E3746" s="11">
        <v>0</v>
      </c>
      <c r="F3746" s="2" t="s">
        <v>8220</v>
      </c>
      <c r="G3746" s="2" t="s">
        <v>8223</v>
      </c>
      <c r="H3746" s="2" t="s">
        <v>8245</v>
      </c>
      <c r="I3746" s="2">
        <v>1441510707</v>
      </c>
      <c r="J3746" s="2">
        <v>1439350707</v>
      </c>
      <c r="K3746" s="2" t="b">
        <v>0</v>
      </c>
      <c r="L3746" s="2">
        <v>0</v>
      </c>
      <c r="M3746" s="2" t="b">
        <v>0</v>
      </c>
      <c r="N3746" s="2" t="s">
        <v>8270</v>
      </c>
      <c r="O3746" s="9">
        <f>E3746/D3746</f>
        <v>0</v>
      </c>
      <c r="P3746" s="10">
        <f>IF(E3746=0,0,E3746/L3746)</f>
        <v>0</v>
      </c>
      <c r="Q3746" s="2" t="str">
        <f>LEFT(N3746,SEARCH("/",N3746,1)-1)</f>
        <v>theater</v>
      </c>
      <c r="R3746" s="2" t="str">
        <f>RIGHT(N3746,LEN(N3746)-SEARCH("/",N3746))</f>
        <v>plays</v>
      </c>
      <c r="S3746" s="21">
        <f>(((J3746/60)/60)/24)+DATE(1970,1,1)+(-5/24)</f>
        <v>42227.943368055552</v>
      </c>
      <c r="T3746" s="21">
        <f>(((I3746/60)/60)/24)+DATE(1970,1,1)+(-5/24)</f>
        <v>42252.943368055552</v>
      </c>
    </row>
    <row r="3747" spans="1:20" ht="90" hidden="1" x14ac:dyDescent="0.25">
      <c r="A3747" s="13">
        <v>3932</v>
      </c>
      <c r="B3747" s="3" t="s">
        <v>3929</v>
      </c>
      <c r="C3747" s="3" t="s">
        <v>8040</v>
      </c>
      <c r="D3747" s="2">
        <v>12000</v>
      </c>
      <c r="E3747" s="11">
        <v>1</v>
      </c>
      <c r="F3747" s="2" t="s">
        <v>8220</v>
      </c>
      <c r="G3747" s="2" t="s">
        <v>8223</v>
      </c>
      <c r="H3747" s="2" t="s">
        <v>8245</v>
      </c>
      <c r="I3747" s="2">
        <v>1458097364</v>
      </c>
      <c r="J3747" s="2">
        <v>1455508964</v>
      </c>
      <c r="K3747" s="2" t="b">
        <v>0</v>
      </c>
      <c r="L3747" s="2">
        <v>1</v>
      </c>
      <c r="M3747" s="2" t="b">
        <v>0</v>
      </c>
      <c r="N3747" s="2" t="s">
        <v>8270</v>
      </c>
      <c r="O3747" s="9">
        <f>E3747/D3747</f>
        <v>8.3333333333333331E-5</v>
      </c>
      <c r="P3747" s="10">
        <f>IF(E3747=0,0,E3747/L3747)</f>
        <v>1</v>
      </c>
      <c r="Q3747" s="2" t="str">
        <f>LEFT(N3747,SEARCH("/",N3747,1)-1)</f>
        <v>theater</v>
      </c>
      <c r="R3747" s="2" t="str">
        <f>RIGHT(N3747,LEN(N3747)-SEARCH("/",N3747))</f>
        <v>plays</v>
      </c>
      <c r="S3747" s="21">
        <f>(((J3747/60)/60)/24)+DATE(1970,1,1)+(-5/24)</f>
        <v>42414.960231481477</v>
      </c>
      <c r="T3747" s="21">
        <f>(((I3747/60)/60)/24)+DATE(1970,1,1)+(-5/24)</f>
        <v>42444.918564814812</v>
      </c>
    </row>
    <row r="3748" spans="1:20" ht="90" hidden="1" x14ac:dyDescent="0.25">
      <c r="A3748" s="13">
        <v>3933</v>
      </c>
      <c r="B3748" s="3" t="s">
        <v>3930</v>
      </c>
      <c r="C3748" s="3" t="s">
        <v>8041</v>
      </c>
      <c r="D3748" s="2">
        <v>7000</v>
      </c>
      <c r="E3748" s="11">
        <v>1102</v>
      </c>
      <c r="F3748" s="2" t="s">
        <v>8220</v>
      </c>
      <c r="G3748" s="2" t="s">
        <v>8223</v>
      </c>
      <c r="H3748" s="2" t="s">
        <v>8245</v>
      </c>
      <c r="I3748" s="2">
        <v>1468716180</v>
      </c>
      <c r="J3748" s="2">
        <v>1466205262</v>
      </c>
      <c r="K3748" s="2" t="b">
        <v>0</v>
      </c>
      <c r="L3748" s="2">
        <v>12</v>
      </c>
      <c r="M3748" s="2" t="b">
        <v>0</v>
      </c>
      <c r="N3748" s="2" t="s">
        <v>8270</v>
      </c>
      <c r="O3748" s="9">
        <f>E3748/D3748</f>
        <v>0.15742857142857142</v>
      </c>
      <c r="P3748" s="10">
        <f>IF(E3748=0,0,E3748/L3748)</f>
        <v>91.833333333333329</v>
      </c>
      <c r="Q3748" s="2" t="str">
        <f>LEFT(N3748,SEARCH("/",N3748,1)-1)</f>
        <v>theater</v>
      </c>
      <c r="R3748" s="2" t="str">
        <f>RIGHT(N3748,LEN(N3748)-SEARCH("/",N3748))</f>
        <v>plays</v>
      </c>
      <c r="S3748" s="21">
        <f>(((J3748/60)/60)/24)+DATE(1970,1,1)+(-5/24)</f>
        <v>42538.759976851848</v>
      </c>
      <c r="T3748" s="21">
        <f>(((I3748/60)/60)/24)+DATE(1970,1,1)+(-5/24)</f>
        <v>42567.821527777771</v>
      </c>
    </row>
    <row r="3749" spans="1:20" ht="90" hidden="1" x14ac:dyDescent="0.25">
      <c r="A3749" s="13">
        <v>3934</v>
      </c>
      <c r="B3749" s="3" t="s">
        <v>3931</v>
      </c>
      <c r="C3749" s="3" t="s">
        <v>8042</v>
      </c>
      <c r="D3749" s="2">
        <v>5000</v>
      </c>
      <c r="E3749" s="11">
        <v>550</v>
      </c>
      <c r="F3749" s="2" t="s">
        <v>8220</v>
      </c>
      <c r="G3749" s="2" t="s">
        <v>8223</v>
      </c>
      <c r="H3749" s="2" t="s">
        <v>8245</v>
      </c>
      <c r="I3749" s="2">
        <v>1443704400</v>
      </c>
      <c r="J3749" s="2">
        <v>1439827639</v>
      </c>
      <c r="K3749" s="2" t="b">
        <v>0</v>
      </c>
      <c r="L3749" s="2">
        <v>12</v>
      </c>
      <c r="M3749" s="2" t="b">
        <v>0</v>
      </c>
      <c r="N3749" s="2" t="s">
        <v>8270</v>
      </c>
      <c r="O3749" s="9">
        <f>E3749/D3749</f>
        <v>0.11</v>
      </c>
      <c r="P3749" s="10">
        <f>IF(E3749=0,0,E3749/L3749)</f>
        <v>45.833333333333336</v>
      </c>
      <c r="Q3749" s="2" t="str">
        <f>LEFT(N3749,SEARCH("/",N3749,1)-1)</f>
        <v>theater</v>
      </c>
      <c r="R3749" s="2" t="str">
        <f>RIGHT(N3749,LEN(N3749)-SEARCH("/",N3749))</f>
        <v>plays</v>
      </c>
      <c r="S3749" s="21">
        <f>(((J3749/60)/60)/24)+DATE(1970,1,1)+(-5/24)</f>
        <v>42233.463414351849</v>
      </c>
      <c r="T3749" s="21">
        <f>(((I3749/60)/60)/24)+DATE(1970,1,1)+(-5/24)</f>
        <v>42278.333333333336</v>
      </c>
    </row>
    <row r="3750" spans="1:20" ht="90" hidden="1" x14ac:dyDescent="0.25">
      <c r="A3750" s="13">
        <v>3935</v>
      </c>
      <c r="B3750" s="3" t="s">
        <v>3932</v>
      </c>
      <c r="C3750" s="3" t="s">
        <v>8043</v>
      </c>
      <c r="D3750" s="2">
        <v>3000</v>
      </c>
      <c r="E3750" s="11">
        <v>1315</v>
      </c>
      <c r="F3750" s="2" t="s">
        <v>8220</v>
      </c>
      <c r="G3750" s="2" t="s">
        <v>8224</v>
      </c>
      <c r="H3750" s="2" t="s">
        <v>8246</v>
      </c>
      <c r="I3750" s="2">
        <v>1443973546</v>
      </c>
      <c r="J3750" s="2">
        <v>1438789546</v>
      </c>
      <c r="K3750" s="2" t="b">
        <v>0</v>
      </c>
      <c r="L3750" s="2">
        <v>23</v>
      </c>
      <c r="M3750" s="2" t="b">
        <v>0</v>
      </c>
      <c r="N3750" s="2" t="s">
        <v>8270</v>
      </c>
      <c r="O3750" s="9">
        <f>E3750/D3750</f>
        <v>0.43833333333333335</v>
      </c>
      <c r="P3750" s="10">
        <f>IF(E3750=0,0,E3750/L3750)</f>
        <v>57.173913043478258</v>
      </c>
      <c r="Q3750" s="2" t="str">
        <f>LEFT(N3750,SEARCH("/",N3750,1)-1)</f>
        <v>theater</v>
      </c>
      <c r="R3750" s="2" t="str">
        <f>RIGHT(N3750,LEN(N3750)-SEARCH("/",N3750))</f>
        <v>plays</v>
      </c>
      <c r="S3750" s="21">
        <f>(((J3750/60)/60)/24)+DATE(1970,1,1)+(-5/24)</f>
        <v>42221.448449074065</v>
      </c>
      <c r="T3750" s="21">
        <f>(((I3750/60)/60)/24)+DATE(1970,1,1)+(-5/24)</f>
        <v>42281.448449074065</v>
      </c>
    </row>
    <row r="3751" spans="1:20" ht="90" hidden="1" x14ac:dyDescent="0.25">
      <c r="A3751" s="13">
        <v>3936</v>
      </c>
      <c r="B3751" s="3" t="s">
        <v>3933</v>
      </c>
      <c r="C3751" s="3" t="s">
        <v>8044</v>
      </c>
      <c r="D3751" s="2">
        <v>20000</v>
      </c>
      <c r="E3751" s="11">
        <v>0</v>
      </c>
      <c r="F3751" s="2" t="s">
        <v>8220</v>
      </c>
      <c r="G3751" s="2" t="s">
        <v>8223</v>
      </c>
      <c r="H3751" s="2" t="s">
        <v>8245</v>
      </c>
      <c r="I3751" s="2">
        <v>1480576720</v>
      </c>
      <c r="J3751" s="2">
        <v>1477981120</v>
      </c>
      <c r="K3751" s="2" t="b">
        <v>0</v>
      </c>
      <c r="L3751" s="2">
        <v>0</v>
      </c>
      <c r="M3751" s="2" t="b">
        <v>0</v>
      </c>
      <c r="N3751" s="2" t="s">
        <v>8270</v>
      </c>
      <c r="O3751" s="9">
        <f>E3751/D3751</f>
        <v>0</v>
      </c>
      <c r="P3751" s="10">
        <f>IF(E3751=0,0,E3751/L3751)</f>
        <v>0</v>
      </c>
      <c r="Q3751" s="2" t="str">
        <f>LEFT(N3751,SEARCH("/",N3751,1)-1)</f>
        <v>theater</v>
      </c>
      <c r="R3751" s="2" t="str">
        <f>RIGHT(N3751,LEN(N3751)-SEARCH("/",N3751))</f>
        <v>plays</v>
      </c>
      <c r="S3751" s="21">
        <f>(((J3751/60)/60)/24)+DATE(1970,1,1)+(-5/24)</f>
        <v>42675.054629629631</v>
      </c>
      <c r="T3751" s="21">
        <f>(((I3751/60)/60)/24)+DATE(1970,1,1)+(-5/24)</f>
        <v>42705.096296296295</v>
      </c>
    </row>
    <row r="3752" spans="1:20" ht="90" hidden="1" x14ac:dyDescent="0.25">
      <c r="A3752" s="13">
        <v>3937</v>
      </c>
      <c r="B3752" s="3" t="s">
        <v>3934</v>
      </c>
      <c r="C3752" s="3" t="s">
        <v>8045</v>
      </c>
      <c r="D3752" s="2">
        <v>2885</v>
      </c>
      <c r="E3752" s="11">
        <v>2485</v>
      </c>
      <c r="F3752" s="2" t="s">
        <v>8220</v>
      </c>
      <c r="G3752" s="2" t="s">
        <v>8223</v>
      </c>
      <c r="H3752" s="2" t="s">
        <v>8245</v>
      </c>
      <c r="I3752" s="2">
        <v>1468249760</v>
      </c>
      <c r="J3752" s="2">
        <v>1465830560</v>
      </c>
      <c r="K3752" s="2" t="b">
        <v>0</v>
      </c>
      <c r="L3752" s="2">
        <v>10</v>
      </c>
      <c r="M3752" s="2" t="b">
        <v>0</v>
      </c>
      <c r="N3752" s="2" t="s">
        <v>8270</v>
      </c>
      <c r="O3752" s="9">
        <f>E3752/D3752</f>
        <v>0.86135181975736563</v>
      </c>
      <c r="P3752" s="10">
        <f>IF(E3752=0,0,E3752/L3752)</f>
        <v>248.5</v>
      </c>
      <c r="Q3752" s="2" t="str">
        <f>LEFT(N3752,SEARCH("/",N3752,1)-1)</f>
        <v>theater</v>
      </c>
      <c r="R3752" s="2" t="str">
        <f>RIGHT(N3752,LEN(N3752)-SEARCH("/",N3752))</f>
        <v>plays</v>
      </c>
      <c r="S3752" s="21">
        <f>(((J3752/60)/60)/24)+DATE(1970,1,1)+(-5/24)</f>
        <v>42534.423148148147</v>
      </c>
      <c r="T3752" s="21">
        <f>(((I3752/60)/60)/24)+DATE(1970,1,1)+(-5/24)</f>
        <v>42562.423148148147</v>
      </c>
    </row>
    <row r="3753" spans="1:20" ht="90" hidden="1" x14ac:dyDescent="0.25">
      <c r="A3753" s="13">
        <v>3938</v>
      </c>
      <c r="B3753" s="3" t="s">
        <v>3935</v>
      </c>
      <c r="C3753" s="3" t="s">
        <v>8046</v>
      </c>
      <c r="D3753" s="2">
        <v>3255</v>
      </c>
      <c r="E3753" s="11">
        <v>397</v>
      </c>
      <c r="F3753" s="2" t="s">
        <v>8220</v>
      </c>
      <c r="G3753" s="2" t="s">
        <v>8223</v>
      </c>
      <c r="H3753" s="2" t="s">
        <v>8245</v>
      </c>
      <c r="I3753" s="2">
        <v>1435441454</v>
      </c>
      <c r="J3753" s="2">
        <v>1432763054</v>
      </c>
      <c r="K3753" s="2" t="b">
        <v>0</v>
      </c>
      <c r="L3753" s="2">
        <v>5</v>
      </c>
      <c r="M3753" s="2" t="b">
        <v>0</v>
      </c>
      <c r="N3753" s="2" t="s">
        <v>8270</v>
      </c>
      <c r="O3753" s="9">
        <f>E3753/D3753</f>
        <v>0.12196620583717357</v>
      </c>
      <c r="P3753" s="10">
        <f>IF(E3753=0,0,E3753/L3753)</f>
        <v>79.400000000000006</v>
      </c>
      <c r="Q3753" s="2" t="str">
        <f>LEFT(N3753,SEARCH("/",N3753,1)-1)</f>
        <v>theater</v>
      </c>
      <c r="R3753" s="2" t="str">
        <f>RIGHT(N3753,LEN(N3753)-SEARCH("/",N3753))</f>
        <v>plays</v>
      </c>
      <c r="S3753" s="21">
        <f>(((J3753/60)/60)/24)+DATE(1970,1,1)+(-5/24)</f>
        <v>42151.697384259263</v>
      </c>
      <c r="T3753" s="21">
        <f>(((I3753/60)/60)/24)+DATE(1970,1,1)+(-5/24)</f>
        <v>42182.697384259263</v>
      </c>
    </row>
    <row r="3754" spans="1:20" ht="90" hidden="1" x14ac:dyDescent="0.25">
      <c r="A3754" s="13">
        <v>3939</v>
      </c>
      <c r="B3754" s="3" t="s">
        <v>3936</v>
      </c>
      <c r="C3754" s="3" t="s">
        <v>8047</v>
      </c>
      <c r="D3754" s="2">
        <v>5000</v>
      </c>
      <c r="E3754" s="11">
        <v>5</v>
      </c>
      <c r="F3754" s="2" t="s">
        <v>8220</v>
      </c>
      <c r="G3754" s="2" t="s">
        <v>8225</v>
      </c>
      <c r="H3754" s="2" t="s">
        <v>8247</v>
      </c>
      <c r="I3754" s="2">
        <v>1412656200</v>
      </c>
      <c r="J3754" s="2">
        <v>1412328979</v>
      </c>
      <c r="K3754" s="2" t="b">
        <v>0</v>
      </c>
      <c r="L3754" s="2">
        <v>1</v>
      </c>
      <c r="M3754" s="2" t="b">
        <v>0</v>
      </c>
      <c r="N3754" s="2" t="s">
        <v>8270</v>
      </c>
      <c r="O3754" s="9">
        <f>E3754/D3754</f>
        <v>1E-3</v>
      </c>
      <c r="P3754" s="10">
        <f>IF(E3754=0,0,E3754/L3754)</f>
        <v>5</v>
      </c>
      <c r="Q3754" s="2" t="str">
        <f>LEFT(N3754,SEARCH("/",N3754,1)-1)</f>
        <v>theater</v>
      </c>
      <c r="R3754" s="2" t="str">
        <f>RIGHT(N3754,LEN(N3754)-SEARCH("/",N3754))</f>
        <v>plays</v>
      </c>
      <c r="S3754" s="21">
        <f>(((J3754/60)/60)/24)+DATE(1970,1,1)+(-5/24)</f>
        <v>41915.191886574074</v>
      </c>
      <c r="T3754" s="21">
        <f>(((I3754/60)/60)/24)+DATE(1970,1,1)+(-5/24)</f>
        <v>41918.979166666664</v>
      </c>
    </row>
    <row r="3755" spans="1:20" ht="90" hidden="1" x14ac:dyDescent="0.25">
      <c r="A3755" s="13">
        <v>3940</v>
      </c>
      <c r="B3755" s="3" t="s">
        <v>3937</v>
      </c>
      <c r="C3755" s="3" t="s">
        <v>8048</v>
      </c>
      <c r="D3755" s="2">
        <v>5000</v>
      </c>
      <c r="E3755" s="11">
        <v>11</v>
      </c>
      <c r="F3755" s="2" t="s">
        <v>8220</v>
      </c>
      <c r="G3755" s="2" t="s">
        <v>8223</v>
      </c>
      <c r="H3755" s="2" t="s">
        <v>8245</v>
      </c>
      <c r="I3755" s="2">
        <v>1420199351</v>
      </c>
      <c r="J3755" s="2">
        <v>1416311351</v>
      </c>
      <c r="K3755" s="2" t="b">
        <v>0</v>
      </c>
      <c r="L3755" s="2">
        <v>2</v>
      </c>
      <c r="M3755" s="2" t="b">
        <v>0</v>
      </c>
      <c r="N3755" s="2" t="s">
        <v>8270</v>
      </c>
      <c r="O3755" s="9">
        <f>E3755/D3755</f>
        <v>2.2000000000000001E-3</v>
      </c>
      <c r="P3755" s="10">
        <f>IF(E3755=0,0,E3755/L3755)</f>
        <v>5.5</v>
      </c>
      <c r="Q3755" s="2" t="str">
        <f>LEFT(N3755,SEARCH("/",N3755,1)-1)</f>
        <v>theater</v>
      </c>
      <c r="R3755" s="2" t="str">
        <f>RIGHT(N3755,LEN(N3755)-SEARCH("/",N3755))</f>
        <v>plays</v>
      </c>
      <c r="S3755" s="21">
        <f>(((J3755/60)/60)/24)+DATE(1970,1,1)+(-5/24)</f>
        <v>41961.284155092588</v>
      </c>
      <c r="T3755" s="21">
        <f>(((I3755/60)/60)/24)+DATE(1970,1,1)+(-5/24)</f>
        <v>42006.284155092588</v>
      </c>
    </row>
    <row r="3756" spans="1:20" ht="105" hidden="1" x14ac:dyDescent="0.25">
      <c r="A3756" s="13">
        <v>3941</v>
      </c>
      <c r="B3756" s="3" t="s">
        <v>3938</v>
      </c>
      <c r="C3756" s="3" t="s">
        <v>8049</v>
      </c>
      <c r="D3756" s="2">
        <v>5500</v>
      </c>
      <c r="E3756" s="11">
        <v>50</v>
      </c>
      <c r="F3756" s="2" t="s">
        <v>8220</v>
      </c>
      <c r="G3756" s="2" t="s">
        <v>8223</v>
      </c>
      <c r="H3756" s="2" t="s">
        <v>8245</v>
      </c>
      <c r="I3756" s="2">
        <v>1416877200</v>
      </c>
      <c r="J3756" s="2">
        <v>1414505137</v>
      </c>
      <c r="K3756" s="2" t="b">
        <v>0</v>
      </c>
      <c r="L3756" s="2">
        <v>2</v>
      </c>
      <c r="M3756" s="2" t="b">
        <v>0</v>
      </c>
      <c r="N3756" s="2" t="s">
        <v>8270</v>
      </c>
      <c r="O3756" s="9">
        <f>E3756/D3756</f>
        <v>9.0909090909090905E-3</v>
      </c>
      <c r="P3756" s="10">
        <f>IF(E3756=0,0,E3756/L3756)</f>
        <v>25</v>
      </c>
      <c r="Q3756" s="2" t="str">
        <f>LEFT(N3756,SEARCH("/",N3756,1)-1)</f>
        <v>theater</v>
      </c>
      <c r="R3756" s="2" t="str">
        <f>RIGHT(N3756,LEN(N3756)-SEARCH("/",N3756))</f>
        <v>plays</v>
      </c>
      <c r="S3756" s="21">
        <f>(((J3756/60)/60)/24)+DATE(1970,1,1)+(-5/24)</f>
        <v>41940.378900462958</v>
      </c>
      <c r="T3756" s="21">
        <f>(((I3756/60)/60)/24)+DATE(1970,1,1)+(-5/24)</f>
        <v>41967.833333333336</v>
      </c>
    </row>
    <row r="3757" spans="1:20" ht="90" hidden="1" x14ac:dyDescent="0.25">
      <c r="A3757" s="13">
        <v>3942</v>
      </c>
      <c r="B3757" s="3" t="s">
        <v>3939</v>
      </c>
      <c r="C3757" s="3" t="s">
        <v>8050</v>
      </c>
      <c r="D3757" s="2">
        <v>1200</v>
      </c>
      <c r="E3757" s="11">
        <v>0</v>
      </c>
      <c r="F3757" s="2" t="s">
        <v>8220</v>
      </c>
      <c r="G3757" s="2" t="s">
        <v>8223</v>
      </c>
      <c r="H3757" s="2" t="s">
        <v>8245</v>
      </c>
      <c r="I3757" s="2">
        <v>1434490914</v>
      </c>
      <c r="J3757" s="2">
        <v>1429306914</v>
      </c>
      <c r="K3757" s="2" t="b">
        <v>0</v>
      </c>
      <c r="L3757" s="2">
        <v>0</v>
      </c>
      <c r="M3757" s="2" t="b">
        <v>0</v>
      </c>
      <c r="N3757" s="2" t="s">
        <v>8270</v>
      </c>
      <c r="O3757" s="9">
        <f>E3757/D3757</f>
        <v>0</v>
      </c>
      <c r="P3757" s="10">
        <f>IF(E3757=0,0,E3757/L3757)</f>
        <v>0</v>
      </c>
      <c r="Q3757" s="2" t="str">
        <f>LEFT(N3757,SEARCH("/",N3757,1)-1)</f>
        <v>theater</v>
      </c>
      <c r="R3757" s="2" t="str">
        <f>RIGHT(N3757,LEN(N3757)-SEARCH("/",N3757))</f>
        <v>plays</v>
      </c>
      <c r="S3757" s="21">
        <f>(((J3757/60)/60)/24)+DATE(1970,1,1)+(-5/24)</f>
        <v>42111.695763888885</v>
      </c>
      <c r="T3757" s="21">
        <f>(((I3757/60)/60)/24)+DATE(1970,1,1)+(-5/24)</f>
        <v>42171.695763888885</v>
      </c>
    </row>
    <row r="3758" spans="1:20" ht="75" hidden="1" x14ac:dyDescent="0.25">
      <c r="A3758" s="13">
        <v>3943</v>
      </c>
      <c r="B3758" s="3" t="s">
        <v>3940</v>
      </c>
      <c r="C3758" s="3" t="s">
        <v>8051</v>
      </c>
      <c r="D3758" s="2">
        <v>5000</v>
      </c>
      <c r="E3758" s="11">
        <v>1782</v>
      </c>
      <c r="F3758" s="2" t="s">
        <v>8220</v>
      </c>
      <c r="G3758" s="2" t="s">
        <v>8223</v>
      </c>
      <c r="H3758" s="2" t="s">
        <v>8245</v>
      </c>
      <c r="I3758" s="2">
        <v>1446483000</v>
      </c>
      <c r="J3758" s="2">
        <v>1443811268</v>
      </c>
      <c r="K3758" s="2" t="b">
        <v>0</v>
      </c>
      <c r="L3758" s="2">
        <v>13</v>
      </c>
      <c r="M3758" s="2" t="b">
        <v>0</v>
      </c>
      <c r="N3758" s="2" t="s">
        <v>8270</v>
      </c>
      <c r="O3758" s="9">
        <f>E3758/D3758</f>
        <v>0.35639999999999999</v>
      </c>
      <c r="P3758" s="10">
        <f>IF(E3758=0,0,E3758/L3758)</f>
        <v>137.07692307692307</v>
      </c>
      <c r="Q3758" s="2" t="str">
        <f>LEFT(N3758,SEARCH("/",N3758,1)-1)</f>
        <v>theater</v>
      </c>
      <c r="R3758" s="2" t="str">
        <f>RIGHT(N3758,LEN(N3758)-SEARCH("/",N3758))</f>
        <v>plays</v>
      </c>
      <c r="S3758" s="21">
        <f>(((J3758/60)/60)/24)+DATE(1970,1,1)+(-5/24)</f>
        <v>42279.570231481477</v>
      </c>
      <c r="T3758" s="21">
        <f>(((I3758/60)/60)/24)+DATE(1970,1,1)+(-5/24)</f>
        <v>42310.493055555555</v>
      </c>
    </row>
    <row r="3759" spans="1:20" ht="90" hidden="1" x14ac:dyDescent="0.25">
      <c r="A3759" s="13">
        <v>3944</v>
      </c>
      <c r="B3759" s="3" t="s">
        <v>3941</v>
      </c>
      <c r="C3759" s="3" t="s">
        <v>8052</v>
      </c>
      <c r="D3759" s="2">
        <v>5000</v>
      </c>
      <c r="E3759" s="11">
        <v>0</v>
      </c>
      <c r="F3759" s="2" t="s">
        <v>8220</v>
      </c>
      <c r="G3759" s="2" t="s">
        <v>8223</v>
      </c>
      <c r="H3759" s="2" t="s">
        <v>8245</v>
      </c>
      <c r="I3759" s="2">
        <v>1440690875</v>
      </c>
      <c r="J3759" s="2">
        <v>1438098875</v>
      </c>
      <c r="K3759" s="2" t="b">
        <v>0</v>
      </c>
      <c r="L3759" s="2">
        <v>0</v>
      </c>
      <c r="M3759" s="2" t="b">
        <v>0</v>
      </c>
      <c r="N3759" s="2" t="s">
        <v>8270</v>
      </c>
      <c r="O3759" s="9">
        <f>E3759/D3759</f>
        <v>0</v>
      </c>
      <c r="P3759" s="10">
        <f>IF(E3759=0,0,E3759/L3759)</f>
        <v>0</v>
      </c>
      <c r="Q3759" s="2" t="str">
        <f>LEFT(N3759,SEARCH("/",N3759,1)-1)</f>
        <v>theater</v>
      </c>
      <c r="R3759" s="2" t="str">
        <f>RIGHT(N3759,LEN(N3759)-SEARCH("/",N3759))</f>
        <v>plays</v>
      </c>
      <c r="S3759" s="21">
        <f>(((J3759/60)/60)/24)+DATE(1970,1,1)+(-5/24)</f>
        <v>42213.454571759255</v>
      </c>
      <c r="T3759" s="21">
        <f>(((I3759/60)/60)/24)+DATE(1970,1,1)+(-5/24)</f>
        <v>42243.454571759255</v>
      </c>
    </row>
    <row r="3760" spans="1:20" ht="90" hidden="1" x14ac:dyDescent="0.25">
      <c r="A3760" s="13">
        <v>3945</v>
      </c>
      <c r="B3760" s="3" t="s">
        <v>3942</v>
      </c>
      <c r="C3760" s="3" t="s">
        <v>8053</v>
      </c>
      <c r="D3760" s="2">
        <v>2000</v>
      </c>
      <c r="E3760" s="11">
        <v>5</v>
      </c>
      <c r="F3760" s="2" t="s">
        <v>8220</v>
      </c>
      <c r="G3760" s="2" t="s">
        <v>8223</v>
      </c>
      <c r="H3760" s="2" t="s">
        <v>8245</v>
      </c>
      <c r="I3760" s="2">
        <v>1431717268</v>
      </c>
      <c r="J3760" s="2">
        <v>1429125268</v>
      </c>
      <c r="K3760" s="2" t="b">
        <v>0</v>
      </c>
      <c r="L3760" s="2">
        <v>1</v>
      </c>
      <c r="M3760" s="2" t="b">
        <v>0</v>
      </c>
      <c r="N3760" s="2" t="s">
        <v>8270</v>
      </c>
      <c r="O3760" s="9">
        <f>E3760/D3760</f>
        <v>2.5000000000000001E-3</v>
      </c>
      <c r="P3760" s="10">
        <f>IF(E3760=0,0,E3760/L3760)</f>
        <v>5</v>
      </c>
      <c r="Q3760" s="2" t="str">
        <f>LEFT(N3760,SEARCH("/",N3760,1)-1)</f>
        <v>theater</v>
      </c>
      <c r="R3760" s="2" t="str">
        <f>RIGHT(N3760,LEN(N3760)-SEARCH("/",N3760))</f>
        <v>plays</v>
      </c>
      <c r="S3760" s="21">
        <f>(((J3760/60)/60)/24)+DATE(1970,1,1)+(-5/24)</f>
        <v>42109.593379629623</v>
      </c>
      <c r="T3760" s="21">
        <f>(((I3760/60)/60)/24)+DATE(1970,1,1)+(-5/24)</f>
        <v>42139.593379629623</v>
      </c>
    </row>
    <row r="3761" spans="1:20" ht="60" hidden="1" x14ac:dyDescent="0.25">
      <c r="A3761" s="13">
        <v>3946</v>
      </c>
      <c r="B3761" s="3" t="s">
        <v>3943</v>
      </c>
      <c r="C3761" s="3" t="s">
        <v>8054</v>
      </c>
      <c r="D3761" s="2">
        <v>6000</v>
      </c>
      <c r="E3761" s="11">
        <v>195</v>
      </c>
      <c r="F3761" s="2" t="s">
        <v>8220</v>
      </c>
      <c r="G3761" s="2" t="s">
        <v>8223</v>
      </c>
      <c r="H3761" s="2" t="s">
        <v>8245</v>
      </c>
      <c r="I3761" s="2">
        <v>1425110400</v>
      </c>
      <c r="J3761" s="2">
        <v>1422388822</v>
      </c>
      <c r="K3761" s="2" t="b">
        <v>0</v>
      </c>
      <c r="L3761" s="2">
        <v>5</v>
      </c>
      <c r="M3761" s="2" t="b">
        <v>0</v>
      </c>
      <c r="N3761" s="2" t="s">
        <v>8270</v>
      </c>
      <c r="O3761" s="9">
        <f>E3761/D3761</f>
        <v>3.2500000000000001E-2</v>
      </c>
      <c r="P3761" s="10">
        <f>IF(E3761=0,0,E3761/L3761)</f>
        <v>39</v>
      </c>
      <c r="Q3761" s="2" t="str">
        <f>LEFT(N3761,SEARCH("/",N3761,1)-1)</f>
        <v>theater</v>
      </c>
      <c r="R3761" s="2" t="str">
        <f>RIGHT(N3761,LEN(N3761)-SEARCH("/",N3761))</f>
        <v>plays</v>
      </c>
      <c r="S3761" s="21">
        <f>(((J3761/60)/60)/24)+DATE(1970,1,1)+(-5/24)</f>
        <v>42031.625254629624</v>
      </c>
      <c r="T3761" s="21">
        <f>(((I3761/60)/60)/24)+DATE(1970,1,1)+(-5/24)</f>
        <v>42063.124999999993</v>
      </c>
    </row>
    <row r="3762" spans="1:20" ht="90" hidden="1" x14ac:dyDescent="0.25">
      <c r="A3762" s="13">
        <v>3947</v>
      </c>
      <c r="B3762" s="3" t="s">
        <v>3944</v>
      </c>
      <c r="C3762" s="3" t="s">
        <v>8055</v>
      </c>
      <c r="D3762" s="2">
        <v>3000</v>
      </c>
      <c r="E3762" s="11">
        <v>101</v>
      </c>
      <c r="F3762" s="2" t="s">
        <v>8220</v>
      </c>
      <c r="G3762" s="2" t="s">
        <v>8223</v>
      </c>
      <c r="H3762" s="2" t="s">
        <v>8245</v>
      </c>
      <c r="I3762" s="2">
        <v>1475378744</v>
      </c>
      <c r="J3762" s="2">
        <v>1472786744</v>
      </c>
      <c r="K3762" s="2" t="b">
        <v>0</v>
      </c>
      <c r="L3762" s="2">
        <v>2</v>
      </c>
      <c r="M3762" s="2" t="b">
        <v>0</v>
      </c>
      <c r="N3762" s="2" t="s">
        <v>8270</v>
      </c>
      <c r="O3762" s="9">
        <f>E3762/D3762</f>
        <v>3.3666666666666664E-2</v>
      </c>
      <c r="P3762" s="10">
        <f>IF(E3762=0,0,E3762/L3762)</f>
        <v>50.5</v>
      </c>
      <c r="Q3762" s="2" t="str">
        <f>LEFT(N3762,SEARCH("/",N3762,1)-1)</f>
        <v>theater</v>
      </c>
      <c r="R3762" s="2" t="str">
        <f>RIGHT(N3762,LEN(N3762)-SEARCH("/",N3762))</f>
        <v>plays</v>
      </c>
      <c r="S3762" s="21">
        <f>(((J3762/60)/60)/24)+DATE(1970,1,1)+(-5/24)</f>
        <v>42614.934537037036</v>
      </c>
      <c r="T3762" s="21">
        <f>(((I3762/60)/60)/24)+DATE(1970,1,1)+(-5/24)</f>
        <v>42644.934537037036</v>
      </c>
    </row>
    <row r="3763" spans="1:20" ht="90" hidden="1" x14ac:dyDescent="0.25">
      <c r="A3763" s="13">
        <v>3948</v>
      </c>
      <c r="B3763" s="3" t="s">
        <v>3945</v>
      </c>
      <c r="C3763" s="3" t="s">
        <v>8056</v>
      </c>
      <c r="D3763" s="2">
        <v>30000</v>
      </c>
      <c r="E3763" s="11">
        <v>0</v>
      </c>
      <c r="F3763" s="2" t="s">
        <v>8220</v>
      </c>
      <c r="G3763" s="2" t="s">
        <v>8225</v>
      </c>
      <c r="H3763" s="2" t="s">
        <v>8247</v>
      </c>
      <c r="I3763" s="2">
        <v>1410076123</v>
      </c>
      <c r="J3763" s="2">
        <v>1404892123</v>
      </c>
      <c r="K3763" s="2" t="b">
        <v>0</v>
      </c>
      <c r="L3763" s="2">
        <v>0</v>
      </c>
      <c r="M3763" s="2" t="b">
        <v>0</v>
      </c>
      <c r="N3763" s="2" t="s">
        <v>8270</v>
      </c>
      <c r="O3763" s="9">
        <f>E3763/D3763</f>
        <v>0</v>
      </c>
      <c r="P3763" s="10">
        <f>IF(E3763=0,0,E3763/L3763)</f>
        <v>0</v>
      </c>
      <c r="Q3763" s="2" t="str">
        <f>LEFT(N3763,SEARCH("/",N3763,1)-1)</f>
        <v>theater</v>
      </c>
      <c r="R3763" s="2" t="str">
        <f>RIGHT(N3763,LEN(N3763)-SEARCH("/",N3763))</f>
        <v>plays</v>
      </c>
      <c r="S3763" s="21">
        <f>(((J3763/60)/60)/24)+DATE(1970,1,1)+(-5/24)</f>
        <v>41829.117164351846</v>
      </c>
      <c r="T3763" s="21">
        <f>(((I3763/60)/60)/24)+DATE(1970,1,1)+(-5/24)</f>
        <v>41889.117164351846</v>
      </c>
    </row>
    <row r="3764" spans="1:20" ht="90" hidden="1" x14ac:dyDescent="0.25">
      <c r="A3764" s="13">
        <v>3949</v>
      </c>
      <c r="B3764" s="3" t="s">
        <v>3946</v>
      </c>
      <c r="C3764" s="3" t="s">
        <v>8057</v>
      </c>
      <c r="D3764" s="2">
        <v>10000</v>
      </c>
      <c r="E3764" s="11">
        <v>1577</v>
      </c>
      <c r="F3764" s="2" t="s">
        <v>8220</v>
      </c>
      <c r="G3764" s="2" t="s">
        <v>8225</v>
      </c>
      <c r="H3764" s="2" t="s">
        <v>8247</v>
      </c>
      <c r="I3764" s="2">
        <v>1423623221</v>
      </c>
      <c r="J3764" s="2">
        <v>1421031221</v>
      </c>
      <c r="K3764" s="2" t="b">
        <v>0</v>
      </c>
      <c r="L3764" s="2">
        <v>32</v>
      </c>
      <c r="M3764" s="2" t="b">
        <v>0</v>
      </c>
      <c r="N3764" s="2" t="s">
        <v>8270</v>
      </c>
      <c r="O3764" s="9">
        <f>E3764/D3764</f>
        <v>0.15770000000000001</v>
      </c>
      <c r="P3764" s="10">
        <f>IF(E3764=0,0,E3764/L3764)</f>
        <v>49.28125</v>
      </c>
      <c r="Q3764" s="2" t="str">
        <f>LEFT(N3764,SEARCH("/",N3764,1)-1)</f>
        <v>theater</v>
      </c>
      <c r="R3764" s="2" t="str">
        <f>RIGHT(N3764,LEN(N3764)-SEARCH("/",N3764))</f>
        <v>plays</v>
      </c>
      <c r="S3764" s="21">
        <f>(((J3764/60)/60)/24)+DATE(1970,1,1)+(-5/24)</f>
        <v>42015.912280092591</v>
      </c>
      <c r="T3764" s="21">
        <f>(((I3764/60)/60)/24)+DATE(1970,1,1)+(-5/24)</f>
        <v>42045.912280092591</v>
      </c>
    </row>
    <row r="3765" spans="1:20" ht="90" hidden="1" x14ac:dyDescent="0.25">
      <c r="A3765" s="13">
        <v>3950</v>
      </c>
      <c r="B3765" s="3" t="s">
        <v>3947</v>
      </c>
      <c r="C3765" s="3" t="s">
        <v>8058</v>
      </c>
      <c r="D3765" s="2">
        <v>4000</v>
      </c>
      <c r="E3765" s="11">
        <v>25</v>
      </c>
      <c r="F3765" s="2" t="s">
        <v>8220</v>
      </c>
      <c r="G3765" s="2" t="s">
        <v>8223</v>
      </c>
      <c r="H3765" s="2" t="s">
        <v>8245</v>
      </c>
      <c r="I3765" s="2">
        <v>1460140500</v>
      </c>
      <c r="J3765" s="2">
        <v>1457628680</v>
      </c>
      <c r="K3765" s="2" t="b">
        <v>0</v>
      </c>
      <c r="L3765" s="2">
        <v>1</v>
      </c>
      <c r="M3765" s="2" t="b">
        <v>0</v>
      </c>
      <c r="N3765" s="2" t="s">
        <v>8270</v>
      </c>
      <c r="O3765" s="9">
        <f>E3765/D3765</f>
        <v>6.2500000000000003E-3</v>
      </c>
      <c r="P3765" s="10">
        <f>IF(E3765=0,0,E3765/L3765)</f>
        <v>25</v>
      </c>
      <c r="Q3765" s="2" t="str">
        <f>LEFT(N3765,SEARCH("/",N3765,1)-1)</f>
        <v>theater</v>
      </c>
      <c r="R3765" s="2" t="str">
        <f>RIGHT(N3765,LEN(N3765)-SEARCH("/",N3765))</f>
        <v>plays</v>
      </c>
      <c r="S3765" s="21">
        <f>(((J3765/60)/60)/24)+DATE(1970,1,1)+(-5/24)</f>
        <v>42439.493981481479</v>
      </c>
      <c r="T3765" s="21">
        <f>(((I3765/60)/60)/24)+DATE(1970,1,1)+(-5/24)</f>
        <v>42468.565972222219</v>
      </c>
    </row>
    <row r="3766" spans="1:20" ht="90" hidden="1" x14ac:dyDescent="0.25">
      <c r="A3766" s="13">
        <v>3951</v>
      </c>
      <c r="B3766" s="3" t="s">
        <v>3948</v>
      </c>
      <c r="C3766" s="3" t="s">
        <v>6961</v>
      </c>
      <c r="D3766" s="2">
        <v>200000</v>
      </c>
      <c r="E3766" s="11">
        <v>1</v>
      </c>
      <c r="F3766" s="2" t="s">
        <v>8220</v>
      </c>
      <c r="G3766" s="2" t="s">
        <v>8240</v>
      </c>
      <c r="H3766" s="2" t="s">
        <v>8248</v>
      </c>
      <c r="I3766" s="2">
        <v>1462301342</v>
      </c>
      <c r="J3766" s="2">
        <v>1457120942</v>
      </c>
      <c r="K3766" s="2" t="b">
        <v>0</v>
      </c>
      <c r="L3766" s="2">
        <v>1</v>
      </c>
      <c r="M3766" s="2" t="b">
        <v>0</v>
      </c>
      <c r="N3766" s="2" t="s">
        <v>8270</v>
      </c>
      <c r="O3766" s="9">
        <f>E3766/D3766</f>
        <v>5.0000000000000004E-6</v>
      </c>
      <c r="P3766" s="10">
        <f>IF(E3766=0,0,E3766/L3766)</f>
        <v>1</v>
      </c>
      <c r="Q3766" s="2" t="str">
        <f>LEFT(N3766,SEARCH("/",N3766,1)-1)</f>
        <v>theater</v>
      </c>
      <c r="R3766" s="2" t="str">
        <f>RIGHT(N3766,LEN(N3766)-SEARCH("/",N3766))</f>
        <v>plays</v>
      </c>
      <c r="S3766" s="21">
        <f>(((J3766/60)/60)/24)+DATE(1970,1,1)+(-5/24)</f>
        <v>42433.617384259262</v>
      </c>
      <c r="T3766" s="21">
        <f>(((I3766/60)/60)/24)+DATE(1970,1,1)+(-5/24)</f>
        <v>42493.57571759259</v>
      </c>
    </row>
    <row r="3767" spans="1:20" ht="90" hidden="1" x14ac:dyDescent="0.25">
      <c r="A3767" s="13">
        <v>3952</v>
      </c>
      <c r="B3767" s="3" t="s">
        <v>3949</v>
      </c>
      <c r="C3767" s="3" t="s">
        <v>8059</v>
      </c>
      <c r="D3767" s="2">
        <v>26000</v>
      </c>
      <c r="E3767" s="11">
        <v>25</v>
      </c>
      <c r="F3767" s="2" t="s">
        <v>8220</v>
      </c>
      <c r="G3767" s="2" t="s">
        <v>8223</v>
      </c>
      <c r="H3767" s="2" t="s">
        <v>8245</v>
      </c>
      <c r="I3767" s="2">
        <v>1445885890</v>
      </c>
      <c r="J3767" s="2">
        <v>1440701890</v>
      </c>
      <c r="K3767" s="2" t="b">
        <v>0</v>
      </c>
      <c r="L3767" s="2">
        <v>1</v>
      </c>
      <c r="M3767" s="2" t="b">
        <v>0</v>
      </c>
      <c r="N3767" s="2" t="s">
        <v>8270</v>
      </c>
      <c r="O3767" s="9">
        <f>E3767/D3767</f>
        <v>9.6153846153846159E-4</v>
      </c>
      <c r="P3767" s="10">
        <f>IF(E3767=0,0,E3767/L3767)</f>
        <v>25</v>
      </c>
      <c r="Q3767" s="2" t="str">
        <f>LEFT(N3767,SEARCH("/",N3767,1)-1)</f>
        <v>theater</v>
      </c>
      <c r="R3767" s="2" t="str">
        <f>RIGHT(N3767,LEN(N3767)-SEARCH("/",N3767))</f>
        <v>plays</v>
      </c>
      <c r="S3767" s="21">
        <f>(((J3767/60)/60)/24)+DATE(1970,1,1)+(-5/24)</f>
        <v>42243.582060185181</v>
      </c>
      <c r="T3767" s="21">
        <f>(((I3767/60)/60)/24)+DATE(1970,1,1)+(-5/24)</f>
        <v>42303.582060185181</v>
      </c>
    </row>
    <row r="3768" spans="1:20" ht="90" hidden="1" x14ac:dyDescent="0.25">
      <c r="A3768" s="13">
        <v>3953</v>
      </c>
      <c r="B3768" s="3" t="s">
        <v>3950</v>
      </c>
      <c r="C3768" s="3" t="s">
        <v>8060</v>
      </c>
      <c r="D3768" s="2">
        <v>17600</v>
      </c>
      <c r="E3768" s="11">
        <v>0</v>
      </c>
      <c r="F3768" s="2" t="s">
        <v>8220</v>
      </c>
      <c r="G3768" s="2" t="s">
        <v>8223</v>
      </c>
      <c r="H3768" s="2" t="s">
        <v>8245</v>
      </c>
      <c r="I3768" s="2">
        <v>1469834940</v>
      </c>
      <c r="J3768" s="2">
        <v>1467162586</v>
      </c>
      <c r="K3768" s="2" t="b">
        <v>0</v>
      </c>
      <c r="L3768" s="2">
        <v>0</v>
      </c>
      <c r="M3768" s="2" t="b">
        <v>0</v>
      </c>
      <c r="N3768" s="2" t="s">
        <v>8270</v>
      </c>
      <c r="O3768" s="9">
        <f>E3768/D3768</f>
        <v>0</v>
      </c>
      <c r="P3768" s="10">
        <f>IF(E3768=0,0,E3768/L3768)</f>
        <v>0</v>
      </c>
      <c r="Q3768" s="2" t="str">
        <f>LEFT(N3768,SEARCH("/",N3768,1)-1)</f>
        <v>theater</v>
      </c>
      <c r="R3768" s="2" t="str">
        <f>RIGHT(N3768,LEN(N3768)-SEARCH("/",N3768))</f>
        <v>plays</v>
      </c>
      <c r="S3768" s="21">
        <f>(((J3768/60)/60)/24)+DATE(1970,1,1)+(-5/24)</f>
        <v>42549.840115740742</v>
      </c>
      <c r="T3768" s="21">
        <f>(((I3768/60)/60)/24)+DATE(1970,1,1)+(-5/24)</f>
        <v>42580.770138888889</v>
      </c>
    </row>
    <row r="3769" spans="1:20" ht="105" hidden="1" x14ac:dyDescent="0.25">
      <c r="A3769" s="13">
        <v>3954</v>
      </c>
      <c r="B3769" s="3" t="s">
        <v>3951</v>
      </c>
      <c r="C3769" s="3" t="s">
        <v>8061</v>
      </c>
      <c r="D3769" s="2">
        <v>25000</v>
      </c>
      <c r="E3769" s="11">
        <v>0</v>
      </c>
      <c r="F3769" s="2" t="s">
        <v>8220</v>
      </c>
      <c r="G3769" s="2" t="s">
        <v>8228</v>
      </c>
      <c r="H3769" s="2" t="s">
        <v>8250</v>
      </c>
      <c r="I3769" s="2">
        <v>1405352264</v>
      </c>
      <c r="J3769" s="2">
        <v>1400168264</v>
      </c>
      <c r="K3769" s="2" t="b">
        <v>0</v>
      </c>
      <c r="L3769" s="2">
        <v>0</v>
      </c>
      <c r="M3769" s="2" t="b">
        <v>0</v>
      </c>
      <c r="N3769" s="2" t="s">
        <v>8270</v>
      </c>
      <c r="O3769" s="9">
        <f>E3769/D3769</f>
        <v>0</v>
      </c>
      <c r="P3769" s="10">
        <f>IF(E3769=0,0,E3769/L3769)</f>
        <v>0</v>
      </c>
      <c r="Q3769" s="2" t="str">
        <f>LEFT(N3769,SEARCH("/",N3769,1)-1)</f>
        <v>theater</v>
      </c>
      <c r="R3769" s="2" t="str">
        <f>RIGHT(N3769,LEN(N3769)-SEARCH("/",N3769))</f>
        <v>plays</v>
      </c>
      <c r="S3769" s="21">
        <f>(((J3769/60)/60)/24)+DATE(1970,1,1)+(-5/24)</f>
        <v>41774.442870370367</v>
      </c>
      <c r="T3769" s="21">
        <f>(((I3769/60)/60)/24)+DATE(1970,1,1)+(-5/24)</f>
        <v>41834.442870370367</v>
      </c>
    </row>
    <row r="3770" spans="1:20" ht="90" hidden="1" x14ac:dyDescent="0.25">
      <c r="A3770" s="13">
        <v>3955</v>
      </c>
      <c r="B3770" s="3" t="s">
        <v>3952</v>
      </c>
      <c r="C3770" s="3" t="s">
        <v>8062</v>
      </c>
      <c r="D3770" s="2">
        <v>1750</v>
      </c>
      <c r="E3770" s="11">
        <v>425</v>
      </c>
      <c r="F3770" s="2" t="s">
        <v>8220</v>
      </c>
      <c r="G3770" s="2" t="s">
        <v>8223</v>
      </c>
      <c r="H3770" s="2" t="s">
        <v>8245</v>
      </c>
      <c r="I3770" s="2">
        <v>1448745741</v>
      </c>
      <c r="J3770" s="2">
        <v>1446150141</v>
      </c>
      <c r="K3770" s="2" t="b">
        <v>0</v>
      </c>
      <c r="L3770" s="2">
        <v>8</v>
      </c>
      <c r="M3770" s="2" t="b">
        <v>0</v>
      </c>
      <c r="N3770" s="2" t="s">
        <v>8270</v>
      </c>
      <c r="O3770" s="9">
        <f>E3770/D3770</f>
        <v>0.24285714285714285</v>
      </c>
      <c r="P3770" s="10">
        <f>IF(E3770=0,0,E3770/L3770)</f>
        <v>53.125</v>
      </c>
      <c r="Q3770" s="2" t="str">
        <f>LEFT(N3770,SEARCH("/",N3770,1)-1)</f>
        <v>theater</v>
      </c>
      <c r="R3770" s="2" t="str">
        <f>RIGHT(N3770,LEN(N3770)-SEARCH("/",N3770))</f>
        <v>plays</v>
      </c>
      <c r="S3770" s="21">
        <f>(((J3770/60)/60)/24)+DATE(1970,1,1)+(-5/24)</f>
        <v>42306.640520833331</v>
      </c>
      <c r="T3770" s="21">
        <f>(((I3770/60)/60)/24)+DATE(1970,1,1)+(-5/24)</f>
        <v>42336.682187499995</v>
      </c>
    </row>
    <row r="3771" spans="1:20" ht="90" hidden="1" x14ac:dyDescent="0.25">
      <c r="A3771" s="13">
        <v>3956</v>
      </c>
      <c r="B3771" s="3" t="s">
        <v>3953</v>
      </c>
      <c r="C3771" s="3" t="s">
        <v>8063</v>
      </c>
      <c r="D3771" s="2">
        <v>5500</v>
      </c>
      <c r="E3771" s="11">
        <v>0</v>
      </c>
      <c r="F3771" s="2" t="s">
        <v>8220</v>
      </c>
      <c r="G3771" s="2" t="s">
        <v>8223</v>
      </c>
      <c r="H3771" s="2" t="s">
        <v>8245</v>
      </c>
      <c r="I3771" s="2">
        <v>1461543600</v>
      </c>
      <c r="J3771" s="2">
        <v>1459203727</v>
      </c>
      <c r="K3771" s="2" t="b">
        <v>0</v>
      </c>
      <c r="L3771" s="2">
        <v>0</v>
      </c>
      <c r="M3771" s="2" t="b">
        <v>0</v>
      </c>
      <c r="N3771" s="2" t="s">
        <v>8270</v>
      </c>
      <c r="O3771" s="9">
        <f>E3771/D3771</f>
        <v>0</v>
      </c>
      <c r="P3771" s="10">
        <f>IF(E3771=0,0,E3771/L3771)</f>
        <v>0</v>
      </c>
      <c r="Q3771" s="2" t="str">
        <f>LEFT(N3771,SEARCH("/",N3771,1)-1)</f>
        <v>theater</v>
      </c>
      <c r="R3771" s="2" t="str">
        <f>RIGHT(N3771,LEN(N3771)-SEARCH("/",N3771))</f>
        <v>plays</v>
      </c>
      <c r="S3771" s="21">
        <f>(((J3771/60)/60)/24)+DATE(1970,1,1)+(-5/24)</f>
        <v>42457.723692129628</v>
      </c>
      <c r="T3771" s="21">
        <f>(((I3771/60)/60)/24)+DATE(1970,1,1)+(-5/24)</f>
        <v>42484.805555555555</v>
      </c>
    </row>
    <row r="3772" spans="1:20" ht="75" hidden="1" x14ac:dyDescent="0.25">
      <c r="A3772" s="13">
        <v>3957</v>
      </c>
      <c r="B3772" s="3" t="s">
        <v>3954</v>
      </c>
      <c r="C3772" s="3" t="s">
        <v>8064</v>
      </c>
      <c r="D3772" s="2">
        <v>28000</v>
      </c>
      <c r="E3772" s="11">
        <v>7</v>
      </c>
      <c r="F3772" s="2" t="s">
        <v>8220</v>
      </c>
      <c r="G3772" s="2" t="s">
        <v>8223</v>
      </c>
      <c r="H3772" s="2" t="s">
        <v>8245</v>
      </c>
      <c r="I3772" s="2">
        <v>1468020354</v>
      </c>
      <c r="J3772" s="2">
        <v>1464045954</v>
      </c>
      <c r="K3772" s="2" t="b">
        <v>0</v>
      </c>
      <c r="L3772" s="2">
        <v>1</v>
      </c>
      <c r="M3772" s="2" t="b">
        <v>0</v>
      </c>
      <c r="N3772" s="2" t="s">
        <v>8270</v>
      </c>
      <c r="O3772" s="9">
        <f>E3772/D3772</f>
        <v>2.5000000000000001E-4</v>
      </c>
      <c r="P3772" s="10">
        <f>IF(E3772=0,0,E3772/L3772)</f>
        <v>7</v>
      </c>
      <c r="Q3772" s="2" t="str">
        <f>LEFT(N3772,SEARCH("/",N3772,1)-1)</f>
        <v>theater</v>
      </c>
      <c r="R3772" s="2" t="str">
        <f>RIGHT(N3772,LEN(N3772)-SEARCH("/",N3772))</f>
        <v>plays</v>
      </c>
      <c r="S3772" s="21">
        <f>(((J3772/60)/60)/24)+DATE(1970,1,1)+(-5/24)</f>
        <v>42513.767986111103</v>
      </c>
      <c r="T3772" s="21">
        <f>(((I3772/60)/60)/24)+DATE(1970,1,1)+(-5/24)</f>
        <v>42559.767986111103</v>
      </c>
    </row>
    <row r="3773" spans="1:20" ht="90" hidden="1" x14ac:dyDescent="0.25">
      <c r="A3773" s="13">
        <v>3958</v>
      </c>
      <c r="B3773" s="3" t="s">
        <v>3955</v>
      </c>
      <c r="C3773" s="3" t="s">
        <v>8065</v>
      </c>
      <c r="D3773" s="2">
        <v>2000</v>
      </c>
      <c r="E3773" s="11">
        <v>641</v>
      </c>
      <c r="F3773" s="2" t="s">
        <v>8220</v>
      </c>
      <c r="G3773" s="2" t="s">
        <v>8223</v>
      </c>
      <c r="H3773" s="2" t="s">
        <v>8245</v>
      </c>
      <c r="I3773" s="2">
        <v>1406988000</v>
      </c>
      <c r="J3773" s="2">
        <v>1403822912</v>
      </c>
      <c r="K3773" s="2" t="b">
        <v>0</v>
      </c>
      <c r="L3773" s="2">
        <v>16</v>
      </c>
      <c r="M3773" s="2" t="b">
        <v>0</v>
      </c>
      <c r="N3773" s="2" t="s">
        <v>8270</v>
      </c>
      <c r="O3773" s="9">
        <f>E3773/D3773</f>
        <v>0.32050000000000001</v>
      </c>
      <c r="P3773" s="10">
        <f>IF(E3773=0,0,E3773/L3773)</f>
        <v>40.0625</v>
      </c>
      <c r="Q3773" s="2" t="str">
        <f>LEFT(N3773,SEARCH("/",N3773,1)-1)</f>
        <v>theater</v>
      </c>
      <c r="R3773" s="2" t="str">
        <f>RIGHT(N3773,LEN(N3773)-SEARCH("/",N3773))</f>
        <v>plays</v>
      </c>
      <c r="S3773" s="21">
        <f>(((J3773/60)/60)/24)+DATE(1970,1,1)+(-5/24)</f>
        <v>41816.742037037038</v>
      </c>
      <c r="T3773" s="21">
        <f>(((I3773/60)/60)/24)+DATE(1970,1,1)+(-5/24)</f>
        <v>41853.375</v>
      </c>
    </row>
    <row r="3774" spans="1:20" ht="90" hidden="1" x14ac:dyDescent="0.25">
      <c r="A3774" s="13">
        <v>3959</v>
      </c>
      <c r="B3774" s="3" t="s">
        <v>3956</v>
      </c>
      <c r="C3774" s="3" t="s">
        <v>8066</v>
      </c>
      <c r="D3774" s="2">
        <v>1200</v>
      </c>
      <c r="E3774" s="11">
        <v>292</v>
      </c>
      <c r="F3774" s="2" t="s">
        <v>8220</v>
      </c>
      <c r="G3774" s="2" t="s">
        <v>8223</v>
      </c>
      <c r="H3774" s="2" t="s">
        <v>8245</v>
      </c>
      <c r="I3774" s="2">
        <v>1411930556</v>
      </c>
      <c r="J3774" s="2">
        <v>1409338556</v>
      </c>
      <c r="K3774" s="2" t="b">
        <v>0</v>
      </c>
      <c r="L3774" s="2">
        <v>12</v>
      </c>
      <c r="M3774" s="2" t="b">
        <v>0</v>
      </c>
      <c r="N3774" s="2" t="s">
        <v>8270</v>
      </c>
      <c r="O3774" s="9">
        <f>E3774/D3774</f>
        <v>0.24333333333333335</v>
      </c>
      <c r="P3774" s="10">
        <f>IF(E3774=0,0,E3774/L3774)</f>
        <v>24.333333333333332</v>
      </c>
      <c r="Q3774" s="2" t="str">
        <f>LEFT(N3774,SEARCH("/",N3774,1)-1)</f>
        <v>theater</v>
      </c>
      <c r="R3774" s="2" t="str">
        <f>RIGHT(N3774,LEN(N3774)-SEARCH("/",N3774))</f>
        <v>plays</v>
      </c>
      <c r="S3774" s="21">
        <f>(((J3774/60)/60)/24)+DATE(1970,1,1)+(-5/24)</f>
        <v>41880.580509259256</v>
      </c>
      <c r="T3774" s="21">
        <f>(((I3774/60)/60)/24)+DATE(1970,1,1)+(-5/24)</f>
        <v>41910.580509259256</v>
      </c>
    </row>
    <row r="3775" spans="1:20" ht="90" hidden="1" x14ac:dyDescent="0.25">
      <c r="A3775" s="13">
        <v>3960</v>
      </c>
      <c r="B3775" s="3" t="s">
        <v>3957</v>
      </c>
      <c r="C3775" s="3" t="s">
        <v>8067</v>
      </c>
      <c r="D3775" s="2">
        <v>3000</v>
      </c>
      <c r="E3775" s="11">
        <v>45</v>
      </c>
      <c r="F3775" s="2" t="s">
        <v>8220</v>
      </c>
      <c r="G3775" s="2" t="s">
        <v>8223</v>
      </c>
      <c r="H3775" s="2" t="s">
        <v>8245</v>
      </c>
      <c r="I3775" s="2">
        <v>1451852256</v>
      </c>
      <c r="J3775" s="2">
        <v>1449260256</v>
      </c>
      <c r="K3775" s="2" t="b">
        <v>0</v>
      </c>
      <c r="L3775" s="2">
        <v>4</v>
      </c>
      <c r="M3775" s="2" t="b">
        <v>0</v>
      </c>
      <c r="N3775" s="2" t="s">
        <v>8270</v>
      </c>
      <c r="O3775" s="9">
        <f>E3775/D3775</f>
        <v>1.4999999999999999E-2</v>
      </c>
      <c r="P3775" s="10">
        <f>IF(E3775=0,0,E3775/L3775)</f>
        <v>11.25</v>
      </c>
      <c r="Q3775" s="2" t="str">
        <f>LEFT(N3775,SEARCH("/",N3775,1)-1)</f>
        <v>theater</v>
      </c>
      <c r="R3775" s="2" t="str">
        <f>RIGHT(N3775,LEN(N3775)-SEARCH("/",N3775))</f>
        <v>plays</v>
      </c>
      <c r="S3775" s="21">
        <f>(((J3775/60)/60)/24)+DATE(1970,1,1)+(-5/24)</f>
        <v>42342.63722222222</v>
      </c>
      <c r="T3775" s="21">
        <f>(((I3775/60)/60)/24)+DATE(1970,1,1)+(-5/24)</f>
        <v>42372.63722222222</v>
      </c>
    </row>
    <row r="3776" spans="1:20" ht="105" hidden="1" x14ac:dyDescent="0.25">
      <c r="A3776" s="13">
        <v>3961</v>
      </c>
      <c r="B3776" s="3" t="s">
        <v>3958</v>
      </c>
      <c r="C3776" s="3" t="s">
        <v>8068</v>
      </c>
      <c r="D3776" s="2">
        <v>5000</v>
      </c>
      <c r="E3776" s="11">
        <v>21</v>
      </c>
      <c r="F3776" s="2" t="s">
        <v>8220</v>
      </c>
      <c r="G3776" s="2" t="s">
        <v>8224</v>
      </c>
      <c r="H3776" s="2" t="s">
        <v>8246</v>
      </c>
      <c r="I3776" s="2">
        <v>1399584210</v>
      </c>
      <c r="J3776" s="2">
        <v>1397683410</v>
      </c>
      <c r="K3776" s="2" t="b">
        <v>0</v>
      </c>
      <c r="L3776" s="2">
        <v>2</v>
      </c>
      <c r="M3776" s="2" t="b">
        <v>0</v>
      </c>
      <c r="N3776" s="2" t="s">
        <v>8270</v>
      </c>
      <c r="O3776" s="9">
        <f>E3776/D3776</f>
        <v>4.1999999999999997E-3</v>
      </c>
      <c r="P3776" s="10">
        <f>IF(E3776=0,0,E3776/L3776)</f>
        <v>10.5</v>
      </c>
      <c r="Q3776" s="2" t="str">
        <f>LEFT(N3776,SEARCH("/",N3776,1)-1)</f>
        <v>theater</v>
      </c>
      <c r="R3776" s="2" t="str">
        <f>RIGHT(N3776,LEN(N3776)-SEARCH("/",N3776))</f>
        <v>plays</v>
      </c>
      <c r="S3776" s="21">
        <f>(((J3776/60)/60)/24)+DATE(1970,1,1)+(-5/24)</f>
        <v>41745.682986111111</v>
      </c>
      <c r="T3776" s="21">
        <f>(((I3776/60)/60)/24)+DATE(1970,1,1)+(-5/24)</f>
        <v>41767.682986111111</v>
      </c>
    </row>
    <row r="3777" spans="1:20" ht="90" hidden="1" x14ac:dyDescent="0.25">
      <c r="A3777" s="13">
        <v>3962</v>
      </c>
      <c r="B3777" s="3" t="s">
        <v>3959</v>
      </c>
      <c r="C3777" s="3" t="s">
        <v>8069</v>
      </c>
      <c r="D3777" s="2">
        <v>1400</v>
      </c>
      <c r="E3777" s="11">
        <v>45</v>
      </c>
      <c r="F3777" s="2" t="s">
        <v>8220</v>
      </c>
      <c r="G3777" s="2" t="s">
        <v>8224</v>
      </c>
      <c r="H3777" s="2" t="s">
        <v>8246</v>
      </c>
      <c r="I3777" s="2">
        <v>1448722494</v>
      </c>
      <c r="J3777" s="2">
        <v>1446562494</v>
      </c>
      <c r="K3777" s="2" t="b">
        <v>0</v>
      </c>
      <c r="L3777" s="2">
        <v>3</v>
      </c>
      <c r="M3777" s="2" t="b">
        <v>0</v>
      </c>
      <c r="N3777" s="2" t="s">
        <v>8270</v>
      </c>
      <c r="O3777" s="9">
        <f>E3777/D3777</f>
        <v>3.214285714285714E-2</v>
      </c>
      <c r="P3777" s="10">
        <f>IF(E3777=0,0,E3777/L3777)</f>
        <v>15</v>
      </c>
      <c r="Q3777" s="2" t="str">
        <f>LEFT(N3777,SEARCH("/",N3777,1)-1)</f>
        <v>theater</v>
      </c>
      <c r="R3777" s="2" t="str">
        <f>RIGHT(N3777,LEN(N3777)-SEARCH("/",N3777))</f>
        <v>plays</v>
      </c>
      <c r="S3777" s="21">
        <f>(((J3777/60)/60)/24)+DATE(1970,1,1)+(-5/24)</f>
        <v>42311.413124999999</v>
      </c>
      <c r="T3777" s="21">
        <f>(((I3777/60)/60)/24)+DATE(1970,1,1)+(-5/24)</f>
        <v>42336.413124999999</v>
      </c>
    </row>
    <row r="3778" spans="1:20" ht="105" hidden="1" x14ac:dyDescent="0.25">
      <c r="A3778" s="13">
        <v>3963</v>
      </c>
      <c r="B3778" s="3" t="s">
        <v>3960</v>
      </c>
      <c r="C3778" s="3" t="s">
        <v>8070</v>
      </c>
      <c r="D3778" s="2">
        <v>10000</v>
      </c>
      <c r="E3778" s="11">
        <v>0</v>
      </c>
      <c r="F3778" s="2" t="s">
        <v>8220</v>
      </c>
      <c r="G3778" s="2" t="s">
        <v>8228</v>
      </c>
      <c r="H3778" s="2" t="s">
        <v>8250</v>
      </c>
      <c r="I3778" s="2">
        <v>1447821717</v>
      </c>
      <c r="J3778" s="2">
        <v>1445226117</v>
      </c>
      <c r="K3778" s="2" t="b">
        <v>0</v>
      </c>
      <c r="L3778" s="2">
        <v>0</v>
      </c>
      <c r="M3778" s="2" t="b">
        <v>0</v>
      </c>
      <c r="N3778" s="2" t="s">
        <v>8270</v>
      </c>
      <c r="O3778" s="9">
        <f>E3778/D3778</f>
        <v>0</v>
      </c>
      <c r="P3778" s="10">
        <f>IF(E3778=0,0,E3778/L3778)</f>
        <v>0</v>
      </c>
      <c r="Q3778" s="2" t="str">
        <f>LEFT(N3778,SEARCH("/",N3778,1)-1)</f>
        <v>theater</v>
      </c>
      <c r="R3778" s="2" t="str">
        <f>RIGHT(N3778,LEN(N3778)-SEARCH("/",N3778))</f>
        <v>plays</v>
      </c>
      <c r="S3778" s="21">
        <f>(((J3778/60)/60)/24)+DATE(1970,1,1)+(-5/24)</f>
        <v>42295.945798611108</v>
      </c>
      <c r="T3778" s="21">
        <f>(((I3778/60)/60)/24)+DATE(1970,1,1)+(-5/24)</f>
        <v>42325.987465277773</v>
      </c>
    </row>
    <row r="3779" spans="1:20" ht="75" hidden="1" x14ac:dyDescent="0.25">
      <c r="A3779" s="13">
        <v>3964</v>
      </c>
      <c r="B3779" s="3" t="s">
        <v>3961</v>
      </c>
      <c r="C3779" s="3" t="s">
        <v>8071</v>
      </c>
      <c r="D3779" s="2">
        <v>2000</v>
      </c>
      <c r="E3779" s="11">
        <v>126</v>
      </c>
      <c r="F3779" s="2" t="s">
        <v>8220</v>
      </c>
      <c r="G3779" s="2" t="s">
        <v>8223</v>
      </c>
      <c r="H3779" s="2" t="s">
        <v>8245</v>
      </c>
      <c r="I3779" s="2">
        <v>1429460386</v>
      </c>
      <c r="J3779" s="2">
        <v>1424279986</v>
      </c>
      <c r="K3779" s="2" t="b">
        <v>0</v>
      </c>
      <c r="L3779" s="2">
        <v>3</v>
      </c>
      <c r="M3779" s="2" t="b">
        <v>0</v>
      </c>
      <c r="N3779" s="2" t="s">
        <v>8270</v>
      </c>
      <c r="O3779" s="9">
        <f>E3779/D3779</f>
        <v>6.3E-2</v>
      </c>
      <c r="P3779" s="10">
        <f>IF(E3779=0,0,E3779/L3779)</f>
        <v>42</v>
      </c>
      <c r="Q3779" s="2" t="str">
        <f>LEFT(N3779,SEARCH("/",N3779,1)-1)</f>
        <v>theater</v>
      </c>
      <c r="R3779" s="2" t="str">
        <f>RIGHT(N3779,LEN(N3779)-SEARCH("/",N3779))</f>
        <v>plays</v>
      </c>
      <c r="S3779" s="21">
        <f>(((J3779/60)/60)/24)+DATE(1970,1,1)+(-5/24)</f>
        <v>42053.513726851852</v>
      </c>
      <c r="T3779" s="21">
        <f>(((I3779/60)/60)/24)+DATE(1970,1,1)+(-5/24)</f>
        <v>42113.47206018518</v>
      </c>
    </row>
    <row r="3780" spans="1:20" ht="105" hidden="1" x14ac:dyDescent="0.25">
      <c r="A3780" s="13">
        <v>3965</v>
      </c>
      <c r="B3780" s="3" t="s">
        <v>3962</v>
      </c>
      <c r="C3780" s="3" t="s">
        <v>8072</v>
      </c>
      <c r="D3780" s="2">
        <v>2000</v>
      </c>
      <c r="E3780" s="11">
        <v>285</v>
      </c>
      <c r="F3780" s="2" t="s">
        <v>8220</v>
      </c>
      <c r="G3780" s="2" t="s">
        <v>8223</v>
      </c>
      <c r="H3780" s="2" t="s">
        <v>8245</v>
      </c>
      <c r="I3780" s="2">
        <v>1460608780</v>
      </c>
      <c r="J3780" s="2">
        <v>1455428380</v>
      </c>
      <c r="K3780" s="2" t="b">
        <v>0</v>
      </c>
      <c r="L3780" s="2">
        <v>4</v>
      </c>
      <c r="M3780" s="2" t="b">
        <v>0</v>
      </c>
      <c r="N3780" s="2" t="s">
        <v>8270</v>
      </c>
      <c r="O3780" s="9">
        <f>E3780/D3780</f>
        <v>0.14249999999999999</v>
      </c>
      <c r="P3780" s="10">
        <f>IF(E3780=0,0,E3780/L3780)</f>
        <v>71.25</v>
      </c>
      <c r="Q3780" s="2" t="str">
        <f>LEFT(N3780,SEARCH("/",N3780,1)-1)</f>
        <v>theater</v>
      </c>
      <c r="R3780" s="2" t="str">
        <f>RIGHT(N3780,LEN(N3780)-SEARCH("/",N3780))</f>
        <v>plays</v>
      </c>
      <c r="S3780" s="21">
        <f>(((J3780/60)/60)/24)+DATE(1970,1,1)+(-5/24)</f>
        <v>42414.027546296296</v>
      </c>
      <c r="T3780" s="21">
        <f>(((I3780/60)/60)/24)+DATE(1970,1,1)+(-5/24)</f>
        <v>42473.985879629625</v>
      </c>
    </row>
    <row r="3781" spans="1:20" ht="105" hidden="1" x14ac:dyDescent="0.25">
      <c r="A3781" s="13">
        <v>3966</v>
      </c>
      <c r="B3781" s="3" t="s">
        <v>3963</v>
      </c>
      <c r="C3781" s="3" t="s">
        <v>8073</v>
      </c>
      <c r="D3781" s="2">
        <v>7500</v>
      </c>
      <c r="E3781" s="11">
        <v>45</v>
      </c>
      <c r="F3781" s="2" t="s">
        <v>8220</v>
      </c>
      <c r="G3781" s="2" t="s">
        <v>8223</v>
      </c>
      <c r="H3781" s="2" t="s">
        <v>8245</v>
      </c>
      <c r="I3781" s="2">
        <v>1406170740</v>
      </c>
      <c r="J3781" s="2">
        <v>1402506278</v>
      </c>
      <c r="K3781" s="2" t="b">
        <v>0</v>
      </c>
      <c r="L3781" s="2">
        <v>2</v>
      </c>
      <c r="M3781" s="2" t="b">
        <v>0</v>
      </c>
      <c r="N3781" s="2" t="s">
        <v>8270</v>
      </c>
      <c r="O3781" s="9">
        <f>E3781/D3781</f>
        <v>6.0000000000000001E-3</v>
      </c>
      <c r="P3781" s="10">
        <f>IF(E3781=0,0,E3781/L3781)</f>
        <v>22.5</v>
      </c>
      <c r="Q3781" s="2" t="str">
        <f>LEFT(N3781,SEARCH("/",N3781,1)-1)</f>
        <v>theater</v>
      </c>
      <c r="R3781" s="2" t="str">
        <f>RIGHT(N3781,LEN(N3781)-SEARCH("/",N3781))</f>
        <v>plays</v>
      </c>
      <c r="S3781" s="21">
        <f>(((J3781/60)/60)/24)+DATE(1970,1,1)+(-5/24)</f>
        <v>41801.503217592588</v>
      </c>
      <c r="T3781" s="21">
        <f>(((I3781/60)/60)/24)+DATE(1970,1,1)+(-5/24)</f>
        <v>41843.915972222218</v>
      </c>
    </row>
    <row r="3782" spans="1:20" ht="90" hidden="1" x14ac:dyDescent="0.25">
      <c r="A3782" s="13">
        <v>3967</v>
      </c>
      <c r="B3782" s="3" t="s">
        <v>3964</v>
      </c>
      <c r="C3782" s="3" t="s">
        <v>8074</v>
      </c>
      <c r="D3782" s="2">
        <v>1700</v>
      </c>
      <c r="E3782" s="11">
        <v>410</v>
      </c>
      <c r="F3782" s="2" t="s">
        <v>8220</v>
      </c>
      <c r="G3782" s="2" t="s">
        <v>8223</v>
      </c>
      <c r="H3782" s="2" t="s">
        <v>8245</v>
      </c>
      <c r="I3782" s="2">
        <v>1488783507</v>
      </c>
      <c r="J3782" s="2">
        <v>1486191507</v>
      </c>
      <c r="K3782" s="2" t="b">
        <v>0</v>
      </c>
      <c r="L3782" s="2">
        <v>10</v>
      </c>
      <c r="M3782" s="2" t="b">
        <v>0</v>
      </c>
      <c r="N3782" s="2" t="s">
        <v>8270</v>
      </c>
      <c r="O3782" s="9">
        <f>E3782/D3782</f>
        <v>0.2411764705882353</v>
      </c>
      <c r="P3782" s="10">
        <f>IF(E3782=0,0,E3782/L3782)</f>
        <v>41</v>
      </c>
      <c r="Q3782" s="2" t="str">
        <f>LEFT(N3782,SEARCH("/",N3782,1)-1)</f>
        <v>theater</v>
      </c>
      <c r="R3782" s="2" t="str">
        <f>RIGHT(N3782,LEN(N3782)-SEARCH("/",N3782))</f>
        <v>plays</v>
      </c>
      <c r="S3782" s="21">
        <f>(((J3782/60)/60)/24)+DATE(1970,1,1)+(-5/24)</f>
        <v>42770.082256944443</v>
      </c>
      <c r="T3782" s="21">
        <f>(((I3782/60)/60)/24)+DATE(1970,1,1)+(-5/24)</f>
        <v>42800.082256944443</v>
      </c>
    </row>
    <row r="3783" spans="1:20" ht="75" hidden="1" x14ac:dyDescent="0.25">
      <c r="A3783" s="13">
        <v>3968</v>
      </c>
      <c r="B3783" s="3" t="s">
        <v>3965</v>
      </c>
      <c r="C3783" s="3" t="s">
        <v>8075</v>
      </c>
      <c r="D3783" s="2">
        <v>5000</v>
      </c>
      <c r="E3783" s="11">
        <v>527</v>
      </c>
      <c r="F3783" s="2" t="s">
        <v>8220</v>
      </c>
      <c r="G3783" s="2" t="s">
        <v>8223</v>
      </c>
      <c r="H3783" s="2" t="s">
        <v>8245</v>
      </c>
      <c r="I3783" s="2">
        <v>1463945673</v>
      </c>
      <c r="J3783" s="2">
        <v>1458761673</v>
      </c>
      <c r="K3783" s="2" t="b">
        <v>0</v>
      </c>
      <c r="L3783" s="2">
        <v>11</v>
      </c>
      <c r="M3783" s="2" t="b">
        <v>0</v>
      </c>
      <c r="N3783" s="2" t="s">
        <v>8270</v>
      </c>
      <c r="O3783" s="9">
        <f>E3783/D3783</f>
        <v>0.10539999999999999</v>
      </c>
      <c r="P3783" s="10">
        <f>IF(E3783=0,0,E3783/L3783)</f>
        <v>47.909090909090907</v>
      </c>
      <c r="Q3783" s="2" t="str">
        <f>LEFT(N3783,SEARCH("/",N3783,1)-1)</f>
        <v>theater</v>
      </c>
      <c r="R3783" s="2" t="str">
        <f>RIGHT(N3783,LEN(N3783)-SEARCH("/",N3783))</f>
        <v>plays</v>
      </c>
      <c r="S3783" s="21">
        <f>(((J3783/60)/60)/24)+DATE(1970,1,1)+(-5/24)</f>
        <v>42452.60732638889</v>
      </c>
      <c r="T3783" s="21">
        <f>(((I3783/60)/60)/24)+DATE(1970,1,1)+(-5/24)</f>
        <v>42512.60732638889</v>
      </c>
    </row>
    <row r="3784" spans="1:20" ht="90" hidden="1" x14ac:dyDescent="0.25">
      <c r="A3784" s="13">
        <v>3969</v>
      </c>
      <c r="B3784" s="3" t="s">
        <v>3966</v>
      </c>
      <c r="C3784" s="3" t="s">
        <v>8076</v>
      </c>
      <c r="D3784" s="2">
        <v>2825</v>
      </c>
      <c r="E3784" s="11">
        <v>211</v>
      </c>
      <c r="F3784" s="2" t="s">
        <v>8220</v>
      </c>
      <c r="G3784" s="2" t="s">
        <v>8223</v>
      </c>
      <c r="H3784" s="2" t="s">
        <v>8245</v>
      </c>
      <c r="I3784" s="2">
        <v>1472442900</v>
      </c>
      <c r="J3784" s="2">
        <v>1471638646</v>
      </c>
      <c r="K3784" s="2" t="b">
        <v>0</v>
      </c>
      <c r="L3784" s="2">
        <v>6</v>
      </c>
      <c r="M3784" s="2" t="b">
        <v>0</v>
      </c>
      <c r="N3784" s="2" t="s">
        <v>8270</v>
      </c>
      <c r="O3784" s="9">
        <f>E3784/D3784</f>
        <v>7.4690265486725665E-2</v>
      </c>
      <c r="P3784" s="10">
        <f>IF(E3784=0,0,E3784/L3784)</f>
        <v>35.166666666666664</v>
      </c>
      <c r="Q3784" s="2" t="str">
        <f>LEFT(N3784,SEARCH("/",N3784,1)-1)</f>
        <v>theater</v>
      </c>
      <c r="R3784" s="2" t="str">
        <f>RIGHT(N3784,LEN(N3784)-SEARCH("/",N3784))</f>
        <v>plays</v>
      </c>
      <c r="S3784" s="21">
        <f>(((J3784/60)/60)/24)+DATE(1970,1,1)+(-5/24)</f>
        <v>42601.646365740737</v>
      </c>
      <c r="T3784" s="21">
        <f>(((I3784/60)/60)/24)+DATE(1970,1,1)+(-5/24)</f>
        <v>42610.954861111109</v>
      </c>
    </row>
    <row r="3785" spans="1:20" ht="105" hidden="1" x14ac:dyDescent="0.25">
      <c r="A3785" s="13">
        <v>3970</v>
      </c>
      <c r="B3785" s="3" t="s">
        <v>3967</v>
      </c>
      <c r="C3785" s="3" t="s">
        <v>8077</v>
      </c>
      <c r="D3785" s="2">
        <v>15000</v>
      </c>
      <c r="E3785" s="11">
        <v>11</v>
      </c>
      <c r="F3785" s="2" t="s">
        <v>8220</v>
      </c>
      <c r="G3785" s="2" t="s">
        <v>8223</v>
      </c>
      <c r="H3785" s="2" t="s">
        <v>8245</v>
      </c>
      <c r="I3785" s="2">
        <v>1460925811</v>
      </c>
      <c r="J3785" s="2">
        <v>1458333811</v>
      </c>
      <c r="K3785" s="2" t="b">
        <v>0</v>
      </c>
      <c r="L3785" s="2">
        <v>2</v>
      </c>
      <c r="M3785" s="2" t="b">
        <v>0</v>
      </c>
      <c r="N3785" s="2" t="s">
        <v>8270</v>
      </c>
      <c r="O3785" s="9">
        <f>E3785/D3785</f>
        <v>7.3333333333333334E-4</v>
      </c>
      <c r="P3785" s="10">
        <f>IF(E3785=0,0,E3785/L3785)</f>
        <v>5.5</v>
      </c>
      <c r="Q3785" s="2" t="str">
        <f>LEFT(N3785,SEARCH("/",N3785,1)-1)</f>
        <v>theater</v>
      </c>
      <c r="R3785" s="2" t="str">
        <f>RIGHT(N3785,LEN(N3785)-SEARCH("/",N3785))</f>
        <v>plays</v>
      </c>
      <c r="S3785" s="21">
        <f>(((J3785/60)/60)/24)+DATE(1970,1,1)+(-5/24)</f>
        <v>42447.655219907399</v>
      </c>
      <c r="T3785" s="21">
        <f>(((I3785/60)/60)/24)+DATE(1970,1,1)+(-5/24)</f>
        <v>42477.655219907399</v>
      </c>
    </row>
    <row r="3786" spans="1:20" ht="90" hidden="1" x14ac:dyDescent="0.25">
      <c r="A3786" s="13">
        <v>3971</v>
      </c>
      <c r="B3786" s="3" t="s">
        <v>3968</v>
      </c>
      <c r="C3786" s="3" t="s">
        <v>8078</v>
      </c>
      <c r="D3786" s="2">
        <v>14000</v>
      </c>
      <c r="E3786" s="11">
        <v>136</v>
      </c>
      <c r="F3786" s="2" t="s">
        <v>8220</v>
      </c>
      <c r="G3786" s="2" t="s">
        <v>8223</v>
      </c>
      <c r="H3786" s="2" t="s">
        <v>8245</v>
      </c>
      <c r="I3786" s="2">
        <v>1405947126</v>
      </c>
      <c r="J3786" s="2">
        <v>1403355126</v>
      </c>
      <c r="K3786" s="2" t="b">
        <v>0</v>
      </c>
      <c r="L3786" s="2">
        <v>6</v>
      </c>
      <c r="M3786" s="2" t="b">
        <v>0</v>
      </c>
      <c r="N3786" s="2" t="s">
        <v>8270</v>
      </c>
      <c r="O3786" s="9">
        <f>E3786/D3786</f>
        <v>9.7142857142857135E-3</v>
      </c>
      <c r="P3786" s="10">
        <f>IF(E3786=0,0,E3786/L3786)</f>
        <v>22.666666666666668</v>
      </c>
      <c r="Q3786" s="2" t="str">
        <f>LEFT(N3786,SEARCH("/",N3786,1)-1)</f>
        <v>theater</v>
      </c>
      <c r="R3786" s="2" t="str">
        <f>RIGHT(N3786,LEN(N3786)-SEARCH("/",N3786))</f>
        <v>plays</v>
      </c>
      <c r="S3786" s="21">
        <f>(((J3786/60)/60)/24)+DATE(1970,1,1)+(-5/24)</f>
        <v>41811.327847222223</v>
      </c>
      <c r="T3786" s="21">
        <f>(((I3786/60)/60)/24)+DATE(1970,1,1)+(-5/24)</f>
        <v>41841.327847222223</v>
      </c>
    </row>
    <row r="3787" spans="1:20" ht="60" hidden="1" x14ac:dyDescent="0.25">
      <c r="A3787" s="13">
        <v>3972</v>
      </c>
      <c r="B3787" s="3" t="s">
        <v>3969</v>
      </c>
      <c r="C3787" s="3" t="s">
        <v>8079</v>
      </c>
      <c r="D3787" s="2">
        <v>1000</v>
      </c>
      <c r="E3787" s="11">
        <v>211</v>
      </c>
      <c r="F3787" s="2" t="s">
        <v>8220</v>
      </c>
      <c r="G3787" s="2" t="s">
        <v>8223</v>
      </c>
      <c r="H3787" s="2" t="s">
        <v>8245</v>
      </c>
      <c r="I3787" s="2">
        <v>1423186634</v>
      </c>
      <c r="J3787" s="2">
        <v>1418002634</v>
      </c>
      <c r="K3787" s="2" t="b">
        <v>0</v>
      </c>
      <c r="L3787" s="2">
        <v>8</v>
      </c>
      <c r="M3787" s="2" t="b">
        <v>0</v>
      </c>
      <c r="N3787" s="2" t="s">
        <v>8270</v>
      </c>
      <c r="O3787" s="9">
        <f>E3787/D3787</f>
        <v>0.21099999999999999</v>
      </c>
      <c r="P3787" s="10">
        <f>IF(E3787=0,0,E3787/L3787)</f>
        <v>26.375</v>
      </c>
      <c r="Q3787" s="2" t="str">
        <f>LEFT(N3787,SEARCH("/",N3787,1)-1)</f>
        <v>theater</v>
      </c>
      <c r="R3787" s="2" t="str">
        <f>RIGHT(N3787,LEN(N3787)-SEARCH("/",N3787))</f>
        <v>plays</v>
      </c>
      <c r="S3787" s="21">
        <f>(((J3787/60)/60)/24)+DATE(1970,1,1)+(-5/24)</f>
        <v>41980.859189814808</v>
      </c>
      <c r="T3787" s="21">
        <f>(((I3787/60)/60)/24)+DATE(1970,1,1)+(-5/24)</f>
        <v>42040.859189814808</v>
      </c>
    </row>
    <row r="3788" spans="1:20" ht="90" hidden="1" x14ac:dyDescent="0.25">
      <c r="A3788" s="13">
        <v>3973</v>
      </c>
      <c r="B3788" s="3" t="s">
        <v>3970</v>
      </c>
      <c r="C3788" s="3" t="s">
        <v>8080</v>
      </c>
      <c r="D3788" s="2">
        <v>5000</v>
      </c>
      <c r="E3788" s="11">
        <v>3905</v>
      </c>
      <c r="F3788" s="2" t="s">
        <v>8220</v>
      </c>
      <c r="G3788" s="2" t="s">
        <v>8223</v>
      </c>
      <c r="H3788" s="2" t="s">
        <v>8245</v>
      </c>
      <c r="I3788" s="2">
        <v>1462766400</v>
      </c>
      <c r="J3788" s="2">
        <v>1460219110</v>
      </c>
      <c r="K3788" s="2" t="b">
        <v>0</v>
      </c>
      <c r="L3788" s="2">
        <v>37</v>
      </c>
      <c r="M3788" s="2" t="b">
        <v>0</v>
      </c>
      <c r="N3788" s="2" t="s">
        <v>8270</v>
      </c>
      <c r="O3788" s="9">
        <f>E3788/D3788</f>
        <v>0.78100000000000003</v>
      </c>
      <c r="P3788" s="10">
        <f>IF(E3788=0,0,E3788/L3788)</f>
        <v>105.54054054054055</v>
      </c>
      <c r="Q3788" s="2" t="str">
        <f>LEFT(N3788,SEARCH("/",N3788,1)-1)</f>
        <v>theater</v>
      </c>
      <c r="R3788" s="2" t="str">
        <f>RIGHT(N3788,LEN(N3788)-SEARCH("/",N3788))</f>
        <v>plays</v>
      </c>
      <c r="S3788" s="21">
        <f>(((J3788/60)/60)/24)+DATE(1970,1,1)+(-5/24)</f>
        <v>42469.475810185184</v>
      </c>
      <c r="T3788" s="21">
        <f>(((I3788/60)/60)/24)+DATE(1970,1,1)+(-5/24)</f>
        <v>42498.958333333336</v>
      </c>
    </row>
    <row r="3789" spans="1:20" ht="90" hidden="1" x14ac:dyDescent="0.25">
      <c r="A3789" s="13">
        <v>3974</v>
      </c>
      <c r="B3789" s="3" t="s">
        <v>3971</v>
      </c>
      <c r="C3789" s="3" t="s">
        <v>8081</v>
      </c>
      <c r="D3789" s="2">
        <v>1000</v>
      </c>
      <c r="E3789" s="11">
        <v>320</v>
      </c>
      <c r="F3789" s="2" t="s">
        <v>8220</v>
      </c>
      <c r="G3789" s="2" t="s">
        <v>8224</v>
      </c>
      <c r="H3789" s="2" t="s">
        <v>8246</v>
      </c>
      <c r="I3789" s="2">
        <v>1464872848</v>
      </c>
      <c r="J3789" s="2">
        <v>1462280848</v>
      </c>
      <c r="K3789" s="2" t="b">
        <v>0</v>
      </c>
      <c r="L3789" s="2">
        <v>11</v>
      </c>
      <c r="M3789" s="2" t="b">
        <v>0</v>
      </c>
      <c r="N3789" s="2" t="s">
        <v>8270</v>
      </c>
      <c r="O3789" s="9">
        <f>E3789/D3789</f>
        <v>0.32</v>
      </c>
      <c r="P3789" s="10">
        <f>IF(E3789=0,0,E3789/L3789)</f>
        <v>29.09090909090909</v>
      </c>
      <c r="Q3789" s="2" t="str">
        <f>LEFT(N3789,SEARCH("/",N3789,1)-1)</f>
        <v>theater</v>
      </c>
      <c r="R3789" s="2" t="str">
        <f>RIGHT(N3789,LEN(N3789)-SEARCH("/",N3789))</f>
        <v>plays</v>
      </c>
      <c r="S3789" s="21">
        <f>(((J3789/60)/60)/24)+DATE(1970,1,1)+(-5/24)</f>
        <v>42493.338518518511</v>
      </c>
      <c r="T3789" s="21">
        <f>(((I3789/60)/60)/24)+DATE(1970,1,1)+(-5/24)</f>
        <v>42523.338518518511</v>
      </c>
    </row>
    <row r="3790" spans="1:20" ht="90" hidden="1" x14ac:dyDescent="0.25">
      <c r="A3790" s="13">
        <v>3975</v>
      </c>
      <c r="B3790" s="3" t="s">
        <v>3972</v>
      </c>
      <c r="C3790" s="3" t="s">
        <v>8082</v>
      </c>
      <c r="D3790" s="2">
        <v>678</v>
      </c>
      <c r="E3790" s="11">
        <v>0</v>
      </c>
      <c r="F3790" s="2" t="s">
        <v>8220</v>
      </c>
      <c r="G3790" s="2" t="s">
        <v>8223</v>
      </c>
      <c r="H3790" s="2" t="s">
        <v>8245</v>
      </c>
      <c r="I3790" s="2">
        <v>1468442898</v>
      </c>
      <c r="J3790" s="2">
        <v>1465850898</v>
      </c>
      <c r="K3790" s="2" t="b">
        <v>0</v>
      </c>
      <c r="L3790" s="2">
        <v>0</v>
      </c>
      <c r="M3790" s="2" t="b">
        <v>0</v>
      </c>
      <c r="N3790" s="2" t="s">
        <v>8270</v>
      </c>
      <c r="O3790" s="9">
        <f>E3790/D3790</f>
        <v>0</v>
      </c>
      <c r="P3790" s="10">
        <f>IF(E3790=0,0,E3790/L3790)</f>
        <v>0</v>
      </c>
      <c r="Q3790" s="2" t="str">
        <f>LEFT(N3790,SEARCH("/",N3790,1)-1)</f>
        <v>theater</v>
      </c>
      <c r="R3790" s="2" t="str">
        <f>RIGHT(N3790,LEN(N3790)-SEARCH("/",N3790))</f>
        <v>plays</v>
      </c>
      <c r="S3790" s="21">
        <f>(((J3790/60)/60)/24)+DATE(1970,1,1)+(-5/24)</f>
        <v>42534.658541666664</v>
      </c>
      <c r="T3790" s="21">
        <f>(((I3790/60)/60)/24)+DATE(1970,1,1)+(-5/24)</f>
        <v>42564.658541666664</v>
      </c>
    </row>
    <row r="3791" spans="1:20" ht="105" hidden="1" x14ac:dyDescent="0.25">
      <c r="A3791" s="13">
        <v>3976</v>
      </c>
      <c r="B3791" s="3" t="s">
        <v>3973</v>
      </c>
      <c r="C3791" s="3" t="s">
        <v>8083</v>
      </c>
      <c r="D3791" s="2">
        <v>1300</v>
      </c>
      <c r="E3791" s="11">
        <v>620</v>
      </c>
      <c r="F3791" s="2" t="s">
        <v>8220</v>
      </c>
      <c r="G3791" s="2" t="s">
        <v>8223</v>
      </c>
      <c r="H3791" s="2" t="s">
        <v>8245</v>
      </c>
      <c r="I3791" s="2">
        <v>1406876400</v>
      </c>
      <c r="J3791" s="2">
        <v>1405024561</v>
      </c>
      <c r="K3791" s="2" t="b">
        <v>0</v>
      </c>
      <c r="L3791" s="2">
        <v>10</v>
      </c>
      <c r="M3791" s="2" t="b">
        <v>0</v>
      </c>
      <c r="N3791" s="2" t="s">
        <v>8270</v>
      </c>
      <c r="O3791" s="9">
        <f>E3791/D3791</f>
        <v>0.47692307692307695</v>
      </c>
      <c r="P3791" s="10">
        <f>IF(E3791=0,0,E3791/L3791)</f>
        <v>62</v>
      </c>
      <c r="Q3791" s="2" t="str">
        <f>LEFT(N3791,SEARCH("/",N3791,1)-1)</f>
        <v>theater</v>
      </c>
      <c r="R3791" s="2" t="str">
        <f>RIGHT(N3791,LEN(N3791)-SEARCH("/",N3791))</f>
        <v>plays</v>
      </c>
      <c r="S3791" s="21">
        <f>(((J3791/60)/60)/24)+DATE(1970,1,1)+(-5/24)</f>
        <v>41830.650011574071</v>
      </c>
      <c r="T3791" s="21">
        <f>(((I3791/60)/60)/24)+DATE(1970,1,1)+(-5/24)</f>
        <v>41852.083333333328</v>
      </c>
    </row>
    <row r="3792" spans="1:20" ht="90" hidden="1" x14ac:dyDescent="0.25">
      <c r="A3792" s="13">
        <v>3977</v>
      </c>
      <c r="B3792" s="3" t="s">
        <v>3974</v>
      </c>
      <c r="C3792" s="3" t="s">
        <v>8084</v>
      </c>
      <c r="D3792" s="2">
        <v>90000</v>
      </c>
      <c r="E3792" s="11">
        <v>1305</v>
      </c>
      <c r="F3792" s="2" t="s">
        <v>8220</v>
      </c>
      <c r="G3792" s="2" t="s">
        <v>8223</v>
      </c>
      <c r="H3792" s="2" t="s">
        <v>8245</v>
      </c>
      <c r="I3792" s="2">
        <v>1469213732</v>
      </c>
      <c r="J3792" s="2">
        <v>1466621732</v>
      </c>
      <c r="K3792" s="2" t="b">
        <v>0</v>
      </c>
      <c r="L3792" s="2">
        <v>6</v>
      </c>
      <c r="M3792" s="2" t="b">
        <v>0</v>
      </c>
      <c r="N3792" s="2" t="s">
        <v>8270</v>
      </c>
      <c r="O3792" s="9">
        <f>E3792/D3792</f>
        <v>1.4500000000000001E-2</v>
      </c>
      <c r="P3792" s="10">
        <f>IF(E3792=0,0,E3792/L3792)</f>
        <v>217.5</v>
      </c>
      <c r="Q3792" s="2" t="str">
        <f>LEFT(N3792,SEARCH("/",N3792,1)-1)</f>
        <v>theater</v>
      </c>
      <c r="R3792" s="2" t="str">
        <f>RIGHT(N3792,LEN(N3792)-SEARCH("/",N3792))</f>
        <v>plays</v>
      </c>
      <c r="S3792" s="21">
        <f>(((J3792/60)/60)/24)+DATE(1970,1,1)+(-5/24)</f>
        <v>42543.580231481479</v>
      </c>
      <c r="T3792" s="21">
        <f>(((I3792/60)/60)/24)+DATE(1970,1,1)+(-5/24)</f>
        <v>42573.580231481479</v>
      </c>
    </row>
    <row r="3793" spans="1:20" ht="105" hidden="1" x14ac:dyDescent="0.25">
      <c r="A3793" s="13">
        <v>3978</v>
      </c>
      <c r="B3793" s="3" t="s">
        <v>3975</v>
      </c>
      <c r="C3793" s="3" t="s">
        <v>8085</v>
      </c>
      <c r="D3793" s="2">
        <v>2000</v>
      </c>
      <c r="E3793" s="11">
        <v>214</v>
      </c>
      <c r="F3793" s="2" t="s">
        <v>8220</v>
      </c>
      <c r="G3793" s="2" t="s">
        <v>8223</v>
      </c>
      <c r="H3793" s="2" t="s">
        <v>8245</v>
      </c>
      <c r="I3793" s="2">
        <v>1422717953</v>
      </c>
      <c r="J3793" s="2">
        <v>1417533953</v>
      </c>
      <c r="K3793" s="2" t="b">
        <v>0</v>
      </c>
      <c r="L3793" s="2">
        <v>8</v>
      </c>
      <c r="M3793" s="2" t="b">
        <v>0</v>
      </c>
      <c r="N3793" s="2" t="s">
        <v>8270</v>
      </c>
      <c r="O3793" s="9">
        <f>E3793/D3793</f>
        <v>0.107</v>
      </c>
      <c r="P3793" s="10">
        <f>IF(E3793=0,0,E3793/L3793)</f>
        <v>26.75</v>
      </c>
      <c r="Q3793" s="2" t="str">
        <f>LEFT(N3793,SEARCH("/",N3793,1)-1)</f>
        <v>theater</v>
      </c>
      <c r="R3793" s="2" t="str">
        <f>RIGHT(N3793,LEN(N3793)-SEARCH("/",N3793))</f>
        <v>plays</v>
      </c>
      <c r="S3793" s="21">
        <f>(((J3793/60)/60)/24)+DATE(1970,1,1)+(-5/24)</f>
        <v>41975.434641203705</v>
      </c>
      <c r="T3793" s="21">
        <f>(((I3793/60)/60)/24)+DATE(1970,1,1)+(-5/24)</f>
        <v>42035.434641203705</v>
      </c>
    </row>
    <row r="3794" spans="1:20" ht="105" hidden="1" x14ac:dyDescent="0.25">
      <c r="A3794" s="13">
        <v>3979</v>
      </c>
      <c r="B3794" s="3" t="s">
        <v>3976</v>
      </c>
      <c r="C3794" s="3" t="s">
        <v>8086</v>
      </c>
      <c r="D3794" s="2">
        <v>6000</v>
      </c>
      <c r="E3794" s="11">
        <v>110</v>
      </c>
      <c r="F3794" s="2" t="s">
        <v>8220</v>
      </c>
      <c r="G3794" s="2" t="s">
        <v>8224</v>
      </c>
      <c r="H3794" s="2" t="s">
        <v>8246</v>
      </c>
      <c r="I3794" s="2">
        <v>1427659200</v>
      </c>
      <c r="J3794" s="2">
        <v>1425678057</v>
      </c>
      <c r="K3794" s="2" t="b">
        <v>0</v>
      </c>
      <c r="L3794" s="2">
        <v>6</v>
      </c>
      <c r="M3794" s="2" t="b">
        <v>0</v>
      </c>
      <c r="N3794" s="2" t="s">
        <v>8270</v>
      </c>
      <c r="O3794" s="9">
        <f>E3794/D3794</f>
        <v>1.8333333333333333E-2</v>
      </c>
      <c r="P3794" s="10">
        <f>IF(E3794=0,0,E3794/L3794)</f>
        <v>18.333333333333332</v>
      </c>
      <c r="Q3794" s="2" t="str">
        <f>LEFT(N3794,SEARCH("/",N3794,1)-1)</f>
        <v>theater</v>
      </c>
      <c r="R3794" s="2" t="str">
        <f>RIGHT(N3794,LEN(N3794)-SEARCH("/",N3794))</f>
        <v>plays</v>
      </c>
      <c r="S3794" s="21">
        <f>(((J3794/60)/60)/24)+DATE(1970,1,1)+(-5/24)</f>
        <v>42069.695104166669</v>
      </c>
      <c r="T3794" s="21">
        <f>(((I3794/60)/60)/24)+DATE(1970,1,1)+(-5/24)</f>
        <v>42092.624999999993</v>
      </c>
    </row>
    <row r="3795" spans="1:20" ht="105" hidden="1" x14ac:dyDescent="0.25">
      <c r="A3795" s="13">
        <v>3980</v>
      </c>
      <c r="B3795" s="3" t="s">
        <v>3977</v>
      </c>
      <c r="C3795" s="3" t="s">
        <v>8087</v>
      </c>
      <c r="D3795" s="2">
        <v>2500</v>
      </c>
      <c r="E3795" s="11">
        <v>450</v>
      </c>
      <c r="F3795" s="2" t="s">
        <v>8220</v>
      </c>
      <c r="G3795" s="2" t="s">
        <v>8223</v>
      </c>
      <c r="H3795" s="2" t="s">
        <v>8245</v>
      </c>
      <c r="I3795" s="2">
        <v>1404570147</v>
      </c>
      <c r="J3795" s="2">
        <v>1401978147</v>
      </c>
      <c r="K3795" s="2" t="b">
        <v>0</v>
      </c>
      <c r="L3795" s="2">
        <v>7</v>
      </c>
      <c r="M3795" s="2" t="b">
        <v>0</v>
      </c>
      <c r="N3795" s="2" t="s">
        <v>8270</v>
      </c>
      <c r="O3795" s="9">
        <f>E3795/D3795</f>
        <v>0.18</v>
      </c>
      <c r="P3795" s="10">
        <f>IF(E3795=0,0,E3795/L3795)</f>
        <v>64.285714285714292</v>
      </c>
      <c r="Q3795" s="2" t="str">
        <f>LEFT(N3795,SEARCH("/",N3795,1)-1)</f>
        <v>theater</v>
      </c>
      <c r="R3795" s="2" t="str">
        <f>RIGHT(N3795,LEN(N3795)-SEARCH("/",N3795))</f>
        <v>plays</v>
      </c>
      <c r="S3795" s="21">
        <f>(((J3795/60)/60)/24)+DATE(1970,1,1)+(-5/24)</f>
        <v>41795.390590277777</v>
      </c>
      <c r="T3795" s="21">
        <f>(((I3795/60)/60)/24)+DATE(1970,1,1)+(-5/24)</f>
        <v>41825.390590277777</v>
      </c>
    </row>
    <row r="3796" spans="1:20" ht="75" hidden="1" x14ac:dyDescent="0.25">
      <c r="A3796" s="13">
        <v>3981</v>
      </c>
      <c r="B3796" s="3" t="s">
        <v>3358</v>
      </c>
      <c r="C3796" s="3" t="s">
        <v>7469</v>
      </c>
      <c r="D3796" s="2">
        <v>30000</v>
      </c>
      <c r="E3796" s="11">
        <v>1225</v>
      </c>
      <c r="F3796" s="2" t="s">
        <v>8220</v>
      </c>
      <c r="G3796" s="2" t="s">
        <v>8223</v>
      </c>
      <c r="H3796" s="2" t="s">
        <v>8245</v>
      </c>
      <c r="I3796" s="2">
        <v>1468729149</v>
      </c>
      <c r="J3796" s="2">
        <v>1463545149</v>
      </c>
      <c r="K3796" s="2" t="b">
        <v>0</v>
      </c>
      <c r="L3796" s="2">
        <v>7</v>
      </c>
      <c r="M3796" s="2" t="b">
        <v>0</v>
      </c>
      <c r="N3796" s="2" t="s">
        <v>8270</v>
      </c>
      <c r="O3796" s="9">
        <f>E3796/D3796</f>
        <v>4.0833333333333333E-2</v>
      </c>
      <c r="P3796" s="10">
        <f>IF(E3796=0,0,E3796/L3796)</f>
        <v>175</v>
      </c>
      <c r="Q3796" s="2" t="str">
        <f>LEFT(N3796,SEARCH("/",N3796,1)-1)</f>
        <v>theater</v>
      </c>
      <c r="R3796" s="2" t="str">
        <f>RIGHT(N3796,LEN(N3796)-SEARCH("/",N3796))</f>
        <v>plays</v>
      </c>
      <c r="S3796" s="21">
        <f>(((J3796/60)/60)/24)+DATE(1970,1,1)+(-5/24)</f>
        <v>42507.971631944441</v>
      </c>
      <c r="T3796" s="21">
        <f>(((I3796/60)/60)/24)+DATE(1970,1,1)+(-5/24)</f>
        <v>42567.971631944441</v>
      </c>
    </row>
    <row r="3797" spans="1:20" ht="105" hidden="1" x14ac:dyDescent="0.25">
      <c r="A3797" s="13">
        <v>3982</v>
      </c>
      <c r="B3797" s="3" t="s">
        <v>3978</v>
      </c>
      <c r="C3797" s="3" t="s">
        <v>8088</v>
      </c>
      <c r="D3797" s="2">
        <v>850</v>
      </c>
      <c r="E3797" s="11">
        <v>170</v>
      </c>
      <c r="F3797" s="2" t="s">
        <v>8220</v>
      </c>
      <c r="G3797" s="2" t="s">
        <v>8224</v>
      </c>
      <c r="H3797" s="2" t="s">
        <v>8246</v>
      </c>
      <c r="I3797" s="2">
        <v>1436297180</v>
      </c>
      <c r="J3797" s="2">
        <v>1431113180</v>
      </c>
      <c r="K3797" s="2" t="b">
        <v>0</v>
      </c>
      <c r="L3797" s="2">
        <v>5</v>
      </c>
      <c r="M3797" s="2" t="b">
        <v>0</v>
      </c>
      <c r="N3797" s="2" t="s">
        <v>8270</v>
      </c>
      <c r="O3797" s="9">
        <f>E3797/D3797</f>
        <v>0.2</v>
      </c>
      <c r="P3797" s="10">
        <f>IF(E3797=0,0,E3797/L3797)</f>
        <v>34</v>
      </c>
      <c r="Q3797" s="2" t="str">
        <f>LEFT(N3797,SEARCH("/",N3797,1)-1)</f>
        <v>theater</v>
      </c>
      <c r="R3797" s="2" t="str">
        <f>RIGHT(N3797,LEN(N3797)-SEARCH("/",N3797))</f>
        <v>plays</v>
      </c>
      <c r="S3797" s="21">
        <f>(((J3797/60)/60)/24)+DATE(1970,1,1)+(-5/24)</f>
        <v>42132.601620370369</v>
      </c>
      <c r="T3797" s="21">
        <f>(((I3797/60)/60)/24)+DATE(1970,1,1)+(-5/24)</f>
        <v>42192.601620370369</v>
      </c>
    </row>
    <row r="3798" spans="1:20" ht="90" hidden="1" x14ac:dyDescent="0.25">
      <c r="A3798" s="13">
        <v>3983</v>
      </c>
      <c r="B3798" s="3" t="s">
        <v>3979</v>
      </c>
      <c r="C3798" s="3" t="s">
        <v>8089</v>
      </c>
      <c r="D3798" s="2">
        <v>11140</v>
      </c>
      <c r="E3798" s="11">
        <v>3877</v>
      </c>
      <c r="F3798" s="2" t="s">
        <v>8220</v>
      </c>
      <c r="G3798" s="2" t="s">
        <v>8223</v>
      </c>
      <c r="H3798" s="2" t="s">
        <v>8245</v>
      </c>
      <c r="I3798" s="2">
        <v>1400569140</v>
      </c>
      <c r="J3798" s="2">
        <v>1397854356</v>
      </c>
      <c r="K3798" s="2" t="b">
        <v>0</v>
      </c>
      <c r="L3798" s="2">
        <v>46</v>
      </c>
      <c r="M3798" s="2" t="b">
        <v>0</v>
      </c>
      <c r="N3798" s="2" t="s">
        <v>8270</v>
      </c>
      <c r="O3798" s="9">
        <f>E3798/D3798</f>
        <v>0.34802513464991025</v>
      </c>
      <c r="P3798" s="10">
        <f>IF(E3798=0,0,E3798/L3798)</f>
        <v>84.282608695652172</v>
      </c>
      <c r="Q3798" s="2" t="str">
        <f>LEFT(N3798,SEARCH("/",N3798,1)-1)</f>
        <v>theater</v>
      </c>
      <c r="R3798" s="2" t="str">
        <f>RIGHT(N3798,LEN(N3798)-SEARCH("/",N3798))</f>
        <v>plays</v>
      </c>
      <c r="S3798" s="21">
        <f>(((J3798/60)/60)/24)+DATE(1970,1,1)+(-5/24)</f>
        <v>41747.661527777775</v>
      </c>
      <c r="T3798" s="21">
        <f>(((I3798/60)/60)/24)+DATE(1970,1,1)+(-5/24)</f>
        <v>41779.082638888889</v>
      </c>
    </row>
    <row r="3799" spans="1:20" ht="90" hidden="1" x14ac:dyDescent="0.25">
      <c r="A3799" s="13">
        <v>3984</v>
      </c>
      <c r="B3799" s="3" t="s">
        <v>3980</v>
      </c>
      <c r="C3799" s="3" t="s">
        <v>8090</v>
      </c>
      <c r="D3799" s="2">
        <v>1500</v>
      </c>
      <c r="E3799" s="11">
        <v>95</v>
      </c>
      <c r="F3799" s="2" t="s">
        <v>8220</v>
      </c>
      <c r="G3799" s="2" t="s">
        <v>8224</v>
      </c>
      <c r="H3799" s="2" t="s">
        <v>8246</v>
      </c>
      <c r="I3799" s="2">
        <v>1415404800</v>
      </c>
      <c r="J3799" s="2">
        <v>1412809644</v>
      </c>
      <c r="K3799" s="2" t="b">
        <v>0</v>
      </c>
      <c r="L3799" s="2">
        <v>10</v>
      </c>
      <c r="M3799" s="2" t="b">
        <v>0</v>
      </c>
      <c r="N3799" s="2" t="s">
        <v>8270</v>
      </c>
      <c r="O3799" s="9">
        <f>E3799/D3799</f>
        <v>6.3333333333333339E-2</v>
      </c>
      <c r="P3799" s="10">
        <f>IF(E3799=0,0,E3799/L3799)</f>
        <v>9.5</v>
      </c>
      <c r="Q3799" s="2" t="str">
        <f>LEFT(N3799,SEARCH("/",N3799,1)-1)</f>
        <v>theater</v>
      </c>
      <c r="R3799" s="2" t="str">
        <f>RIGHT(N3799,LEN(N3799)-SEARCH("/",N3799))</f>
        <v>plays</v>
      </c>
      <c r="S3799" s="21">
        <f>(((J3799/60)/60)/24)+DATE(1970,1,1)+(-5/24)</f>
        <v>41920.755138888882</v>
      </c>
      <c r="T3799" s="21">
        <f>(((I3799/60)/60)/24)+DATE(1970,1,1)+(-5/24)</f>
        <v>41950.791666666664</v>
      </c>
    </row>
    <row r="3800" spans="1:20" ht="120" hidden="1" x14ac:dyDescent="0.25">
      <c r="A3800" s="13">
        <v>3985</v>
      </c>
      <c r="B3800" s="3" t="s">
        <v>3981</v>
      </c>
      <c r="C3800" s="3" t="s">
        <v>8091</v>
      </c>
      <c r="D3800" s="2">
        <v>2000</v>
      </c>
      <c r="E3800" s="11">
        <v>641</v>
      </c>
      <c r="F3800" s="2" t="s">
        <v>8220</v>
      </c>
      <c r="G3800" s="2" t="s">
        <v>8223</v>
      </c>
      <c r="H3800" s="2" t="s">
        <v>8245</v>
      </c>
      <c r="I3800" s="2">
        <v>1456002300</v>
      </c>
      <c r="J3800" s="2">
        <v>1454173120</v>
      </c>
      <c r="K3800" s="2" t="b">
        <v>0</v>
      </c>
      <c r="L3800" s="2">
        <v>19</v>
      </c>
      <c r="M3800" s="2" t="b">
        <v>0</v>
      </c>
      <c r="N3800" s="2" t="s">
        <v>8270</v>
      </c>
      <c r="O3800" s="9">
        <f>E3800/D3800</f>
        <v>0.32050000000000001</v>
      </c>
      <c r="P3800" s="10">
        <f>IF(E3800=0,0,E3800/L3800)</f>
        <v>33.736842105263158</v>
      </c>
      <c r="Q3800" s="2" t="str">
        <f>LEFT(N3800,SEARCH("/",N3800,1)-1)</f>
        <v>theater</v>
      </c>
      <c r="R3800" s="2" t="str">
        <f>RIGHT(N3800,LEN(N3800)-SEARCH("/",N3800))</f>
        <v>plays</v>
      </c>
      <c r="S3800" s="21">
        <f>(((J3800/60)/60)/24)+DATE(1970,1,1)+(-5/24)</f>
        <v>42399.499074074069</v>
      </c>
      <c r="T3800" s="21">
        <f>(((I3800/60)/60)/24)+DATE(1970,1,1)+(-5/24)</f>
        <v>42420.670138888883</v>
      </c>
    </row>
    <row r="3801" spans="1:20" ht="105" hidden="1" x14ac:dyDescent="0.25">
      <c r="A3801" s="13">
        <v>3986</v>
      </c>
      <c r="B3801" s="3" t="s">
        <v>3982</v>
      </c>
      <c r="C3801" s="3" t="s">
        <v>8092</v>
      </c>
      <c r="D3801" s="2">
        <v>5000</v>
      </c>
      <c r="E3801" s="11">
        <v>488</v>
      </c>
      <c r="F3801" s="2" t="s">
        <v>8220</v>
      </c>
      <c r="G3801" s="2" t="s">
        <v>8224</v>
      </c>
      <c r="H3801" s="2" t="s">
        <v>8246</v>
      </c>
      <c r="I3801" s="2">
        <v>1462539840</v>
      </c>
      <c r="J3801" s="2">
        <v>1460034594</v>
      </c>
      <c r="K3801" s="2" t="b">
        <v>0</v>
      </c>
      <c r="L3801" s="2">
        <v>13</v>
      </c>
      <c r="M3801" s="2" t="b">
        <v>0</v>
      </c>
      <c r="N3801" s="2" t="s">
        <v>8270</v>
      </c>
      <c r="O3801" s="9">
        <f>E3801/D3801</f>
        <v>9.7600000000000006E-2</v>
      </c>
      <c r="P3801" s="10">
        <f>IF(E3801=0,0,E3801/L3801)</f>
        <v>37.53846153846154</v>
      </c>
      <c r="Q3801" s="2" t="str">
        <f>LEFT(N3801,SEARCH("/",N3801,1)-1)</f>
        <v>theater</v>
      </c>
      <c r="R3801" s="2" t="str">
        <f>RIGHT(N3801,LEN(N3801)-SEARCH("/",N3801))</f>
        <v>plays</v>
      </c>
      <c r="S3801" s="21">
        <f>(((J3801/60)/60)/24)+DATE(1970,1,1)+(-5/24)</f>
        <v>42467.340208333328</v>
      </c>
      <c r="T3801" s="21">
        <f>(((I3801/60)/60)/24)+DATE(1970,1,1)+(-5/24)</f>
        <v>42496.336111111108</v>
      </c>
    </row>
    <row r="3802" spans="1:20" ht="75" hidden="1" x14ac:dyDescent="0.25">
      <c r="A3802" s="13">
        <v>3987</v>
      </c>
      <c r="B3802" s="3" t="s">
        <v>3983</v>
      </c>
      <c r="C3802" s="3" t="s">
        <v>8093</v>
      </c>
      <c r="D3802" s="2">
        <v>400</v>
      </c>
      <c r="E3802" s="11">
        <v>151</v>
      </c>
      <c r="F3802" s="2" t="s">
        <v>8220</v>
      </c>
      <c r="G3802" s="2" t="s">
        <v>8224</v>
      </c>
      <c r="H3802" s="2" t="s">
        <v>8246</v>
      </c>
      <c r="I3802" s="2">
        <v>1400278290</v>
      </c>
      <c r="J3802" s="2">
        <v>1399414290</v>
      </c>
      <c r="K3802" s="2" t="b">
        <v>0</v>
      </c>
      <c r="L3802" s="2">
        <v>13</v>
      </c>
      <c r="M3802" s="2" t="b">
        <v>0</v>
      </c>
      <c r="N3802" s="2" t="s">
        <v>8270</v>
      </c>
      <c r="O3802" s="9">
        <f>E3802/D3802</f>
        <v>0.3775</v>
      </c>
      <c r="P3802" s="10">
        <f>IF(E3802=0,0,E3802/L3802)</f>
        <v>11.615384615384615</v>
      </c>
      <c r="Q3802" s="2" t="str">
        <f>LEFT(N3802,SEARCH("/",N3802,1)-1)</f>
        <v>theater</v>
      </c>
      <c r="R3802" s="2" t="str">
        <f>RIGHT(N3802,LEN(N3802)-SEARCH("/",N3802))</f>
        <v>plays</v>
      </c>
      <c r="S3802" s="21">
        <f>(((J3802/60)/60)/24)+DATE(1970,1,1)+(-5/24)</f>
        <v>41765.716319444444</v>
      </c>
      <c r="T3802" s="21">
        <f>(((I3802/60)/60)/24)+DATE(1970,1,1)+(-5/24)</f>
        <v>41775.716319444444</v>
      </c>
    </row>
    <row r="3803" spans="1:20" ht="45" hidden="1" x14ac:dyDescent="0.25">
      <c r="A3803" s="13">
        <v>3988</v>
      </c>
      <c r="B3803" s="3" t="s">
        <v>3984</v>
      </c>
      <c r="C3803" s="3" t="s">
        <v>8094</v>
      </c>
      <c r="D3803" s="2">
        <v>1500</v>
      </c>
      <c r="E3803" s="11">
        <v>32</v>
      </c>
      <c r="F3803" s="2" t="s">
        <v>8220</v>
      </c>
      <c r="G3803" s="2" t="s">
        <v>8223</v>
      </c>
      <c r="H3803" s="2" t="s">
        <v>8245</v>
      </c>
      <c r="I3803" s="2">
        <v>1440813413</v>
      </c>
      <c r="J3803" s="2">
        <v>1439517413</v>
      </c>
      <c r="K3803" s="2" t="b">
        <v>0</v>
      </c>
      <c r="L3803" s="2">
        <v>4</v>
      </c>
      <c r="M3803" s="2" t="b">
        <v>0</v>
      </c>
      <c r="N3803" s="2" t="s">
        <v>8270</v>
      </c>
      <c r="O3803" s="9">
        <f>E3803/D3803</f>
        <v>2.1333333333333333E-2</v>
      </c>
      <c r="P3803" s="10">
        <f>IF(E3803=0,0,E3803/L3803)</f>
        <v>8</v>
      </c>
      <c r="Q3803" s="2" t="str">
        <f>LEFT(N3803,SEARCH("/",N3803,1)-1)</f>
        <v>theater</v>
      </c>
      <c r="R3803" s="2" t="str">
        <f>RIGHT(N3803,LEN(N3803)-SEARCH("/",N3803))</f>
        <v>plays</v>
      </c>
      <c r="S3803" s="21">
        <f>(((J3803/60)/60)/24)+DATE(1970,1,1)+(-5/24)</f>
        <v>42229.872835648144</v>
      </c>
      <c r="T3803" s="21">
        <f>(((I3803/60)/60)/24)+DATE(1970,1,1)+(-5/24)</f>
        <v>42244.872835648144</v>
      </c>
    </row>
    <row r="3804" spans="1:20" ht="90" hidden="1" x14ac:dyDescent="0.25">
      <c r="A3804" s="13">
        <v>3989</v>
      </c>
      <c r="B3804" s="3" t="s">
        <v>3985</v>
      </c>
      <c r="C3804" s="3" t="s">
        <v>8095</v>
      </c>
      <c r="D3804" s="2">
        <v>3000</v>
      </c>
      <c r="E3804" s="11">
        <v>0</v>
      </c>
      <c r="F3804" s="2" t="s">
        <v>8220</v>
      </c>
      <c r="G3804" s="2" t="s">
        <v>8223</v>
      </c>
      <c r="H3804" s="2" t="s">
        <v>8245</v>
      </c>
      <c r="I3804" s="2">
        <v>1447009181</v>
      </c>
      <c r="J3804" s="2">
        <v>1444413581</v>
      </c>
      <c r="K3804" s="2" t="b">
        <v>0</v>
      </c>
      <c r="L3804" s="2">
        <v>0</v>
      </c>
      <c r="M3804" s="2" t="b">
        <v>0</v>
      </c>
      <c r="N3804" s="2" t="s">
        <v>8270</v>
      </c>
      <c r="O3804" s="9">
        <f>E3804/D3804</f>
        <v>0</v>
      </c>
      <c r="P3804" s="10">
        <f>IF(E3804=0,0,E3804/L3804)</f>
        <v>0</v>
      </c>
      <c r="Q3804" s="2" t="str">
        <f>LEFT(N3804,SEARCH("/",N3804,1)-1)</f>
        <v>theater</v>
      </c>
      <c r="R3804" s="2" t="str">
        <f>RIGHT(N3804,LEN(N3804)-SEARCH("/",N3804))</f>
        <v>plays</v>
      </c>
      <c r="S3804" s="21">
        <f>(((J3804/60)/60)/24)+DATE(1970,1,1)+(-5/24)</f>
        <v>42286.541446759256</v>
      </c>
      <c r="T3804" s="21">
        <f>(((I3804/60)/60)/24)+DATE(1970,1,1)+(-5/24)</f>
        <v>42316.583113425928</v>
      </c>
    </row>
    <row r="3805" spans="1:20" ht="90" hidden="1" x14ac:dyDescent="0.25">
      <c r="A3805" s="13">
        <v>3990</v>
      </c>
      <c r="B3805" s="3" t="s">
        <v>3986</v>
      </c>
      <c r="C3805" s="3" t="s">
        <v>8096</v>
      </c>
      <c r="D3805" s="2">
        <v>1650</v>
      </c>
      <c r="E3805" s="11">
        <v>69</v>
      </c>
      <c r="F3805" s="2" t="s">
        <v>8220</v>
      </c>
      <c r="G3805" s="2" t="s">
        <v>8224</v>
      </c>
      <c r="H3805" s="2" t="s">
        <v>8246</v>
      </c>
      <c r="I3805" s="2">
        <v>1456934893</v>
      </c>
      <c r="J3805" s="2">
        <v>1454342893</v>
      </c>
      <c r="K3805" s="2" t="b">
        <v>0</v>
      </c>
      <c r="L3805" s="2">
        <v>3</v>
      </c>
      <c r="M3805" s="2" t="b">
        <v>0</v>
      </c>
      <c r="N3805" s="2" t="s">
        <v>8270</v>
      </c>
      <c r="O3805" s="9">
        <f>E3805/D3805</f>
        <v>4.1818181818181817E-2</v>
      </c>
      <c r="P3805" s="10">
        <f>IF(E3805=0,0,E3805/L3805)</f>
        <v>23</v>
      </c>
      <c r="Q3805" s="2" t="str">
        <f>LEFT(N3805,SEARCH("/",N3805,1)-1)</f>
        <v>theater</v>
      </c>
      <c r="R3805" s="2" t="str">
        <f>RIGHT(N3805,LEN(N3805)-SEARCH("/",N3805))</f>
        <v>plays</v>
      </c>
      <c r="S3805" s="21">
        <f>(((J3805/60)/60)/24)+DATE(1970,1,1)+(-5/24)</f>
        <v>42401.464039351849</v>
      </c>
      <c r="T3805" s="21">
        <f>(((I3805/60)/60)/24)+DATE(1970,1,1)+(-5/24)</f>
        <v>42431.464039351849</v>
      </c>
    </row>
    <row r="3806" spans="1:20" ht="60" hidden="1" x14ac:dyDescent="0.25">
      <c r="A3806" s="13">
        <v>3991</v>
      </c>
      <c r="B3806" s="3" t="s">
        <v>3987</v>
      </c>
      <c r="C3806" s="3" t="s">
        <v>8097</v>
      </c>
      <c r="D3806" s="2">
        <v>500</v>
      </c>
      <c r="E3806" s="11">
        <v>100</v>
      </c>
      <c r="F3806" s="2" t="s">
        <v>8220</v>
      </c>
      <c r="G3806" s="2" t="s">
        <v>8223</v>
      </c>
      <c r="H3806" s="2" t="s">
        <v>8245</v>
      </c>
      <c r="I3806" s="2">
        <v>1433086082</v>
      </c>
      <c r="J3806" s="2">
        <v>1430494082</v>
      </c>
      <c r="K3806" s="2" t="b">
        <v>0</v>
      </c>
      <c r="L3806" s="2">
        <v>1</v>
      </c>
      <c r="M3806" s="2" t="b">
        <v>0</v>
      </c>
      <c r="N3806" s="2" t="s">
        <v>8270</v>
      </c>
      <c r="O3806" s="9">
        <f>E3806/D3806</f>
        <v>0.2</v>
      </c>
      <c r="P3806" s="10">
        <f>IF(E3806=0,0,E3806/L3806)</f>
        <v>100</v>
      </c>
      <c r="Q3806" s="2" t="str">
        <f>LEFT(N3806,SEARCH("/",N3806,1)-1)</f>
        <v>theater</v>
      </c>
      <c r="R3806" s="2" t="str">
        <f>RIGHT(N3806,LEN(N3806)-SEARCH("/",N3806))</f>
        <v>plays</v>
      </c>
      <c r="S3806" s="21">
        <f>(((J3806/60)/60)/24)+DATE(1970,1,1)+(-5/24)</f>
        <v>42125.436134259253</v>
      </c>
      <c r="T3806" s="21">
        <f>(((I3806/60)/60)/24)+DATE(1970,1,1)+(-5/24)</f>
        <v>42155.436134259253</v>
      </c>
    </row>
    <row r="3807" spans="1:20" ht="75" hidden="1" x14ac:dyDescent="0.25">
      <c r="A3807" s="13">
        <v>3992</v>
      </c>
      <c r="B3807" s="3" t="s">
        <v>3988</v>
      </c>
      <c r="C3807" s="3" t="s">
        <v>8098</v>
      </c>
      <c r="D3807" s="2">
        <v>10000</v>
      </c>
      <c r="E3807" s="11">
        <v>541</v>
      </c>
      <c r="F3807" s="2" t="s">
        <v>8220</v>
      </c>
      <c r="G3807" s="2" t="s">
        <v>8223</v>
      </c>
      <c r="H3807" s="2" t="s">
        <v>8245</v>
      </c>
      <c r="I3807" s="2">
        <v>1449876859</v>
      </c>
      <c r="J3807" s="2">
        <v>1444689259</v>
      </c>
      <c r="K3807" s="2" t="b">
        <v>0</v>
      </c>
      <c r="L3807" s="2">
        <v>9</v>
      </c>
      <c r="M3807" s="2" t="b">
        <v>0</v>
      </c>
      <c r="N3807" s="2" t="s">
        <v>8270</v>
      </c>
      <c r="O3807" s="9">
        <f>E3807/D3807</f>
        <v>5.4100000000000002E-2</v>
      </c>
      <c r="P3807" s="10">
        <f>IF(E3807=0,0,E3807/L3807)</f>
        <v>60.111111111111114</v>
      </c>
      <c r="Q3807" s="2" t="str">
        <f>LEFT(N3807,SEARCH("/",N3807,1)-1)</f>
        <v>theater</v>
      </c>
      <c r="R3807" s="2" t="str">
        <f>RIGHT(N3807,LEN(N3807)-SEARCH("/",N3807))</f>
        <v>plays</v>
      </c>
      <c r="S3807" s="21">
        <f>(((J3807/60)/60)/24)+DATE(1970,1,1)+(-5/24)</f>
        <v>42289.732164351844</v>
      </c>
      <c r="T3807" s="21">
        <f>(((I3807/60)/60)/24)+DATE(1970,1,1)+(-5/24)</f>
        <v>42349.773831018516</v>
      </c>
    </row>
    <row r="3808" spans="1:20" ht="75" hidden="1" x14ac:dyDescent="0.25">
      <c r="A3808" s="13">
        <v>3993</v>
      </c>
      <c r="B3808" s="3" t="s">
        <v>3989</v>
      </c>
      <c r="C3808" s="3" t="s">
        <v>8099</v>
      </c>
      <c r="D3808" s="2">
        <v>50000</v>
      </c>
      <c r="E3808" s="11">
        <v>3</v>
      </c>
      <c r="F3808" s="2" t="s">
        <v>8220</v>
      </c>
      <c r="G3808" s="2" t="s">
        <v>8223</v>
      </c>
      <c r="H3808" s="2" t="s">
        <v>8245</v>
      </c>
      <c r="I3808" s="2">
        <v>1431549912</v>
      </c>
      <c r="J3808" s="2">
        <v>1428957912</v>
      </c>
      <c r="K3808" s="2" t="b">
        <v>0</v>
      </c>
      <c r="L3808" s="2">
        <v>1</v>
      </c>
      <c r="M3808" s="2" t="b">
        <v>0</v>
      </c>
      <c r="N3808" s="2" t="s">
        <v>8270</v>
      </c>
      <c r="O3808" s="9">
        <f>E3808/D3808</f>
        <v>6.0000000000000002E-5</v>
      </c>
      <c r="P3808" s="10">
        <f>IF(E3808=0,0,E3808/L3808)</f>
        <v>3</v>
      </c>
      <c r="Q3808" s="2" t="str">
        <f>LEFT(N3808,SEARCH("/",N3808,1)-1)</f>
        <v>theater</v>
      </c>
      <c r="R3808" s="2" t="str">
        <f>RIGHT(N3808,LEN(N3808)-SEARCH("/",N3808))</f>
        <v>plays</v>
      </c>
      <c r="S3808" s="21">
        <f>(((J3808/60)/60)/24)+DATE(1970,1,1)+(-5/24)</f>
        <v>42107.656388888885</v>
      </c>
      <c r="T3808" s="21">
        <f>(((I3808/60)/60)/24)+DATE(1970,1,1)+(-5/24)</f>
        <v>42137.656388888885</v>
      </c>
    </row>
    <row r="3809" spans="1:20" ht="60" hidden="1" x14ac:dyDescent="0.25">
      <c r="A3809" s="13">
        <v>3994</v>
      </c>
      <c r="B3809" s="3" t="s">
        <v>3990</v>
      </c>
      <c r="C3809" s="3" t="s">
        <v>8100</v>
      </c>
      <c r="D3809" s="2">
        <v>2000</v>
      </c>
      <c r="E3809" s="11">
        <v>5</v>
      </c>
      <c r="F3809" s="2" t="s">
        <v>8220</v>
      </c>
      <c r="G3809" s="2" t="s">
        <v>8223</v>
      </c>
      <c r="H3809" s="2" t="s">
        <v>8245</v>
      </c>
      <c r="I3809" s="2">
        <v>1405761690</v>
      </c>
      <c r="J3809" s="2">
        <v>1403169690</v>
      </c>
      <c r="K3809" s="2" t="b">
        <v>0</v>
      </c>
      <c r="L3809" s="2">
        <v>1</v>
      </c>
      <c r="M3809" s="2" t="b">
        <v>0</v>
      </c>
      <c r="N3809" s="2" t="s">
        <v>8270</v>
      </c>
      <c r="O3809" s="9">
        <f>E3809/D3809</f>
        <v>2.5000000000000001E-3</v>
      </c>
      <c r="P3809" s="10">
        <f>IF(E3809=0,0,E3809/L3809)</f>
        <v>5</v>
      </c>
      <c r="Q3809" s="2" t="str">
        <f>LEFT(N3809,SEARCH("/",N3809,1)-1)</f>
        <v>theater</v>
      </c>
      <c r="R3809" s="2" t="str">
        <f>RIGHT(N3809,LEN(N3809)-SEARCH("/",N3809))</f>
        <v>plays</v>
      </c>
      <c r="S3809" s="21">
        <f>(((J3809/60)/60)/24)+DATE(1970,1,1)+(-5/24)</f>
        <v>41809.181597222218</v>
      </c>
      <c r="T3809" s="21">
        <f>(((I3809/60)/60)/24)+DATE(1970,1,1)+(-5/24)</f>
        <v>41839.181597222218</v>
      </c>
    </row>
    <row r="3810" spans="1:20" ht="90" hidden="1" x14ac:dyDescent="0.25">
      <c r="A3810" s="13">
        <v>3995</v>
      </c>
      <c r="B3810" s="3" t="s">
        <v>3991</v>
      </c>
      <c r="C3810" s="3" t="s">
        <v>8101</v>
      </c>
      <c r="D3810" s="2">
        <v>200</v>
      </c>
      <c r="E3810" s="11">
        <v>70</v>
      </c>
      <c r="F3810" s="2" t="s">
        <v>8220</v>
      </c>
      <c r="G3810" s="2" t="s">
        <v>8224</v>
      </c>
      <c r="H3810" s="2" t="s">
        <v>8246</v>
      </c>
      <c r="I3810" s="2">
        <v>1423913220</v>
      </c>
      <c r="J3810" s="2">
        <v>1421339077</v>
      </c>
      <c r="K3810" s="2" t="b">
        <v>0</v>
      </c>
      <c r="L3810" s="2">
        <v>4</v>
      </c>
      <c r="M3810" s="2" t="b">
        <v>0</v>
      </c>
      <c r="N3810" s="2" t="s">
        <v>8270</v>
      </c>
      <c r="O3810" s="9">
        <f>E3810/D3810</f>
        <v>0.35</v>
      </c>
      <c r="P3810" s="10">
        <f>IF(E3810=0,0,E3810/L3810)</f>
        <v>17.5</v>
      </c>
      <c r="Q3810" s="2" t="str">
        <f>LEFT(N3810,SEARCH("/",N3810,1)-1)</f>
        <v>theater</v>
      </c>
      <c r="R3810" s="2" t="str">
        <f>RIGHT(N3810,LEN(N3810)-SEARCH("/",N3810))</f>
        <v>plays</v>
      </c>
      <c r="S3810" s="21">
        <f>(((J3810/60)/60)/24)+DATE(1970,1,1)+(-5/24)</f>
        <v>42019.475428240738</v>
      </c>
      <c r="T3810" s="21">
        <f>(((I3810/60)/60)/24)+DATE(1970,1,1)+(-5/24)</f>
        <v>42049.268749999996</v>
      </c>
    </row>
    <row r="3811" spans="1:20" ht="90" hidden="1" x14ac:dyDescent="0.25">
      <c r="A3811" s="13">
        <v>3996</v>
      </c>
      <c r="B3811" s="3" t="s">
        <v>3992</v>
      </c>
      <c r="C3811" s="3" t="s">
        <v>8102</v>
      </c>
      <c r="D3811" s="2">
        <v>3000</v>
      </c>
      <c r="E3811" s="11">
        <v>497</v>
      </c>
      <c r="F3811" s="2" t="s">
        <v>8220</v>
      </c>
      <c r="G3811" s="2" t="s">
        <v>8223</v>
      </c>
      <c r="H3811" s="2" t="s">
        <v>8245</v>
      </c>
      <c r="I3811" s="2">
        <v>1416499440</v>
      </c>
      <c r="J3811" s="2">
        <v>1415341464</v>
      </c>
      <c r="K3811" s="2" t="b">
        <v>0</v>
      </c>
      <c r="L3811" s="2">
        <v>17</v>
      </c>
      <c r="M3811" s="2" t="b">
        <v>0</v>
      </c>
      <c r="N3811" s="2" t="s">
        <v>8270</v>
      </c>
      <c r="O3811" s="9">
        <f>E3811/D3811</f>
        <v>0.16566666666666666</v>
      </c>
      <c r="P3811" s="10">
        <f>IF(E3811=0,0,E3811/L3811)</f>
        <v>29.235294117647058</v>
      </c>
      <c r="Q3811" s="2" t="str">
        <f>LEFT(N3811,SEARCH("/",N3811,1)-1)</f>
        <v>theater</v>
      </c>
      <c r="R3811" s="2" t="str">
        <f>RIGHT(N3811,LEN(N3811)-SEARCH("/",N3811))</f>
        <v>plays</v>
      </c>
      <c r="S3811" s="21">
        <f>(((J3811/60)/60)/24)+DATE(1970,1,1)+(-5/24)</f>
        <v>41950.058611111104</v>
      </c>
      <c r="T3811" s="21">
        <f>(((I3811/60)/60)/24)+DATE(1970,1,1)+(-5/24)</f>
        <v>41963.461111111108</v>
      </c>
    </row>
    <row r="3812" spans="1:20" ht="90" hidden="1" x14ac:dyDescent="0.25">
      <c r="A3812" s="13">
        <v>3997</v>
      </c>
      <c r="B3812" s="3" t="s">
        <v>3993</v>
      </c>
      <c r="C3812" s="3" t="s">
        <v>8103</v>
      </c>
      <c r="D3812" s="2">
        <v>3000</v>
      </c>
      <c r="E3812" s="11">
        <v>0</v>
      </c>
      <c r="F3812" s="2" t="s">
        <v>8220</v>
      </c>
      <c r="G3812" s="2" t="s">
        <v>8224</v>
      </c>
      <c r="H3812" s="2" t="s">
        <v>8246</v>
      </c>
      <c r="I3812" s="2">
        <v>1428222221</v>
      </c>
      <c r="J3812" s="2">
        <v>1425633821</v>
      </c>
      <c r="K3812" s="2" t="b">
        <v>0</v>
      </c>
      <c r="L3812" s="2">
        <v>0</v>
      </c>
      <c r="M3812" s="2" t="b">
        <v>0</v>
      </c>
      <c r="N3812" s="2" t="s">
        <v>8270</v>
      </c>
      <c r="O3812" s="9">
        <f>E3812/D3812</f>
        <v>0</v>
      </c>
      <c r="P3812" s="10">
        <f>IF(E3812=0,0,E3812/L3812)</f>
        <v>0</v>
      </c>
      <c r="Q3812" s="2" t="str">
        <f>LEFT(N3812,SEARCH("/",N3812,1)-1)</f>
        <v>theater</v>
      </c>
      <c r="R3812" s="2" t="str">
        <f>RIGHT(N3812,LEN(N3812)-SEARCH("/",N3812))</f>
        <v>plays</v>
      </c>
      <c r="S3812" s="21">
        <f>(((J3812/60)/60)/24)+DATE(1970,1,1)+(-5/24)</f>
        <v>42069.183113425919</v>
      </c>
      <c r="T3812" s="21">
        <f>(((I3812/60)/60)/24)+DATE(1970,1,1)+(-5/24)</f>
        <v>42099.141446759262</v>
      </c>
    </row>
    <row r="3813" spans="1:20" ht="75" hidden="1" x14ac:dyDescent="0.25">
      <c r="A3813" s="13">
        <v>3998</v>
      </c>
      <c r="B3813" s="3" t="s">
        <v>3994</v>
      </c>
      <c r="C3813" s="3" t="s">
        <v>8104</v>
      </c>
      <c r="D3813" s="2">
        <v>1250</v>
      </c>
      <c r="E3813" s="11">
        <v>715</v>
      </c>
      <c r="F3813" s="2" t="s">
        <v>8220</v>
      </c>
      <c r="G3813" s="2" t="s">
        <v>8223</v>
      </c>
      <c r="H3813" s="2" t="s">
        <v>8245</v>
      </c>
      <c r="I3813" s="2">
        <v>1427580426</v>
      </c>
      <c r="J3813" s="2">
        <v>1424992026</v>
      </c>
      <c r="K3813" s="2" t="b">
        <v>0</v>
      </c>
      <c r="L3813" s="2">
        <v>12</v>
      </c>
      <c r="M3813" s="2" t="b">
        <v>0</v>
      </c>
      <c r="N3813" s="2" t="s">
        <v>8270</v>
      </c>
      <c r="O3813" s="9">
        <f>E3813/D3813</f>
        <v>0.57199999999999995</v>
      </c>
      <c r="P3813" s="10">
        <f>IF(E3813=0,0,E3813/L3813)</f>
        <v>59.583333333333336</v>
      </c>
      <c r="Q3813" s="2" t="str">
        <f>LEFT(N3813,SEARCH("/",N3813,1)-1)</f>
        <v>theater</v>
      </c>
      <c r="R3813" s="2" t="str">
        <f>RIGHT(N3813,LEN(N3813)-SEARCH("/",N3813))</f>
        <v>plays</v>
      </c>
      <c r="S3813" s="21">
        <f>(((J3813/60)/60)/24)+DATE(1970,1,1)+(-5/24)</f>
        <v>42061.754930555551</v>
      </c>
      <c r="T3813" s="21">
        <f>(((I3813/60)/60)/24)+DATE(1970,1,1)+(-5/24)</f>
        <v>42091.713263888887</v>
      </c>
    </row>
    <row r="3814" spans="1:20" ht="90" hidden="1" x14ac:dyDescent="0.25">
      <c r="A3814" s="13">
        <v>3999</v>
      </c>
      <c r="B3814" s="3" t="s">
        <v>3995</v>
      </c>
      <c r="C3814" s="3" t="s">
        <v>8105</v>
      </c>
      <c r="D3814" s="2">
        <v>7000</v>
      </c>
      <c r="E3814" s="11">
        <v>1156</v>
      </c>
      <c r="F3814" s="2" t="s">
        <v>8220</v>
      </c>
      <c r="G3814" s="2" t="s">
        <v>8223</v>
      </c>
      <c r="H3814" s="2" t="s">
        <v>8245</v>
      </c>
      <c r="I3814" s="2">
        <v>1409514709</v>
      </c>
      <c r="J3814" s="2">
        <v>1406058798</v>
      </c>
      <c r="K3814" s="2" t="b">
        <v>0</v>
      </c>
      <c r="L3814" s="2">
        <v>14</v>
      </c>
      <c r="M3814" s="2" t="b">
        <v>0</v>
      </c>
      <c r="N3814" s="2" t="s">
        <v>8270</v>
      </c>
      <c r="O3814" s="9">
        <f>E3814/D3814</f>
        <v>0.16514285714285715</v>
      </c>
      <c r="P3814" s="10">
        <f>IF(E3814=0,0,E3814/L3814)</f>
        <v>82.571428571428569</v>
      </c>
      <c r="Q3814" s="2" t="str">
        <f>LEFT(N3814,SEARCH("/",N3814,1)-1)</f>
        <v>theater</v>
      </c>
      <c r="R3814" s="2" t="str">
        <f>RIGHT(N3814,LEN(N3814)-SEARCH("/",N3814))</f>
        <v>plays</v>
      </c>
      <c r="S3814" s="21">
        <f>(((J3814/60)/60)/24)+DATE(1970,1,1)+(-5/24)</f>
        <v>41842.620347222219</v>
      </c>
      <c r="T3814" s="21">
        <f>(((I3814/60)/60)/24)+DATE(1970,1,1)+(-5/24)</f>
        <v>41882.619317129625</v>
      </c>
    </row>
    <row r="3815" spans="1:20" ht="30" hidden="1" x14ac:dyDescent="0.25">
      <c r="A3815" s="13">
        <v>4000</v>
      </c>
      <c r="B3815" s="3" t="s">
        <v>3996</v>
      </c>
      <c r="C3815" s="3" t="s">
        <v>8106</v>
      </c>
      <c r="D3815" s="2">
        <v>8000</v>
      </c>
      <c r="E3815" s="11">
        <v>10</v>
      </c>
      <c r="F3815" s="2" t="s">
        <v>8220</v>
      </c>
      <c r="G3815" s="2" t="s">
        <v>8223</v>
      </c>
      <c r="H3815" s="2" t="s">
        <v>8245</v>
      </c>
      <c r="I3815" s="2">
        <v>1462631358</v>
      </c>
      <c r="J3815" s="2">
        <v>1457450958</v>
      </c>
      <c r="K3815" s="2" t="b">
        <v>0</v>
      </c>
      <c r="L3815" s="2">
        <v>1</v>
      </c>
      <c r="M3815" s="2" t="b">
        <v>0</v>
      </c>
      <c r="N3815" s="2" t="s">
        <v>8270</v>
      </c>
      <c r="O3815" s="9">
        <f>E3815/D3815</f>
        <v>1.25E-3</v>
      </c>
      <c r="P3815" s="10">
        <f>IF(E3815=0,0,E3815/L3815)</f>
        <v>10</v>
      </c>
      <c r="Q3815" s="2" t="str">
        <f>LEFT(N3815,SEARCH("/",N3815,1)-1)</f>
        <v>theater</v>
      </c>
      <c r="R3815" s="2" t="str">
        <f>RIGHT(N3815,LEN(N3815)-SEARCH("/",N3815))</f>
        <v>plays</v>
      </c>
      <c r="S3815" s="21">
        <f>(((J3815/60)/60)/24)+DATE(1970,1,1)+(-5/24)</f>
        <v>42437.437013888884</v>
      </c>
      <c r="T3815" s="21">
        <f>(((I3815/60)/60)/24)+DATE(1970,1,1)+(-5/24)</f>
        <v>42497.39534722222</v>
      </c>
    </row>
    <row r="3816" spans="1:20" ht="105" hidden="1" x14ac:dyDescent="0.25">
      <c r="A3816" s="13">
        <v>4001</v>
      </c>
      <c r="B3816" s="3" t="s">
        <v>3997</v>
      </c>
      <c r="C3816" s="3" t="s">
        <v>8107</v>
      </c>
      <c r="D3816" s="2">
        <v>1200</v>
      </c>
      <c r="E3816" s="11">
        <v>453</v>
      </c>
      <c r="F3816" s="2" t="s">
        <v>8220</v>
      </c>
      <c r="G3816" s="2" t="s">
        <v>8224</v>
      </c>
      <c r="H3816" s="2" t="s">
        <v>8246</v>
      </c>
      <c r="I3816" s="2">
        <v>1488394800</v>
      </c>
      <c r="J3816" s="2">
        <v>1486681708</v>
      </c>
      <c r="K3816" s="2" t="b">
        <v>0</v>
      </c>
      <c r="L3816" s="2">
        <v>14</v>
      </c>
      <c r="M3816" s="2" t="b">
        <v>0</v>
      </c>
      <c r="N3816" s="2" t="s">
        <v>8270</v>
      </c>
      <c r="O3816" s="9">
        <f>E3816/D3816</f>
        <v>0.3775</v>
      </c>
      <c r="P3816" s="10">
        <f>IF(E3816=0,0,E3816/L3816)</f>
        <v>32.357142857142854</v>
      </c>
      <c r="Q3816" s="2" t="str">
        <f>LEFT(N3816,SEARCH("/",N3816,1)-1)</f>
        <v>theater</v>
      </c>
      <c r="R3816" s="2" t="str">
        <f>RIGHT(N3816,LEN(N3816)-SEARCH("/",N3816))</f>
        <v>plays</v>
      </c>
      <c r="S3816" s="21">
        <f>(((J3816/60)/60)/24)+DATE(1970,1,1)+(-5/24)</f>
        <v>42775.755879629629</v>
      </c>
      <c r="T3816" s="21">
        <f>(((I3816/60)/60)/24)+DATE(1970,1,1)+(-5/24)</f>
        <v>42795.583333333336</v>
      </c>
    </row>
    <row r="3817" spans="1:20" ht="105" hidden="1" x14ac:dyDescent="0.25">
      <c r="A3817" s="13">
        <v>4002</v>
      </c>
      <c r="B3817" s="3" t="s">
        <v>3998</v>
      </c>
      <c r="C3817" s="3" t="s">
        <v>8108</v>
      </c>
      <c r="D3817" s="2">
        <v>1250</v>
      </c>
      <c r="E3817" s="11">
        <v>23</v>
      </c>
      <c r="F3817" s="2" t="s">
        <v>8220</v>
      </c>
      <c r="G3817" s="2" t="s">
        <v>8223</v>
      </c>
      <c r="H3817" s="2" t="s">
        <v>8245</v>
      </c>
      <c r="I3817" s="2">
        <v>1411779761</v>
      </c>
      <c r="J3817" s="2">
        <v>1409187761</v>
      </c>
      <c r="K3817" s="2" t="b">
        <v>0</v>
      </c>
      <c r="L3817" s="2">
        <v>4</v>
      </c>
      <c r="M3817" s="2" t="b">
        <v>0</v>
      </c>
      <c r="N3817" s="2" t="s">
        <v>8270</v>
      </c>
      <c r="O3817" s="9">
        <f>E3817/D3817</f>
        <v>1.84E-2</v>
      </c>
      <c r="P3817" s="10">
        <f>IF(E3817=0,0,E3817/L3817)</f>
        <v>5.75</v>
      </c>
      <c r="Q3817" s="2" t="str">
        <f>LEFT(N3817,SEARCH("/",N3817,1)-1)</f>
        <v>theater</v>
      </c>
      <c r="R3817" s="2" t="str">
        <f>RIGHT(N3817,LEN(N3817)-SEARCH("/",N3817))</f>
        <v>plays</v>
      </c>
      <c r="S3817" s="21">
        <f>(((J3817/60)/60)/24)+DATE(1970,1,1)+(-5/24)</f>
        <v>41878.835196759253</v>
      </c>
      <c r="T3817" s="21">
        <f>(((I3817/60)/60)/24)+DATE(1970,1,1)+(-5/24)</f>
        <v>41908.835196759253</v>
      </c>
    </row>
    <row r="3818" spans="1:20" ht="75" hidden="1" x14ac:dyDescent="0.25">
      <c r="A3818" s="13">
        <v>4003</v>
      </c>
      <c r="B3818" s="3" t="s">
        <v>3999</v>
      </c>
      <c r="C3818" s="3" t="s">
        <v>8071</v>
      </c>
      <c r="D3818" s="2">
        <v>2000</v>
      </c>
      <c r="E3818" s="11">
        <v>201</v>
      </c>
      <c r="F3818" s="2" t="s">
        <v>8220</v>
      </c>
      <c r="G3818" s="2" t="s">
        <v>8223</v>
      </c>
      <c r="H3818" s="2" t="s">
        <v>8245</v>
      </c>
      <c r="I3818" s="2">
        <v>1424009147</v>
      </c>
      <c r="J3818" s="2">
        <v>1421417147</v>
      </c>
      <c r="K3818" s="2" t="b">
        <v>0</v>
      </c>
      <c r="L3818" s="2">
        <v>2</v>
      </c>
      <c r="M3818" s="2" t="b">
        <v>0</v>
      </c>
      <c r="N3818" s="2" t="s">
        <v>8270</v>
      </c>
      <c r="O3818" s="9">
        <f>E3818/D3818</f>
        <v>0.10050000000000001</v>
      </c>
      <c r="P3818" s="10">
        <f>IF(E3818=0,0,E3818/L3818)</f>
        <v>100.5</v>
      </c>
      <c r="Q3818" s="2" t="str">
        <f>LEFT(N3818,SEARCH("/",N3818,1)-1)</f>
        <v>theater</v>
      </c>
      <c r="R3818" s="2" t="str">
        <f>RIGHT(N3818,LEN(N3818)-SEARCH("/",N3818))</f>
        <v>plays</v>
      </c>
      <c r="S3818" s="21">
        <f>(((J3818/60)/60)/24)+DATE(1970,1,1)+(-5/24)</f>
        <v>42020.379016203697</v>
      </c>
      <c r="T3818" s="21">
        <f>(((I3818/60)/60)/24)+DATE(1970,1,1)+(-5/24)</f>
        <v>42050.379016203697</v>
      </c>
    </row>
    <row r="3819" spans="1:20" ht="30" hidden="1" x14ac:dyDescent="0.25">
      <c r="A3819" s="13">
        <v>4004</v>
      </c>
      <c r="B3819" s="3" t="s">
        <v>4000</v>
      </c>
      <c r="C3819" s="3" t="s">
        <v>8109</v>
      </c>
      <c r="D3819" s="2">
        <v>500</v>
      </c>
      <c r="E3819" s="11">
        <v>1</v>
      </c>
      <c r="F3819" s="2" t="s">
        <v>8220</v>
      </c>
      <c r="G3819" s="2" t="s">
        <v>8223</v>
      </c>
      <c r="H3819" s="2" t="s">
        <v>8245</v>
      </c>
      <c r="I3819" s="2">
        <v>1412740457</v>
      </c>
      <c r="J3819" s="2">
        <v>1410148457</v>
      </c>
      <c r="K3819" s="2" t="b">
        <v>0</v>
      </c>
      <c r="L3819" s="2">
        <v>1</v>
      </c>
      <c r="M3819" s="2" t="b">
        <v>0</v>
      </c>
      <c r="N3819" s="2" t="s">
        <v>8270</v>
      </c>
      <c r="O3819" s="9">
        <f>E3819/D3819</f>
        <v>2E-3</v>
      </c>
      <c r="P3819" s="10">
        <f>IF(E3819=0,0,E3819/L3819)</f>
        <v>1</v>
      </c>
      <c r="Q3819" s="2" t="str">
        <f>LEFT(N3819,SEARCH("/",N3819,1)-1)</f>
        <v>theater</v>
      </c>
      <c r="R3819" s="2" t="str">
        <f>RIGHT(N3819,LEN(N3819)-SEARCH("/",N3819))</f>
        <v>plays</v>
      </c>
      <c r="S3819" s="21">
        <f>(((J3819/60)/60)/24)+DATE(1970,1,1)+(-5/24)</f>
        <v>41889.954363425924</v>
      </c>
      <c r="T3819" s="21">
        <f>(((I3819/60)/60)/24)+DATE(1970,1,1)+(-5/24)</f>
        <v>41919.954363425924</v>
      </c>
    </row>
    <row r="3820" spans="1:20" ht="90" hidden="1" x14ac:dyDescent="0.25">
      <c r="A3820" s="13">
        <v>4005</v>
      </c>
      <c r="B3820" s="3" t="s">
        <v>4001</v>
      </c>
      <c r="C3820" s="3" t="s">
        <v>8110</v>
      </c>
      <c r="D3820" s="2">
        <v>3000</v>
      </c>
      <c r="E3820" s="11">
        <v>40</v>
      </c>
      <c r="F3820" s="2" t="s">
        <v>8220</v>
      </c>
      <c r="G3820" s="2" t="s">
        <v>8223</v>
      </c>
      <c r="H3820" s="2" t="s">
        <v>8245</v>
      </c>
      <c r="I3820" s="2">
        <v>1413832985</v>
      </c>
      <c r="J3820" s="2">
        <v>1408648985</v>
      </c>
      <c r="K3820" s="2" t="b">
        <v>0</v>
      </c>
      <c r="L3820" s="2">
        <v>2</v>
      </c>
      <c r="M3820" s="2" t="b">
        <v>0</v>
      </c>
      <c r="N3820" s="2" t="s">
        <v>8270</v>
      </c>
      <c r="O3820" s="9">
        <f>E3820/D3820</f>
        <v>1.3333333333333334E-2</v>
      </c>
      <c r="P3820" s="10">
        <f>IF(E3820=0,0,E3820/L3820)</f>
        <v>20</v>
      </c>
      <c r="Q3820" s="2" t="str">
        <f>LEFT(N3820,SEARCH("/",N3820,1)-1)</f>
        <v>theater</v>
      </c>
      <c r="R3820" s="2" t="str">
        <f>RIGHT(N3820,LEN(N3820)-SEARCH("/",N3820))</f>
        <v>plays</v>
      </c>
      <c r="S3820" s="21">
        <f>(((J3820/60)/60)/24)+DATE(1970,1,1)+(-5/24)</f>
        <v>41872.599363425921</v>
      </c>
      <c r="T3820" s="21">
        <f>(((I3820/60)/60)/24)+DATE(1970,1,1)+(-5/24)</f>
        <v>41932.599363425921</v>
      </c>
    </row>
    <row r="3821" spans="1:20" ht="90" hidden="1" x14ac:dyDescent="0.25">
      <c r="A3821" s="13">
        <v>4006</v>
      </c>
      <c r="B3821" s="3" t="s">
        <v>4002</v>
      </c>
      <c r="C3821" s="3" t="s">
        <v>8111</v>
      </c>
      <c r="D3821" s="2">
        <v>30000</v>
      </c>
      <c r="E3821" s="11">
        <v>2</v>
      </c>
      <c r="F3821" s="2" t="s">
        <v>8220</v>
      </c>
      <c r="G3821" s="2" t="s">
        <v>8223</v>
      </c>
      <c r="H3821" s="2" t="s">
        <v>8245</v>
      </c>
      <c r="I3821" s="2">
        <v>1455647587</v>
      </c>
      <c r="J3821" s="2">
        <v>1453487587</v>
      </c>
      <c r="K3821" s="2" t="b">
        <v>0</v>
      </c>
      <c r="L3821" s="2">
        <v>1</v>
      </c>
      <c r="M3821" s="2" t="b">
        <v>0</v>
      </c>
      <c r="N3821" s="2" t="s">
        <v>8270</v>
      </c>
      <c r="O3821" s="9">
        <f>E3821/D3821</f>
        <v>6.666666666666667E-5</v>
      </c>
      <c r="P3821" s="10">
        <f>IF(E3821=0,0,E3821/L3821)</f>
        <v>2</v>
      </c>
      <c r="Q3821" s="2" t="str">
        <f>LEFT(N3821,SEARCH("/",N3821,1)-1)</f>
        <v>theater</v>
      </c>
      <c r="R3821" s="2" t="str">
        <f>RIGHT(N3821,LEN(N3821)-SEARCH("/",N3821))</f>
        <v>plays</v>
      </c>
      <c r="S3821" s="21">
        <f>(((J3821/60)/60)/24)+DATE(1970,1,1)+(-5/24)</f>
        <v>42391.564664351848</v>
      </c>
      <c r="T3821" s="21">
        <f>(((I3821/60)/60)/24)+DATE(1970,1,1)+(-5/24)</f>
        <v>42416.564664351848</v>
      </c>
    </row>
    <row r="3822" spans="1:20" ht="90" hidden="1" x14ac:dyDescent="0.25">
      <c r="A3822" s="13">
        <v>4007</v>
      </c>
      <c r="B3822" s="3" t="s">
        <v>4003</v>
      </c>
      <c r="C3822" s="3" t="s">
        <v>8112</v>
      </c>
      <c r="D3822" s="2">
        <v>2000</v>
      </c>
      <c r="E3822" s="11">
        <v>5</v>
      </c>
      <c r="F3822" s="2" t="s">
        <v>8220</v>
      </c>
      <c r="G3822" s="2" t="s">
        <v>8223</v>
      </c>
      <c r="H3822" s="2" t="s">
        <v>8245</v>
      </c>
      <c r="I3822" s="2">
        <v>1409070480</v>
      </c>
      <c r="J3822" s="2">
        <v>1406572381</v>
      </c>
      <c r="K3822" s="2" t="b">
        <v>0</v>
      </c>
      <c r="L3822" s="2">
        <v>1</v>
      </c>
      <c r="M3822" s="2" t="b">
        <v>0</v>
      </c>
      <c r="N3822" s="2" t="s">
        <v>8270</v>
      </c>
      <c r="O3822" s="9">
        <f>E3822/D3822</f>
        <v>2.5000000000000001E-3</v>
      </c>
      <c r="P3822" s="10">
        <f>IF(E3822=0,0,E3822/L3822)</f>
        <v>5</v>
      </c>
      <c r="Q3822" s="2" t="str">
        <f>LEFT(N3822,SEARCH("/",N3822,1)-1)</f>
        <v>theater</v>
      </c>
      <c r="R3822" s="2" t="str">
        <f>RIGHT(N3822,LEN(N3822)-SEARCH("/",N3822))</f>
        <v>plays</v>
      </c>
      <c r="S3822" s="21">
        <f>(((J3822/60)/60)/24)+DATE(1970,1,1)+(-5/24)</f>
        <v>41848.564594907402</v>
      </c>
      <c r="T3822" s="21">
        <f>(((I3822/60)/60)/24)+DATE(1970,1,1)+(-5/24)</f>
        <v>41877.477777777778</v>
      </c>
    </row>
    <row r="3823" spans="1:20" ht="105" hidden="1" x14ac:dyDescent="0.25">
      <c r="A3823" s="13">
        <v>4008</v>
      </c>
      <c r="B3823" s="3" t="s">
        <v>4004</v>
      </c>
      <c r="C3823" s="3" t="s">
        <v>8113</v>
      </c>
      <c r="D3823" s="2">
        <v>1000</v>
      </c>
      <c r="E3823" s="11">
        <v>60</v>
      </c>
      <c r="F3823" s="2" t="s">
        <v>8220</v>
      </c>
      <c r="G3823" s="2" t="s">
        <v>8224</v>
      </c>
      <c r="H3823" s="2" t="s">
        <v>8246</v>
      </c>
      <c r="I3823" s="2">
        <v>1437606507</v>
      </c>
      <c r="J3823" s="2">
        <v>1435014507</v>
      </c>
      <c r="K3823" s="2" t="b">
        <v>0</v>
      </c>
      <c r="L3823" s="2">
        <v>4</v>
      </c>
      <c r="M3823" s="2" t="b">
        <v>0</v>
      </c>
      <c r="N3823" s="2" t="s">
        <v>8270</v>
      </c>
      <c r="O3823" s="9">
        <f>E3823/D3823</f>
        <v>0.06</v>
      </c>
      <c r="P3823" s="10">
        <f>IF(E3823=0,0,E3823/L3823)</f>
        <v>15</v>
      </c>
      <c r="Q3823" s="2" t="str">
        <f>LEFT(N3823,SEARCH("/",N3823,1)-1)</f>
        <v>theater</v>
      </c>
      <c r="R3823" s="2" t="str">
        <f>RIGHT(N3823,LEN(N3823)-SEARCH("/",N3823))</f>
        <v>plays</v>
      </c>
      <c r="S3823" s="21">
        <f>(((J3823/60)/60)/24)+DATE(1970,1,1)+(-5/24)</f>
        <v>42177.755868055552</v>
      </c>
      <c r="T3823" s="21">
        <f>(((I3823/60)/60)/24)+DATE(1970,1,1)+(-5/24)</f>
        <v>42207.755868055552</v>
      </c>
    </row>
    <row r="3824" spans="1:20" ht="90" hidden="1" x14ac:dyDescent="0.25">
      <c r="A3824" s="13">
        <v>4009</v>
      </c>
      <c r="B3824" s="3" t="s">
        <v>4005</v>
      </c>
      <c r="C3824" s="3" t="s">
        <v>8114</v>
      </c>
      <c r="D3824" s="2">
        <v>1930</v>
      </c>
      <c r="E3824" s="11">
        <v>75</v>
      </c>
      <c r="F3824" s="2" t="s">
        <v>8220</v>
      </c>
      <c r="G3824" s="2" t="s">
        <v>8224</v>
      </c>
      <c r="H3824" s="2" t="s">
        <v>8246</v>
      </c>
      <c r="I3824" s="2">
        <v>1410281360</v>
      </c>
      <c r="J3824" s="2">
        <v>1406825360</v>
      </c>
      <c r="K3824" s="2" t="b">
        <v>0</v>
      </c>
      <c r="L3824" s="2">
        <v>3</v>
      </c>
      <c r="M3824" s="2" t="b">
        <v>0</v>
      </c>
      <c r="N3824" s="2" t="s">
        <v>8270</v>
      </c>
      <c r="O3824" s="9">
        <f>E3824/D3824</f>
        <v>3.8860103626943004E-2</v>
      </c>
      <c r="P3824" s="10">
        <f>IF(E3824=0,0,E3824/L3824)</f>
        <v>25</v>
      </c>
      <c r="Q3824" s="2" t="str">
        <f>LEFT(N3824,SEARCH("/",N3824,1)-1)</f>
        <v>theater</v>
      </c>
      <c r="R3824" s="2" t="str">
        <f>RIGHT(N3824,LEN(N3824)-SEARCH("/",N3824))</f>
        <v>plays</v>
      </c>
      <c r="S3824" s="21">
        <f>(((J3824/60)/60)/24)+DATE(1970,1,1)+(-5/24)</f>
        <v>41851.492592592593</v>
      </c>
      <c r="T3824" s="21">
        <f>(((I3824/60)/60)/24)+DATE(1970,1,1)+(-5/24)</f>
        <v>41891.492592592593</v>
      </c>
    </row>
    <row r="3825" spans="1:20" ht="75" hidden="1" x14ac:dyDescent="0.25">
      <c r="A3825" s="13">
        <v>4010</v>
      </c>
      <c r="B3825" s="3" t="s">
        <v>4006</v>
      </c>
      <c r="C3825" s="3" t="s">
        <v>8115</v>
      </c>
      <c r="D3825" s="2">
        <v>7200</v>
      </c>
      <c r="E3825" s="11">
        <v>1742</v>
      </c>
      <c r="F3825" s="2" t="s">
        <v>8220</v>
      </c>
      <c r="G3825" s="2" t="s">
        <v>8223</v>
      </c>
      <c r="H3825" s="2" t="s">
        <v>8245</v>
      </c>
      <c r="I3825" s="2">
        <v>1414348166</v>
      </c>
      <c r="J3825" s="2">
        <v>1412879366</v>
      </c>
      <c r="K3825" s="2" t="b">
        <v>0</v>
      </c>
      <c r="L3825" s="2">
        <v>38</v>
      </c>
      <c r="M3825" s="2" t="b">
        <v>0</v>
      </c>
      <c r="N3825" s="2" t="s">
        <v>8270</v>
      </c>
      <c r="O3825" s="9">
        <f>E3825/D3825</f>
        <v>0.24194444444444443</v>
      </c>
      <c r="P3825" s="10">
        <f>IF(E3825=0,0,E3825/L3825)</f>
        <v>45.842105263157897</v>
      </c>
      <c r="Q3825" s="2" t="str">
        <f>LEFT(N3825,SEARCH("/",N3825,1)-1)</f>
        <v>theater</v>
      </c>
      <c r="R3825" s="2" t="str">
        <f>RIGHT(N3825,LEN(N3825)-SEARCH("/",N3825))</f>
        <v>plays</v>
      </c>
      <c r="S3825" s="21">
        <f>(((J3825/60)/60)/24)+DATE(1970,1,1)+(-5/24)</f>
        <v>41921.562106481477</v>
      </c>
      <c r="T3825" s="21">
        <f>(((I3825/60)/60)/24)+DATE(1970,1,1)+(-5/24)</f>
        <v>41938.562106481477</v>
      </c>
    </row>
    <row r="3826" spans="1:20" ht="90" hidden="1" x14ac:dyDescent="0.25">
      <c r="A3826" s="13">
        <v>4011</v>
      </c>
      <c r="B3826" s="3" t="s">
        <v>4007</v>
      </c>
      <c r="C3826" s="3" t="s">
        <v>8116</v>
      </c>
      <c r="D3826" s="2">
        <v>250</v>
      </c>
      <c r="E3826" s="11">
        <v>19</v>
      </c>
      <c r="F3826" s="2" t="s">
        <v>8220</v>
      </c>
      <c r="G3826" s="2" t="s">
        <v>8224</v>
      </c>
      <c r="H3826" s="2" t="s">
        <v>8246</v>
      </c>
      <c r="I3826" s="2">
        <v>1422450278</v>
      </c>
      <c r="J3826" s="2">
        <v>1419858278</v>
      </c>
      <c r="K3826" s="2" t="b">
        <v>0</v>
      </c>
      <c r="L3826" s="2">
        <v>4</v>
      </c>
      <c r="M3826" s="2" t="b">
        <v>0</v>
      </c>
      <c r="N3826" s="2" t="s">
        <v>8270</v>
      </c>
      <c r="O3826" s="9">
        <f>E3826/D3826</f>
        <v>7.5999999999999998E-2</v>
      </c>
      <c r="P3826" s="10">
        <f>IF(E3826=0,0,E3826/L3826)</f>
        <v>4.75</v>
      </c>
      <c r="Q3826" s="2" t="str">
        <f>LEFT(N3826,SEARCH("/",N3826,1)-1)</f>
        <v>theater</v>
      </c>
      <c r="R3826" s="2" t="str">
        <f>RIGHT(N3826,LEN(N3826)-SEARCH("/",N3826))</f>
        <v>plays</v>
      </c>
      <c r="S3826" s="21">
        <f>(((J3826/60)/60)/24)+DATE(1970,1,1)+(-5/24)</f>
        <v>42002.336550925924</v>
      </c>
      <c r="T3826" s="21">
        <f>(((I3826/60)/60)/24)+DATE(1970,1,1)+(-5/24)</f>
        <v>42032.336550925924</v>
      </c>
    </row>
    <row r="3827" spans="1:20" ht="90" hidden="1" x14ac:dyDescent="0.25">
      <c r="A3827" s="13">
        <v>4012</v>
      </c>
      <c r="B3827" s="3" t="s">
        <v>4008</v>
      </c>
      <c r="C3827" s="3" t="s">
        <v>8117</v>
      </c>
      <c r="D3827" s="2">
        <v>575</v>
      </c>
      <c r="E3827" s="11">
        <v>0</v>
      </c>
      <c r="F3827" s="2" t="s">
        <v>8220</v>
      </c>
      <c r="G3827" s="2" t="s">
        <v>8224</v>
      </c>
      <c r="H3827" s="2" t="s">
        <v>8246</v>
      </c>
      <c r="I3827" s="2">
        <v>1430571849</v>
      </c>
      <c r="J3827" s="2">
        <v>1427979849</v>
      </c>
      <c r="K3827" s="2" t="b">
        <v>0</v>
      </c>
      <c r="L3827" s="2">
        <v>0</v>
      </c>
      <c r="M3827" s="2" t="b">
        <v>0</v>
      </c>
      <c r="N3827" s="2" t="s">
        <v>8270</v>
      </c>
      <c r="O3827" s="9">
        <f>E3827/D3827</f>
        <v>0</v>
      </c>
      <c r="P3827" s="10">
        <f>IF(E3827=0,0,E3827/L3827)</f>
        <v>0</v>
      </c>
      <c r="Q3827" s="2" t="str">
        <f>LEFT(N3827,SEARCH("/",N3827,1)-1)</f>
        <v>theater</v>
      </c>
      <c r="R3827" s="2" t="str">
        <f>RIGHT(N3827,LEN(N3827)-SEARCH("/",N3827))</f>
        <v>plays</v>
      </c>
      <c r="S3827" s="21">
        <f>(((J3827/60)/60)/24)+DATE(1970,1,1)+(-5/24)</f>
        <v>42096.336215277777</v>
      </c>
      <c r="T3827" s="21">
        <f>(((I3827/60)/60)/24)+DATE(1970,1,1)+(-5/24)</f>
        <v>42126.336215277777</v>
      </c>
    </row>
    <row r="3828" spans="1:20" ht="90" hidden="1" x14ac:dyDescent="0.25">
      <c r="A3828" s="13">
        <v>4013</v>
      </c>
      <c r="B3828" s="3" t="s">
        <v>4009</v>
      </c>
      <c r="C3828" s="3" t="s">
        <v>8118</v>
      </c>
      <c r="D3828" s="2">
        <v>2000</v>
      </c>
      <c r="E3828" s="11">
        <v>26</v>
      </c>
      <c r="F3828" s="2" t="s">
        <v>8220</v>
      </c>
      <c r="G3828" s="2" t="s">
        <v>8223</v>
      </c>
      <c r="H3828" s="2" t="s">
        <v>8245</v>
      </c>
      <c r="I3828" s="2">
        <v>1424070823</v>
      </c>
      <c r="J3828" s="2">
        <v>1421478823</v>
      </c>
      <c r="K3828" s="2" t="b">
        <v>0</v>
      </c>
      <c r="L3828" s="2">
        <v>2</v>
      </c>
      <c r="M3828" s="2" t="b">
        <v>0</v>
      </c>
      <c r="N3828" s="2" t="s">
        <v>8270</v>
      </c>
      <c r="O3828" s="9">
        <f>E3828/D3828</f>
        <v>1.2999999999999999E-2</v>
      </c>
      <c r="P3828" s="10">
        <f>IF(E3828=0,0,E3828/L3828)</f>
        <v>13</v>
      </c>
      <c r="Q3828" s="2" t="str">
        <f>LEFT(N3828,SEARCH("/",N3828,1)-1)</f>
        <v>theater</v>
      </c>
      <c r="R3828" s="2" t="str">
        <f>RIGHT(N3828,LEN(N3828)-SEARCH("/",N3828))</f>
        <v>plays</v>
      </c>
      <c r="S3828" s="21">
        <f>(((J3828/60)/60)/24)+DATE(1970,1,1)+(-5/24)</f>
        <v>42021.092858796292</v>
      </c>
      <c r="T3828" s="21">
        <f>(((I3828/60)/60)/24)+DATE(1970,1,1)+(-5/24)</f>
        <v>42051.092858796292</v>
      </c>
    </row>
    <row r="3829" spans="1:20" ht="90" hidden="1" x14ac:dyDescent="0.25">
      <c r="A3829" s="13">
        <v>4014</v>
      </c>
      <c r="B3829" s="3" t="s">
        <v>4010</v>
      </c>
      <c r="C3829" s="3" t="s">
        <v>8119</v>
      </c>
      <c r="D3829" s="2">
        <v>9000</v>
      </c>
      <c r="E3829" s="11">
        <v>0</v>
      </c>
      <c r="F3829" s="2" t="s">
        <v>8220</v>
      </c>
      <c r="G3829" s="2" t="s">
        <v>8223</v>
      </c>
      <c r="H3829" s="2" t="s">
        <v>8245</v>
      </c>
      <c r="I3829" s="2">
        <v>1457157269</v>
      </c>
      <c r="J3829" s="2">
        <v>1455861269</v>
      </c>
      <c r="K3829" s="2" t="b">
        <v>0</v>
      </c>
      <c r="L3829" s="2">
        <v>0</v>
      </c>
      <c r="M3829" s="2" t="b">
        <v>0</v>
      </c>
      <c r="N3829" s="2" t="s">
        <v>8270</v>
      </c>
      <c r="O3829" s="9">
        <f>E3829/D3829</f>
        <v>0</v>
      </c>
      <c r="P3829" s="10">
        <f>IF(E3829=0,0,E3829/L3829)</f>
        <v>0</v>
      </c>
      <c r="Q3829" s="2" t="str">
        <f>LEFT(N3829,SEARCH("/",N3829,1)-1)</f>
        <v>theater</v>
      </c>
      <c r="R3829" s="2" t="str">
        <f>RIGHT(N3829,LEN(N3829)-SEARCH("/",N3829))</f>
        <v>plays</v>
      </c>
      <c r="S3829" s="21">
        <f>(((J3829/60)/60)/24)+DATE(1970,1,1)+(-5/24)</f>
        <v>42419.037835648145</v>
      </c>
      <c r="T3829" s="21">
        <f>(((I3829/60)/60)/24)+DATE(1970,1,1)+(-5/24)</f>
        <v>42434.037835648145</v>
      </c>
    </row>
    <row r="3830" spans="1:20" ht="90" hidden="1" x14ac:dyDescent="0.25">
      <c r="A3830" s="13">
        <v>4015</v>
      </c>
      <c r="B3830" s="3" t="s">
        <v>4011</v>
      </c>
      <c r="C3830" s="3" t="s">
        <v>8120</v>
      </c>
      <c r="D3830" s="2">
        <v>7000</v>
      </c>
      <c r="E3830" s="11">
        <v>1</v>
      </c>
      <c r="F3830" s="2" t="s">
        <v>8220</v>
      </c>
      <c r="G3830" s="2" t="s">
        <v>8223</v>
      </c>
      <c r="H3830" s="2" t="s">
        <v>8245</v>
      </c>
      <c r="I3830" s="2">
        <v>1437331463</v>
      </c>
      <c r="J3830" s="2">
        <v>1434739463</v>
      </c>
      <c r="K3830" s="2" t="b">
        <v>0</v>
      </c>
      <c r="L3830" s="2">
        <v>1</v>
      </c>
      <c r="M3830" s="2" t="b">
        <v>0</v>
      </c>
      <c r="N3830" s="2" t="s">
        <v>8270</v>
      </c>
      <c r="O3830" s="9">
        <f>E3830/D3830</f>
        <v>1.4285714285714287E-4</v>
      </c>
      <c r="P3830" s="10">
        <f>IF(E3830=0,0,E3830/L3830)</f>
        <v>1</v>
      </c>
      <c r="Q3830" s="2" t="str">
        <f>LEFT(N3830,SEARCH("/",N3830,1)-1)</f>
        <v>theater</v>
      </c>
      <c r="R3830" s="2" t="str">
        <f>RIGHT(N3830,LEN(N3830)-SEARCH("/",N3830))</f>
        <v>plays</v>
      </c>
      <c r="S3830" s="21">
        <f>(((J3830/60)/60)/24)+DATE(1970,1,1)+(-5/24)</f>
        <v>42174.572488425918</v>
      </c>
      <c r="T3830" s="21">
        <f>(((I3830/60)/60)/24)+DATE(1970,1,1)+(-5/24)</f>
        <v>42204.572488425918</v>
      </c>
    </row>
    <row r="3831" spans="1:20" ht="90" hidden="1" x14ac:dyDescent="0.25">
      <c r="A3831" s="13">
        <v>4016</v>
      </c>
      <c r="B3831" s="3" t="s">
        <v>4012</v>
      </c>
      <c r="C3831" s="3" t="s">
        <v>8121</v>
      </c>
      <c r="D3831" s="2">
        <v>500</v>
      </c>
      <c r="E3831" s="11">
        <v>70</v>
      </c>
      <c r="F3831" s="2" t="s">
        <v>8220</v>
      </c>
      <c r="G3831" s="2" t="s">
        <v>8224</v>
      </c>
      <c r="H3831" s="2" t="s">
        <v>8246</v>
      </c>
      <c r="I3831" s="2">
        <v>1410987400</v>
      </c>
      <c r="J3831" s="2">
        <v>1408395400</v>
      </c>
      <c r="K3831" s="2" t="b">
        <v>0</v>
      </c>
      <c r="L3831" s="2">
        <v>7</v>
      </c>
      <c r="M3831" s="2" t="b">
        <v>0</v>
      </c>
      <c r="N3831" s="2" t="s">
        <v>8270</v>
      </c>
      <c r="O3831" s="9">
        <f>E3831/D3831</f>
        <v>0.14000000000000001</v>
      </c>
      <c r="P3831" s="10">
        <f>IF(E3831=0,0,E3831/L3831)</f>
        <v>10</v>
      </c>
      <c r="Q3831" s="2" t="str">
        <f>LEFT(N3831,SEARCH("/",N3831,1)-1)</f>
        <v>theater</v>
      </c>
      <c r="R3831" s="2" t="str">
        <f>RIGHT(N3831,LEN(N3831)-SEARCH("/",N3831))</f>
        <v>plays</v>
      </c>
      <c r="S3831" s="21">
        <f>(((J3831/60)/60)/24)+DATE(1970,1,1)+(-5/24)</f>
        <v>41869.664351851847</v>
      </c>
      <c r="T3831" s="21">
        <f>(((I3831/60)/60)/24)+DATE(1970,1,1)+(-5/24)</f>
        <v>41899.664351851847</v>
      </c>
    </row>
    <row r="3832" spans="1:20" ht="105" hidden="1" x14ac:dyDescent="0.25">
      <c r="A3832" s="13">
        <v>4017</v>
      </c>
      <c r="B3832" s="3" t="s">
        <v>4013</v>
      </c>
      <c r="C3832" s="3" t="s">
        <v>8122</v>
      </c>
      <c r="D3832" s="2">
        <v>10000</v>
      </c>
      <c r="E3832" s="11">
        <v>105</v>
      </c>
      <c r="F3832" s="2" t="s">
        <v>8220</v>
      </c>
      <c r="G3832" s="2" t="s">
        <v>8223</v>
      </c>
      <c r="H3832" s="2" t="s">
        <v>8245</v>
      </c>
      <c r="I3832" s="2">
        <v>1409846874</v>
      </c>
      <c r="J3832" s="2">
        <v>1407254874</v>
      </c>
      <c r="K3832" s="2" t="b">
        <v>0</v>
      </c>
      <c r="L3832" s="2">
        <v>2</v>
      </c>
      <c r="M3832" s="2" t="b">
        <v>0</v>
      </c>
      <c r="N3832" s="2" t="s">
        <v>8270</v>
      </c>
      <c r="O3832" s="9">
        <f>E3832/D3832</f>
        <v>1.0500000000000001E-2</v>
      </c>
      <c r="P3832" s="10">
        <f>IF(E3832=0,0,E3832/L3832)</f>
        <v>52.5</v>
      </c>
      <c r="Q3832" s="2" t="str">
        <f>LEFT(N3832,SEARCH("/",N3832,1)-1)</f>
        <v>theater</v>
      </c>
      <c r="R3832" s="2" t="str">
        <f>RIGHT(N3832,LEN(N3832)-SEARCH("/",N3832))</f>
        <v>plays</v>
      </c>
      <c r="S3832" s="21">
        <f>(((J3832/60)/60)/24)+DATE(1970,1,1)+(-5/24)</f>
        <v>41856.463819444441</v>
      </c>
      <c r="T3832" s="21">
        <f>(((I3832/60)/60)/24)+DATE(1970,1,1)+(-5/24)</f>
        <v>41886.463819444441</v>
      </c>
    </row>
    <row r="3833" spans="1:20" ht="60" hidden="1" x14ac:dyDescent="0.25">
      <c r="A3833" s="13">
        <v>4018</v>
      </c>
      <c r="B3833" s="3" t="s">
        <v>4014</v>
      </c>
      <c r="C3833" s="3" t="s">
        <v>8123</v>
      </c>
      <c r="D3833" s="2">
        <v>1500</v>
      </c>
      <c r="E3833" s="11">
        <v>130</v>
      </c>
      <c r="F3833" s="2" t="s">
        <v>8220</v>
      </c>
      <c r="G3833" s="2" t="s">
        <v>8224</v>
      </c>
      <c r="H3833" s="2" t="s">
        <v>8246</v>
      </c>
      <c r="I3833" s="2">
        <v>1475877108</v>
      </c>
      <c r="J3833" s="2">
        <v>1473285108</v>
      </c>
      <c r="K3833" s="2" t="b">
        <v>0</v>
      </c>
      <c r="L3833" s="2">
        <v>4</v>
      </c>
      <c r="M3833" s="2" t="b">
        <v>0</v>
      </c>
      <c r="N3833" s="2" t="s">
        <v>8270</v>
      </c>
      <c r="O3833" s="9">
        <f>E3833/D3833</f>
        <v>8.666666666666667E-2</v>
      </c>
      <c r="P3833" s="10">
        <f>IF(E3833=0,0,E3833/L3833)</f>
        <v>32.5</v>
      </c>
      <c r="Q3833" s="2" t="str">
        <f>LEFT(N3833,SEARCH("/",N3833,1)-1)</f>
        <v>theater</v>
      </c>
      <c r="R3833" s="2" t="str">
        <f>RIGHT(N3833,LEN(N3833)-SEARCH("/",N3833))</f>
        <v>plays</v>
      </c>
      <c r="S3833" s="21">
        <f>(((J3833/60)/60)/24)+DATE(1970,1,1)+(-5/24)</f>
        <v>42620.702638888884</v>
      </c>
      <c r="T3833" s="21">
        <f>(((I3833/60)/60)/24)+DATE(1970,1,1)+(-5/24)</f>
        <v>42650.702638888884</v>
      </c>
    </row>
    <row r="3834" spans="1:20" ht="90" hidden="1" x14ac:dyDescent="0.25">
      <c r="A3834" s="13">
        <v>4019</v>
      </c>
      <c r="B3834" s="3" t="s">
        <v>4015</v>
      </c>
      <c r="C3834" s="3" t="s">
        <v>8124</v>
      </c>
      <c r="D3834" s="2">
        <v>3500</v>
      </c>
      <c r="E3834" s="11">
        <v>29</v>
      </c>
      <c r="F3834" s="2" t="s">
        <v>8220</v>
      </c>
      <c r="G3834" s="2" t="s">
        <v>8223</v>
      </c>
      <c r="H3834" s="2" t="s">
        <v>8245</v>
      </c>
      <c r="I3834" s="2">
        <v>1460737680</v>
      </c>
      <c r="J3834" s="2">
        <v>1455725596</v>
      </c>
      <c r="K3834" s="2" t="b">
        <v>0</v>
      </c>
      <c r="L3834" s="2">
        <v>4</v>
      </c>
      <c r="M3834" s="2" t="b">
        <v>0</v>
      </c>
      <c r="N3834" s="2" t="s">
        <v>8270</v>
      </c>
      <c r="O3834" s="9">
        <f>E3834/D3834</f>
        <v>8.2857142857142851E-3</v>
      </c>
      <c r="P3834" s="10">
        <f>IF(E3834=0,0,E3834/L3834)</f>
        <v>7.25</v>
      </c>
      <c r="Q3834" s="2" t="str">
        <f>LEFT(N3834,SEARCH("/",N3834,1)-1)</f>
        <v>theater</v>
      </c>
      <c r="R3834" s="2" t="str">
        <f>RIGHT(N3834,LEN(N3834)-SEARCH("/",N3834))</f>
        <v>plays</v>
      </c>
      <c r="S3834" s="21">
        <f>(((J3834/60)/60)/24)+DATE(1970,1,1)+(-5/24)</f>
        <v>42417.467546296299</v>
      </c>
      <c r="T3834" s="21">
        <f>(((I3834/60)/60)/24)+DATE(1970,1,1)+(-5/24)</f>
        <v>42475.477777777771</v>
      </c>
    </row>
    <row r="3835" spans="1:20" ht="90" hidden="1" x14ac:dyDescent="0.25">
      <c r="A3835" s="13">
        <v>4020</v>
      </c>
      <c r="B3835" s="3" t="s">
        <v>4016</v>
      </c>
      <c r="C3835" s="3" t="s">
        <v>8125</v>
      </c>
      <c r="D3835" s="2">
        <v>600</v>
      </c>
      <c r="E3835" s="11">
        <v>100</v>
      </c>
      <c r="F3835" s="2" t="s">
        <v>8220</v>
      </c>
      <c r="G3835" s="2" t="s">
        <v>8223</v>
      </c>
      <c r="H3835" s="2" t="s">
        <v>8245</v>
      </c>
      <c r="I3835" s="2">
        <v>1427168099</v>
      </c>
      <c r="J3835" s="2">
        <v>1424579699</v>
      </c>
      <c r="K3835" s="2" t="b">
        <v>0</v>
      </c>
      <c r="L3835" s="2">
        <v>3</v>
      </c>
      <c r="M3835" s="2" t="b">
        <v>0</v>
      </c>
      <c r="N3835" s="2" t="s">
        <v>8270</v>
      </c>
      <c r="O3835" s="9">
        <f>E3835/D3835</f>
        <v>0.16666666666666666</v>
      </c>
      <c r="P3835" s="10">
        <f>IF(E3835=0,0,E3835/L3835)</f>
        <v>33.333333333333336</v>
      </c>
      <c r="Q3835" s="2" t="str">
        <f>LEFT(N3835,SEARCH("/",N3835,1)-1)</f>
        <v>theater</v>
      </c>
      <c r="R3835" s="2" t="str">
        <f>RIGHT(N3835,LEN(N3835)-SEARCH("/",N3835))</f>
        <v>plays</v>
      </c>
      <c r="S3835" s="21">
        <f>(((J3835/60)/60)/24)+DATE(1970,1,1)+(-5/24)</f>
        <v>42056.982627314814</v>
      </c>
      <c r="T3835" s="21">
        <f>(((I3835/60)/60)/24)+DATE(1970,1,1)+(-5/24)</f>
        <v>42086.940960648142</v>
      </c>
    </row>
    <row r="3836" spans="1:20" ht="75" hidden="1" x14ac:dyDescent="0.25">
      <c r="A3836" s="13">
        <v>4021</v>
      </c>
      <c r="B3836" s="3" t="s">
        <v>4017</v>
      </c>
      <c r="C3836" s="3" t="s">
        <v>8126</v>
      </c>
      <c r="D3836" s="2">
        <v>15000</v>
      </c>
      <c r="E3836" s="11">
        <v>125</v>
      </c>
      <c r="F3836" s="2" t="s">
        <v>8220</v>
      </c>
      <c r="G3836" s="2" t="s">
        <v>8223</v>
      </c>
      <c r="H3836" s="2" t="s">
        <v>8245</v>
      </c>
      <c r="I3836" s="2">
        <v>1414360358</v>
      </c>
      <c r="J3836" s="2">
        <v>1409176358</v>
      </c>
      <c r="K3836" s="2" t="b">
        <v>0</v>
      </c>
      <c r="L3836" s="2">
        <v>2</v>
      </c>
      <c r="M3836" s="2" t="b">
        <v>0</v>
      </c>
      <c r="N3836" s="2" t="s">
        <v>8270</v>
      </c>
      <c r="O3836" s="9">
        <f>E3836/D3836</f>
        <v>8.3333333333333332E-3</v>
      </c>
      <c r="P3836" s="10">
        <f>IF(E3836=0,0,E3836/L3836)</f>
        <v>62.5</v>
      </c>
      <c r="Q3836" s="2" t="str">
        <f>LEFT(N3836,SEARCH("/",N3836,1)-1)</f>
        <v>theater</v>
      </c>
      <c r="R3836" s="2" t="str">
        <f>RIGHT(N3836,LEN(N3836)-SEARCH("/",N3836))</f>
        <v>plays</v>
      </c>
      <c r="S3836" s="21">
        <f>(((J3836/60)/60)/24)+DATE(1970,1,1)+(-5/24)</f>
        <v>41878.703217592592</v>
      </c>
      <c r="T3836" s="21">
        <f>(((I3836/60)/60)/24)+DATE(1970,1,1)+(-5/24)</f>
        <v>41938.703217592592</v>
      </c>
    </row>
    <row r="3837" spans="1:20" ht="60" hidden="1" x14ac:dyDescent="0.25">
      <c r="A3837" s="13">
        <v>4022</v>
      </c>
      <c r="B3837" s="3" t="s">
        <v>4018</v>
      </c>
      <c r="C3837" s="3" t="s">
        <v>8127</v>
      </c>
      <c r="D3837" s="2">
        <v>18000</v>
      </c>
      <c r="E3837" s="11">
        <v>12521</v>
      </c>
      <c r="F3837" s="2" t="s">
        <v>8220</v>
      </c>
      <c r="G3837" s="2" t="s">
        <v>8223</v>
      </c>
      <c r="H3837" s="2" t="s">
        <v>8245</v>
      </c>
      <c r="I3837" s="2">
        <v>1422759240</v>
      </c>
      <c r="J3837" s="2">
        <v>1418824867</v>
      </c>
      <c r="K3837" s="2" t="b">
        <v>0</v>
      </c>
      <c r="L3837" s="2">
        <v>197</v>
      </c>
      <c r="M3837" s="2" t="b">
        <v>0</v>
      </c>
      <c r="N3837" s="2" t="s">
        <v>8270</v>
      </c>
      <c r="O3837" s="9">
        <f>E3837/D3837</f>
        <v>0.69561111111111107</v>
      </c>
      <c r="P3837" s="10">
        <f>IF(E3837=0,0,E3837/L3837)</f>
        <v>63.558375634517766</v>
      </c>
      <c r="Q3837" s="2" t="str">
        <f>LEFT(N3837,SEARCH("/",N3837,1)-1)</f>
        <v>theater</v>
      </c>
      <c r="R3837" s="2" t="str">
        <f>RIGHT(N3837,LEN(N3837)-SEARCH("/",N3837))</f>
        <v>plays</v>
      </c>
      <c r="S3837" s="21">
        <f>(((J3837/60)/60)/24)+DATE(1970,1,1)+(-5/24)</f>
        <v>41990.375775462955</v>
      </c>
      <c r="T3837" s="21">
        <f>(((I3837/60)/60)/24)+DATE(1970,1,1)+(-5/24)</f>
        <v>42035.912499999999</v>
      </c>
    </row>
    <row r="3838" spans="1:20" ht="75" hidden="1" x14ac:dyDescent="0.25">
      <c r="A3838" s="13">
        <v>4023</v>
      </c>
      <c r="B3838" s="3" t="s">
        <v>4019</v>
      </c>
      <c r="C3838" s="3" t="s">
        <v>8128</v>
      </c>
      <c r="D3838" s="2">
        <v>7000</v>
      </c>
      <c r="E3838" s="11">
        <v>0</v>
      </c>
      <c r="F3838" s="2" t="s">
        <v>8220</v>
      </c>
      <c r="G3838" s="2" t="s">
        <v>8223</v>
      </c>
      <c r="H3838" s="2" t="s">
        <v>8245</v>
      </c>
      <c r="I3838" s="2">
        <v>1458860363</v>
      </c>
      <c r="J3838" s="2">
        <v>1454975963</v>
      </c>
      <c r="K3838" s="2" t="b">
        <v>0</v>
      </c>
      <c r="L3838" s="2">
        <v>0</v>
      </c>
      <c r="M3838" s="2" t="b">
        <v>0</v>
      </c>
      <c r="N3838" s="2" t="s">
        <v>8270</v>
      </c>
      <c r="O3838" s="9">
        <f>E3838/D3838</f>
        <v>0</v>
      </c>
      <c r="P3838" s="10">
        <f>IF(E3838=0,0,E3838/L3838)</f>
        <v>0</v>
      </c>
      <c r="Q3838" s="2" t="str">
        <f>LEFT(N3838,SEARCH("/",N3838,1)-1)</f>
        <v>theater</v>
      </c>
      <c r="R3838" s="2" t="str">
        <f>RIGHT(N3838,LEN(N3838)-SEARCH("/",N3838))</f>
        <v>plays</v>
      </c>
      <c r="S3838" s="21">
        <f>(((J3838/60)/60)/24)+DATE(1970,1,1)+(-5/24)</f>
        <v>42408.791238425918</v>
      </c>
      <c r="T3838" s="21">
        <f>(((I3838/60)/60)/24)+DATE(1970,1,1)+(-5/24)</f>
        <v>42453.749571759261</v>
      </c>
    </row>
    <row r="3839" spans="1:20" ht="90" hidden="1" x14ac:dyDescent="0.25">
      <c r="A3839" s="13">
        <v>4024</v>
      </c>
      <c r="B3839" s="3" t="s">
        <v>4020</v>
      </c>
      <c r="C3839" s="3" t="s">
        <v>8129</v>
      </c>
      <c r="D3839" s="2">
        <v>800</v>
      </c>
      <c r="E3839" s="11">
        <v>10</v>
      </c>
      <c r="F3839" s="2" t="s">
        <v>8220</v>
      </c>
      <c r="G3839" s="2" t="s">
        <v>8223</v>
      </c>
      <c r="H3839" s="2" t="s">
        <v>8245</v>
      </c>
      <c r="I3839" s="2">
        <v>1441037097</v>
      </c>
      <c r="J3839" s="2">
        <v>1438445097</v>
      </c>
      <c r="K3839" s="2" t="b">
        <v>0</v>
      </c>
      <c r="L3839" s="2">
        <v>1</v>
      </c>
      <c r="M3839" s="2" t="b">
        <v>0</v>
      </c>
      <c r="N3839" s="2" t="s">
        <v>8270</v>
      </c>
      <c r="O3839" s="9">
        <f>E3839/D3839</f>
        <v>1.2500000000000001E-2</v>
      </c>
      <c r="P3839" s="10">
        <f>IF(E3839=0,0,E3839/L3839)</f>
        <v>10</v>
      </c>
      <c r="Q3839" s="2" t="str">
        <f>LEFT(N3839,SEARCH("/",N3839,1)-1)</f>
        <v>theater</v>
      </c>
      <c r="R3839" s="2" t="str">
        <f>RIGHT(N3839,LEN(N3839)-SEARCH("/",N3839))</f>
        <v>plays</v>
      </c>
      <c r="S3839" s="21">
        <f>(((J3839/60)/60)/24)+DATE(1970,1,1)+(-5/24)</f>
        <v>42217.461770833332</v>
      </c>
      <c r="T3839" s="21">
        <f>(((I3839/60)/60)/24)+DATE(1970,1,1)+(-5/24)</f>
        <v>42247.461770833332</v>
      </c>
    </row>
    <row r="3840" spans="1:20" ht="105" hidden="1" x14ac:dyDescent="0.25">
      <c r="A3840" s="13">
        <v>4025</v>
      </c>
      <c r="B3840" s="3" t="s">
        <v>4021</v>
      </c>
      <c r="C3840" s="3" t="s">
        <v>8130</v>
      </c>
      <c r="D3840" s="2">
        <v>5000</v>
      </c>
      <c r="E3840" s="11">
        <v>250</v>
      </c>
      <c r="F3840" s="2" t="s">
        <v>8220</v>
      </c>
      <c r="G3840" s="2" t="s">
        <v>8229</v>
      </c>
      <c r="H3840" s="2" t="s">
        <v>8248</v>
      </c>
      <c r="I3840" s="2">
        <v>1437889336</v>
      </c>
      <c r="J3840" s="2">
        <v>1432705336</v>
      </c>
      <c r="K3840" s="2" t="b">
        <v>0</v>
      </c>
      <c r="L3840" s="2">
        <v>4</v>
      </c>
      <c r="M3840" s="2" t="b">
        <v>0</v>
      </c>
      <c r="N3840" s="2" t="s">
        <v>8270</v>
      </c>
      <c r="O3840" s="9">
        <f>E3840/D3840</f>
        <v>0.05</v>
      </c>
      <c r="P3840" s="10">
        <f>IF(E3840=0,0,E3840/L3840)</f>
        <v>62.5</v>
      </c>
      <c r="Q3840" s="2" t="str">
        <f>LEFT(N3840,SEARCH("/",N3840,1)-1)</f>
        <v>theater</v>
      </c>
      <c r="R3840" s="2" t="str">
        <f>RIGHT(N3840,LEN(N3840)-SEARCH("/",N3840))</f>
        <v>plays</v>
      </c>
      <c r="S3840" s="21">
        <f>(((J3840/60)/60)/24)+DATE(1970,1,1)+(-5/24)</f>
        <v>42151.029351851852</v>
      </c>
      <c r="T3840" s="21">
        <f>(((I3840/60)/60)/24)+DATE(1970,1,1)+(-5/24)</f>
        <v>42211.029351851852</v>
      </c>
    </row>
    <row r="3841" spans="1:20" ht="75" hidden="1" x14ac:dyDescent="0.25">
      <c r="A3841" s="13">
        <v>4026</v>
      </c>
      <c r="B3841" s="3" t="s">
        <v>4022</v>
      </c>
      <c r="C3841" s="3" t="s">
        <v>8131</v>
      </c>
      <c r="D3841" s="2">
        <v>4000</v>
      </c>
      <c r="E3841" s="11">
        <v>0</v>
      </c>
      <c r="F3841" s="2" t="s">
        <v>8220</v>
      </c>
      <c r="G3841" s="2" t="s">
        <v>8223</v>
      </c>
      <c r="H3841" s="2" t="s">
        <v>8245</v>
      </c>
      <c r="I3841" s="2">
        <v>1449247439</v>
      </c>
      <c r="J3841" s="2">
        <v>1444059839</v>
      </c>
      <c r="K3841" s="2" t="b">
        <v>0</v>
      </c>
      <c r="L3841" s="2">
        <v>0</v>
      </c>
      <c r="M3841" s="2" t="b">
        <v>0</v>
      </c>
      <c r="N3841" s="2" t="s">
        <v>8270</v>
      </c>
      <c r="O3841" s="9">
        <f>E3841/D3841</f>
        <v>0</v>
      </c>
      <c r="P3841" s="10">
        <f>IF(E3841=0,0,E3841/L3841)</f>
        <v>0</v>
      </c>
      <c r="Q3841" s="2" t="str">
        <f>LEFT(N3841,SEARCH("/",N3841,1)-1)</f>
        <v>theater</v>
      </c>
      <c r="R3841" s="2" t="str">
        <f>RIGHT(N3841,LEN(N3841)-SEARCH("/",N3841))</f>
        <v>plays</v>
      </c>
      <c r="S3841" s="21">
        <f>(((J3841/60)/60)/24)+DATE(1970,1,1)+(-5/24)</f>
        <v>42282.447210648148</v>
      </c>
      <c r="T3841" s="21">
        <f>(((I3841/60)/60)/24)+DATE(1970,1,1)+(-5/24)</f>
        <v>42342.488877314812</v>
      </c>
    </row>
    <row r="3842" spans="1:20" ht="90" hidden="1" x14ac:dyDescent="0.25">
      <c r="A3842" s="13">
        <v>4027</v>
      </c>
      <c r="B3842" s="3" t="s">
        <v>4023</v>
      </c>
      <c r="C3842" s="3" t="s">
        <v>8132</v>
      </c>
      <c r="D3842" s="2">
        <v>3000</v>
      </c>
      <c r="E3842" s="11">
        <v>215</v>
      </c>
      <c r="F3842" s="2" t="s">
        <v>8220</v>
      </c>
      <c r="G3842" s="2" t="s">
        <v>8223</v>
      </c>
      <c r="H3842" s="2" t="s">
        <v>8245</v>
      </c>
      <c r="I3842" s="2">
        <v>1487811600</v>
      </c>
      <c r="J3842" s="2">
        <v>1486077481</v>
      </c>
      <c r="K3842" s="2" t="b">
        <v>0</v>
      </c>
      <c r="L3842" s="2">
        <v>7</v>
      </c>
      <c r="M3842" s="2" t="b">
        <v>0</v>
      </c>
      <c r="N3842" s="2" t="s">
        <v>8270</v>
      </c>
      <c r="O3842" s="9">
        <f>E3842/D3842</f>
        <v>7.166666666666667E-2</v>
      </c>
      <c r="P3842" s="10">
        <f>IF(E3842=0,0,E3842/L3842)</f>
        <v>30.714285714285715</v>
      </c>
      <c r="Q3842" s="2" t="str">
        <f>LEFT(N3842,SEARCH("/",N3842,1)-1)</f>
        <v>theater</v>
      </c>
      <c r="R3842" s="2" t="str">
        <f>RIGHT(N3842,LEN(N3842)-SEARCH("/",N3842))</f>
        <v>plays</v>
      </c>
      <c r="S3842" s="21">
        <f>(((J3842/60)/60)/24)+DATE(1970,1,1)+(-5/24)</f>
        <v>42768.762511574074</v>
      </c>
      <c r="T3842" s="21">
        <f>(((I3842/60)/60)/24)+DATE(1970,1,1)+(-5/24)</f>
        <v>42788.833333333336</v>
      </c>
    </row>
    <row r="3843" spans="1:20" ht="90" hidden="1" x14ac:dyDescent="0.25">
      <c r="A3843" s="13">
        <v>4028</v>
      </c>
      <c r="B3843" s="3" t="s">
        <v>4024</v>
      </c>
      <c r="C3843" s="3" t="s">
        <v>8133</v>
      </c>
      <c r="D3843" s="2">
        <v>2000</v>
      </c>
      <c r="E3843" s="11">
        <v>561</v>
      </c>
      <c r="F3843" s="2" t="s">
        <v>8220</v>
      </c>
      <c r="G3843" s="2" t="s">
        <v>8223</v>
      </c>
      <c r="H3843" s="2" t="s">
        <v>8245</v>
      </c>
      <c r="I3843" s="2">
        <v>1402007500</v>
      </c>
      <c r="J3843" s="2">
        <v>1399415500</v>
      </c>
      <c r="K3843" s="2" t="b">
        <v>0</v>
      </c>
      <c r="L3843" s="2">
        <v>11</v>
      </c>
      <c r="M3843" s="2" t="b">
        <v>0</v>
      </c>
      <c r="N3843" s="2" t="s">
        <v>8270</v>
      </c>
      <c r="O3843" s="9">
        <f>E3843/D3843</f>
        <v>0.28050000000000003</v>
      </c>
      <c r="P3843" s="10">
        <f>IF(E3843=0,0,E3843/L3843)</f>
        <v>51</v>
      </c>
      <c r="Q3843" s="2" t="str">
        <f>LEFT(N3843,SEARCH("/",N3843,1)-1)</f>
        <v>theater</v>
      </c>
      <c r="R3843" s="2" t="str">
        <f>RIGHT(N3843,LEN(N3843)-SEARCH("/",N3843))</f>
        <v>plays</v>
      </c>
      <c r="S3843" s="21">
        <f>(((J3843/60)/60)/24)+DATE(1970,1,1)+(-5/24)</f>
        <v>41765.730324074073</v>
      </c>
      <c r="T3843" s="21">
        <f>(((I3843/60)/60)/24)+DATE(1970,1,1)+(-5/24)</f>
        <v>41795.730324074073</v>
      </c>
    </row>
    <row r="3844" spans="1:20" ht="90" hidden="1" x14ac:dyDescent="0.25">
      <c r="A3844" s="13">
        <v>4029</v>
      </c>
      <c r="B3844" s="3" t="s">
        <v>4025</v>
      </c>
      <c r="C3844" s="3" t="s">
        <v>8134</v>
      </c>
      <c r="D3844" s="2">
        <v>20000</v>
      </c>
      <c r="E3844" s="11">
        <v>0</v>
      </c>
      <c r="F3844" s="2" t="s">
        <v>8220</v>
      </c>
      <c r="G3844" s="2" t="s">
        <v>8223</v>
      </c>
      <c r="H3844" s="2" t="s">
        <v>8245</v>
      </c>
      <c r="I3844" s="2">
        <v>1450053370</v>
      </c>
      <c r="J3844" s="2">
        <v>1447461370</v>
      </c>
      <c r="K3844" s="2" t="b">
        <v>0</v>
      </c>
      <c r="L3844" s="2">
        <v>0</v>
      </c>
      <c r="M3844" s="2" t="b">
        <v>0</v>
      </c>
      <c r="N3844" s="2" t="s">
        <v>8270</v>
      </c>
      <c r="O3844" s="9">
        <f>E3844/D3844</f>
        <v>0</v>
      </c>
      <c r="P3844" s="10">
        <f>IF(E3844=0,0,E3844/L3844)</f>
        <v>0</v>
      </c>
      <c r="Q3844" s="2" t="str">
        <f>LEFT(N3844,SEARCH("/",N3844,1)-1)</f>
        <v>theater</v>
      </c>
      <c r="R3844" s="2" t="str">
        <f>RIGHT(N3844,LEN(N3844)-SEARCH("/",N3844))</f>
        <v>plays</v>
      </c>
      <c r="S3844" s="21">
        <f>(((J3844/60)/60)/24)+DATE(1970,1,1)+(-5/24)</f>
        <v>42321.816782407412</v>
      </c>
      <c r="T3844" s="21">
        <f>(((I3844/60)/60)/24)+DATE(1970,1,1)+(-5/24)</f>
        <v>42351.816782407412</v>
      </c>
    </row>
    <row r="3845" spans="1:20" ht="75" hidden="1" x14ac:dyDescent="0.25">
      <c r="A3845" s="13">
        <v>4030</v>
      </c>
      <c r="B3845" s="3" t="s">
        <v>4026</v>
      </c>
      <c r="C3845" s="3" t="s">
        <v>8135</v>
      </c>
      <c r="D3845" s="2">
        <v>2500</v>
      </c>
      <c r="E3845" s="11">
        <v>400</v>
      </c>
      <c r="F3845" s="2" t="s">
        <v>8220</v>
      </c>
      <c r="G3845" s="2" t="s">
        <v>8223</v>
      </c>
      <c r="H3845" s="2" t="s">
        <v>8245</v>
      </c>
      <c r="I3845" s="2">
        <v>1454525340</v>
      </c>
      <c r="J3845" s="2">
        <v>1452008599</v>
      </c>
      <c r="K3845" s="2" t="b">
        <v>0</v>
      </c>
      <c r="L3845" s="2">
        <v>6</v>
      </c>
      <c r="M3845" s="2" t="b">
        <v>0</v>
      </c>
      <c r="N3845" s="2" t="s">
        <v>8270</v>
      </c>
      <c r="O3845" s="9">
        <f>E3845/D3845</f>
        <v>0.16</v>
      </c>
      <c r="P3845" s="10">
        <f>IF(E3845=0,0,E3845/L3845)</f>
        <v>66.666666666666671</v>
      </c>
      <c r="Q3845" s="2" t="str">
        <f>LEFT(N3845,SEARCH("/",N3845,1)-1)</f>
        <v>theater</v>
      </c>
      <c r="R3845" s="2" t="str">
        <f>RIGHT(N3845,LEN(N3845)-SEARCH("/",N3845))</f>
        <v>plays</v>
      </c>
      <c r="S3845" s="21">
        <f>(((J3845/60)/60)/24)+DATE(1970,1,1)+(-5/24)</f>
        <v>42374.446747685179</v>
      </c>
      <c r="T3845" s="21">
        <f>(((I3845/60)/60)/24)+DATE(1970,1,1)+(-5/24)</f>
        <v>42403.575694444437</v>
      </c>
    </row>
    <row r="3846" spans="1:20" ht="105" hidden="1" x14ac:dyDescent="0.25">
      <c r="A3846" s="13">
        <v>4031</v>
      </c>
      <c r="B3846" s="3" t="s">
        <v>4027</v>
      </c>
      <c r="C3846" s="3" t="s">
        <v>8136</v>
      </c>
      <c r="D3846" s="2">
        <v>5000</v>
      </c>
      <c r="E3846" s="11">
        <v>0</v>
      </c>
      <c r="F3846" s="2" t="s">
        <v>8220</v>
      </c>
      <c r="G3846" s="2" t="s">
        <v>8223</v>
      </c>
      <c r="H3846" s="2" t="s">
        <v>8245</v>
      </c>
      <c r="I3846" s="2">
        <v>1418914964</v>
      </c>
      <c r="J3846" s="2">
        <v>1414591364</v>
      </c>
      <c r="K3846" s="2" t="b">
        <v>0</v>
      </c>
      <c r="L3846" s="2">
        <v>0</v>
      </c>
      <c r="M3846" s="2" t="b">
        <v>0</v>
      </c>
      <c r="N3846" s="2" t="s">
        <v>8270</v>
      </c>
      <c r="O3846" s="9">
        <f>E3846/D3846</f>
        <v>0</v>
      </c>
      <c r="P3846" s="10">
        <f>IF(E3846=0,0,E3846/L3846)</f>
        <v>0</v>
      </c>
      <c r="Q3846" s="2" t="str">
        <f>LEFT(N3846,SEARCH("/",N3846,1)-1)</f>
        <v>theater</v>
      </c>
      <c r="R3846" s="2" t="str">
        <f>RIGHT(N3846,LEN(N3846)-SEARCH("/",N3846))</f>
        <v>plays</v>
      </c>
      <c r="S3846" s="21">
        <f>(((J3846/60)/60)/24)+DATE(1970,1,1)+(-5/24)</f>
        <v>41941.376898148148</v>
      </c>
      <c r="T3846" s="21">
        <f>(((I3846/60)/60)/24)+DATE(1970,1,1)+(-5/24)</f>
        <v>41991.418564814812</v>
      </c>
    </row>
    <row r="3847" spans="1:20" ht="90" hidden="1" x14ac:dyDescent="0.25">
      <c r="A3847" s="13">
        <v>4032</v>
      </c>
      <c r="B3847" s="3" t="s">
        <v>4028</v>
      </c>
      <c r="C3847" s="3" t="s">
        <v>8137</v>
      </c>
      <c r="D3847" s="2">
        <v>6048</v>
      </c>
      <c r="E3847" s="11">
        <v>413</v>
      </c>
      <c r="F3847" s="2" t="s">
        <v>8220</v>
      </c>
      <c r="G3847" s="2" t="s">
        <v>8223</v>
      </c>
      <c r="H3847" s="2" t="s">
        <v>8245</v>
      </c>
      <c r="I3847" s="2">
        <v>1450211116</v>
      </c>
      <c r="J3847" s="2">
        <v>1445023516</v>
      </c>
      <c r="K3847" s="2" t="b">
        <v>0</v>
      </c>
      <c r="L3847" s="2">
        <v>7</v>
      </c>
      <c r="M3847" s="2" t="b">
        <v>0</v>
      </c>
      <c r="N3847" s="2" t="s">
        <v>8270</v>
      </c>
      <c r="O3847" s="9">
        <f>E3847/D3847</f>
        <v>6.8287037037037035E-2</v>
      </c>
      <c r="P3847" s="10">
        <f>IF(E3847=0,0,E3847/L3847)</f>
        <v>59</v>
      </c>
      <c r="Q3847" s="2" t="str">
        <f>LEFT(N3847,SEARCH("/",N3847,1)-1)</f>
        <v>theater</v>
      </c>
      <c r="R3847" s="2" t="str">
        <f>RIGHT(N3847,LEN(N3847)-SEARCH("/",N3847))</f>
        <v>plays</v>
      </c>
      <c r="S3847" s="21">
        <f>(((J3847/60)/60)/24)+DATE(1970,1,1)+(-5/24)</f>
        <v>42293.60087962963</v>
      </c>
      <c r="T3847" s="21">
        <f>(((I3847/60)/60)/24)+DATE(1970,1,1)+(-5/24)</f>
        <v>42353.642546296294</v>
      </c>
    </row>
    <row r="3848" spans="1:20" ht="90" hidden="1" x14ac:dyDescent="0.25">
      <c r="A3848" s="13">
        <v>4033</v>
      </c>
      <c r="B3848" s="3" t="s">
        <v>4029</v>
      </c>
      <c r="C3848" s="3" t="s">
        <v>8138</v>
      </c>
      <c r="D3848" s="2">
        <v>23900</v>
      </c>
      <c r="E3848" s="11">
        <v>6141.99</v>
      </c>
      <c r="F3848" s="2" t="s">
        <v>8220</v>
      </c>
      <c r="G3848" s="2" t="s">
        <v>8224</v>
      </c>
      <c r="H3848" s="2" t="s">
        <v>8246</v>
      </c>
      <c r="I3848" s="2">
        <v>1475398800</v>
      </c>
      <c r="J3848" s="2">
        <v>1472711224</v>
      </c>
      <c r="K3848" s="2" t="b">
        <v>0</v>
      </c>
      <c r="L3848" s="2">
        <v>94</v>
      </c>
      <c r="M3848" s="2" t="b">
        <v>0</v>
      </c>
      <c r="N3848" s="2" t="s">
        <v>8270</v>
      </c>
      <c r="O3848" s="9">
        <f>E3848/D3848</f>
        <v>0.25698702928870293</v>
      </c>
      <c r="P3848" s="10">
        <f>IF(E3848=0,0,E3848/L3848)</f>
        <v>65.340319148936175</v>
      </c>
      <c r="Q3848" s="2" t="str">
        <f>LEFT(N3848,SEARCH("/",N3848,1)-1)</f>
        <v>theater</v>
      </c>
      <c r="R3848" s="2" t="str">
        <f>RIGHT(N3848,LEN(N3848)-SEARCH("/",N3848))</f>
        <v>plays</v>
      </c>
      <c r="S3848" s="21">
        <f>(((J3848/60)/60)/24)+DATE(1970,1,1)+(-5/24)</f>
        <v>42614.06046296296</v>
      </c>
      <c r="T3848" s="21">
        <f>(((I3848/60)/60)/24)+DATE(1970,1,1)+(-5/24)</f>
        <v>42645.166666666664</v>
      </c>
    </row>
    <row r="3849" spans="1:20" ht="90" hidden="1" x14ac:dyDescent="0.25">
      <c r="A3849" s="13">
        <v>4034</v>
      </c>
      <c r="B3849" s="3" t="s">
        <v>4030</v>
      </c>
      <c r="C3849" s="3" t="s">
        <v>8139</v>
      </c>
      <c r="D3849" s="2">
        <v>13500</v>
      </c>
      <c r="E3849" s="11">
        <v>200</v>
      </c>
      <c r="F3849" s="2" t="s">
        <v>8220</v>
      </c>
      <c r="G3849" s="2" t="s">
        <v>8223</v>
      </c>
      <c r="H3849" s="2" t="s">
        <v>8245</v>
      </c>
      <c r="I3849" s="2">
        <v>1428097450</v>
      </c>
      <c r="J3849" s="2">
        <v>1425509050</v>
      </c>
      <c r="K3849" s="2" t="b">
        <v>0</v>
      </c>
      <c r="L3849" s="2">
        <v>2</v>
      </c>
      <c r="M3849" s="2" t="b">
        <v>0</v>
      </c>
      <c r="N3849" s="2" t="s">
        <v>8270</v>
      </c>
      <c r="O3849" s="9">
        <f>E3849/D3849</f>
        <v>1.4814814814814815E-2</v>
      </c>
      <c r="P3849" s="10">
        <f>IF(E3849=0,0,E3849/L3849)</f>
        <v>100</v>
      </c>
      <c r="Q3849" s="2" t="str">
        <f>LEFT(N3849,SEARCH("/",N3849,1)-1)</f>
        <v>theater</v>
      </c>
      <c r="R3849" s="2" t="str">
        <f>RIGHT(N3849,LEN(N3849)-SEARCH("/",N3849))</f>
        <v>plays</v>
      </c>
      <c r="S3849" s="21">
        <f>(((J3849/60)/60)/24)+DATE(1970,1,1)+(-5/24)</f>
        <v>42067.739004629628</v>
      </c>
      <c r="T3849" s="21">
        <f>(((I3849/60)/60)/24)+DATE(1970,1,1)+(-5/24)</f>
        <v>42097.697337962956</v>
      </c>
    </row>
    <row r="3850" spans="1:20" ht="60" hidden="1" x14ac:dyDescent="0.25">
      <c r="A3850" s="13">
        <v>4035</v>
      </c>
      <c r="B3850" s="3" t="s">
        <v>4031</v>
      </c>
      <c r="C3850" s="3" t="s">
        <v>8140</v>
      </c>
      <c r="D3850" s="2">
        <v>10000</v>
      </c>
      <c r="E3850" s="11">
        <v>3685</v>
      </c>
      <c r="F3850" s="2" t="s">
        <v>8220</v>
      </c>
      <c r="G3850" s="2" t="s">
        <v>8223</v>
      </c>
      <c r="H3850" s="2" t="s">
        <v>8245</v>
      </c>
      <c r="I3850" s="2">
        <v>1413925887</v>
      </c>
      <c r="J3850" s="2">
        <v>1411333887</v>
      </c>
      <c r="K3850" s="2" t="b">
        <v>0</v>
      </c>
      <c r="L3850" s="2">
        <v>25</v>
      </c>
      <c r="M3850" s="2" t="b">
        <v>0</v>
      </c>
      <c r="N3850" s="2" t="s">
        <v>8270</v>
      </c>
      <c r="O3850" s="9">
        <f>E3850/D3850</f>
        <v>0.36849999999999999</v>
      </c>
      <c r="P3850" s="10">
        <f>IF(E3850=0,0,E3850/L3850)</f>
        <v>147.4</v>
      </c>
      <c r="Q3850" s="2" t="str">
        <f>LEFT(N3850,SEARCH("/",N3850,1)-1)</f>
        <v>theater</v>
      </c>
      <c r="R3850" s="2" t="str">
        <f>RIGHT(N3850,LEN(N3850)-SEARCH("/",N3850))</f>
        <v>plays</v>
      </c>
      <c r="S3850" s="21">
        <f>(((J3850/60)/60)/24)+DATE(1970,1,1)+(-5/24)</f>
        <v>41903.674618055549</v>
      </c>
      <c r="T3850" s="21">
        <f>(((I3850/60)/60)/24)+DATE(1970,1,1)+(-5/24)</f>
        <v>41933.674618055549</v>
      </c>
    </row>
    <row r="3851" spans="1:20" ht="90" hidden="1" x14ac:dyDescent="0.25">
      <c r="A3851" s="13">
        <v>4036</v>
      </c>
      <c r="B3851" s="3" t="s">
        <v>4032</v>
      </c>
      <c r="C3851" s="3" t="s">
        <v>7438</v>
      </c>
      <c r="D3851" s="2">
        <v>6000</v>
      </c>
      <c r="E3851" s="11">
        <v>2823</v>
      </c>
      <c r="F3851" s="2" t="s">
        <v>8220</v>
      </c>
      <c r="G3851" s="2" t="s">
        <v>8223</v>
      </c>
      <c r="H3851" s="2" t="s">
        <v>8245</v>
      </c>
      <c r="I3851" s="2">
        <v>1404253800</v>
      </c>
      <c r="J3851" s="2">
        <v>1402784964</v>
      </c>
      <c r="K3851" s="2" t="b">
        <v>0</v>
      </c>
      <c r="L3851" s="2">
        <v>17</v>
      </c>
      <c r="M3851" s="2" t="b">
        <v>0</v>
      </c>
      <c r="N3851" s="2" t="s">
        <v>8270</v>
      </c>
      <c r="O3851" s="9">
        <f>E3851/D3851</f>
        <v>0.47049999999999997</v>
      </c>
      <c r="P3851" s="10">
        <f>IF(E3851=0,0,E3851/L3851)</f>
        <v>166.05882352941177</v>
      </c>
      <c r="Q3851" s="2" t="str">
        <f>LEFT(N3851,SEARCH("/",N3851,1)-1)</f>
        <v>theater</v>
      </c>
      <c r="R3851" s="2" t="str">
        <f>RIGHT(N3851,LEN(N3851)-SEARCH("/",N3851))</f>
        <v>plays</v>
      </c>
      <c r="S3851" s="21">
        <f>(((J3851/60)/60)/24)+DATE(1970,1,1)+(-5/24)</f>
        <v>41804.728749999995</v>
      </c>
      <c r="T3851" s="21">
        <f>(((I3851/60)/60)/24)+DATE(1970,1,1)+(-5/24)</f>
        <v>41821.729166666664</v>
      </c>
    </row>
    <row r="3852" spans="1:20" ht="90" hidden="1" x14ac:dyDescent="0.25">
      <c r="A3852" s="13">
        <v>4037</v>
      </c>
      <c r="B3852" s="3" t="s">
        <v>4033</v>
      </c>
      <c r="C3852" s="3" t="s">
        <v>8141</v>
      </c>
      <c r="D3852" s="2">
        <v>700</v>
      </c>
      <c r="E3852" s="11">
        <v>80</v>
      </c>
      <c r="F3852" s="2" t="s">
        <v>8220</v>
      </c>
      <c r="G3852" s="2" t="s">
        <v>8223</v>
      </c>
      <c r="H3852" s="2" t="s">
        <v>8245</v>
      </c>
      <c r="I3852" s="2">
        <v>1464099900</v>
      </c>
      <c r="J3852" s="2">
        <v>1462585315</v>
      </c>
      <c r="K3852" s="2" t="b">
        <v>0</v>
      </c>
      <c r="L3852" s="2">
        <v>2</v>
      </c>
      <c r="M3852" s="2" t="b">
        <v>0</v>
      </c>
      <c r="N3852" s="2" t="s">
        <v>8270</v>
      </c>
      <c r="O3852" s="9">
        <f>E3852/D3852</f>
        <v>0.11428571428571428</v>
      </c>
      <c r="P3852" s="10">
        <f>IF(E3852=0,0,E3852/L3852)</f>
        <v>40</v>
      </c>
      <c r="Q3852" s="2" t="str">
        <f>LEFT(N3852,SEARCH("/",N3852,1)-1)</f>
        <v>theater</v>
      </c>
      <c r="R3852" s="2" t="str">
        <f>RIGHT(N3852,LEN(N3852)-SEARCH("/",N3852))</f>
        <v>plays</v>
      </c>
      <c r="S3852" s="21">
        <f>(((J3852/60)/60)/24)+DATE(1970,1,1)+(-5/24)</f>
        <v>42496.862442129634</v>
      </c>
      <c r="T3852" s="21">
        <f>(((I3852/60)/60)/24)+DATE(1970,1,1)+(-5/24)</f>
        <v>42514.392361111109</v>
      </c>
    </row>
    <row r="3853" spans="1:20" ht="90" hidden="1" x14ac:dyDescent="0.25">
      <c r="A3853" s="13">
        <v>4038</v>
      </c>
      <c r="B3853" s="3" t="s">
        <v>4034</v>
      </c>
      <c r="C3853" s="3" t="s">
        <v>8142</v>
      </c>
      <c r="D3853" s="2">
        <v>2500</v>
      </c>
      <c r="E3853" s="11">
        <v>301</v>
      </c>
      <c r="F3853" s="2" t="s">
        <v>8220</v>
      </c>
      <c r="G3853" s="2" t="s">
        <v>8223</v>
      </c>
      <c r="H3853" s="2" t="s">
        <v>8245</v>
      </c>
      <c r="I3853" s="2">
        <v>1413573010</v>
      </c>
      <c r="J3853" s="2">
        <v>1408389010</v>
      </c>
      <c r="K3853" s="2" t="b">
        <v>0</v>
      </c>
      <c r="L3853" s="2">
        <v>4</v>
      </c>
      <c r="M3853" s="2" t="b">
        <v>0</v>
      </c>
      <c r="N3853" s="2" t="s">
        <v>8270</v>
      </c>
      <c r="O3853" s="9">
        <f>E3853/D3853</f>
        <v>0.12039999999999999</v>
      </c>
      <c r="P3853" s="10">
        <f>IF(E3853=0,0,E3853/L3853)</f>
        <v>75.25</v>
      </c>
      <c r="Q3853" s="2" t="str">
        <f>LEFT(N3853,SEARCH("/",N3853,1)-1)</f>
        <v>theater</v>
      </c>
      <c r="R3853" s="2" t="str">
        <f>RIGHT(N3853,LEN(N3853)-SEARCH("/",N3853))</f>
        <v>plays</v>
      </c>
      <c r="S3853" s="21">
        <f>(((J3853/60)/60)/24)+DATE(1970,1,1)+(-5/24)</f>
        <v>41869.59039351852</v>
      </c>
      <c r="T3853" s="21">
        <f>(((I3853/60)/60)/24)+DATE(1970,1,1)+(-5/24)</f>
        <v>41929.59039351852</v>
      </c>
    </row>
    <row r="3854" spans="1:20" ht="75" hidden="1" x14ac:dyDescent="0.25">
      <c r="A3854" s="13">
        <v>4039</v>
      </c>
      <c r="B3854" s="3" t="s">
        <v>4035</v>
      </c>
      <c r="C3854" s="3" t="s">
        <v>8143</v>
      </c>
      <c r="D3854" s="2">
        <v>500</v>
      </c>
      <c r="E3854" s="11">
        <v>300</v>
      </c>
      <c r="F3854" s="2" t="s">
        <v>8220</v>
      </c>
      <c r="G3854" s="2" t="s">
        <v>8223</v>
      </c>
      <c r="H3854" s="2" t="s">
        <v>8245</v>
      </c>
      <c r="I3854" s="2">
        <v>1448949540</v>
      </c>
      <c r="J3854" s="2">
        <v>1446048367</v>
      </c>
      <c r="K3854" s="2" t="b">
        <v>0</v>
      </c>
      <c r="L3854" s="2">
        <v>5</v>
      </c>
      <c r="M3854" s="2" t="b">
        <v>0</v>
      </c>
      <c r="N3854" s="2" t="s">
        <v>8270</v>
      </c>
      <c r="O3854" s="9">
        <f>E3854/D3854</f>
        <v>0.6</v>
      </c>
      <c r="P3854" s="10">
        <f>IF(E3854=0,0,E3854/L3854)</f>
        <v>60</v>
      </c>
      <c r="Q3854" s="2" t="str">
        <f>LEFT(N3854,SEARCH("/",N3854,1)-1)</f>
        <v>theater</v>
      </c>
      <c r="R3854" s="2" t="str">
        <f>RIGHT(N3854,LEN(N3854)-SEARCH("/",N3854))</f>
        <v>plays</v>
      </c>
      <c r="S3854" s="21">
        <f>(((J3854/60)/60)/24)+DATE(1970,1,1)+(-5/24)</f>
        <v>42305.462581018517</v>
      </c>
      <c r="T3854" s="21">
        <f>(((I3854/60)/60)/24)+DATE(1970,1,1)+(-5/24)</f>
        <v>42339.040972222218</v>
      </c>
    </row>
    <row r="3855" spans="1:20" ht="75" hidden="1" x14ac:dyDescent="0.25">
      <c r="A3855" s="13">
        <v>4040</v>
      </c>
      <c r="B3855" s="3" t="s">
        <v>4036</v>
      </c>
      <c r="C3855" s="3" t="s">
        <v>8144</v>
      </c>
      <c r="D3855" s="2">
        <v>8000</v>
      </c>
      <c r="E3855" s="11">
        <v>2500</v>
      </c>
      <c r="F3855" s="2" t="s">
        <v>8220</v>
      </c>
      <c r="G3855" s="2" t="s">
        <v>8223</v>
      </c>
      <c r="H3855" s="2" t="s">
        <v>8245</v>
      </c>
      <c r="I3855" s="2">
        <v>1437188400</v>
      </c>
      <c r="J3855" s="2">
        <v>1432100004</v>
      </c>
      <c r="K3855" s="2" t="b">
        <v>0</v>
      </c>
      <c r="L3855" s="2">
        <v>2</v>
      </c>
      <c r="M3855" s="2" t="b">
        <v>0</v>
      </c>
      <c r="N3855" s="2" t="s">
        <v>8270</v>
      </c>
      <c r="O3855" s="9">
        <f>E3855/D3855</f>
        <v>0.3125</v>
      </c>
      <c r="P3855" s="10">
        <f>IF(E3855=0,0,E3855/L3855)</f>
        <v>1250</v>
      </c>
      <c r="Q3855" s="2" t="str">
        <f>LEFT(N3855,SEARCH("/",N3855,1)-1)</f>
        <v>theater</v>
      </c>
      <c r="R3855" s="2" t="str">
        <f>RIGHT(N3855,LEN(N3855)-SEARCH("/",N3855))</f>
        <v>plays</v>
      </c>
      <c r="S3855" s="21">
        <f>(((J3855/60)/60)/24)+DATE(1970,1,1)+(-5/24)</f>
        <v>42144.023194444446</v>
      </c>
      <c r="T3855" s="21">
        <f>(((I3855/60)/60)/24)+DATE(1970,1,1)+(-5/24)</f>
        <v>42202.916666666664</v>
      </c>
    </row>
    <row r="3856" spans="1:20" ht="60" hidden="1" x14ac:dyDescent="0.25">
      <c r="A3856" s="13">
        <v>4041</v>
      </c>
      <c r="B3856" s="3" t="s">
        <v>4037</v>
      </c>
      <c r="C3856" s="3" t="s">
        <v>8145</v>
      </c>
      <c r="D3856" s="2">
        <v>5000</v>
      </c>
      <c r="E3856" s="11">
        <v>21</v>
      </c>
      <c r="F3856" s="2" t="s">
        <v>8220</v>
      </c>
      <c r="G3856" s="2" t="s">
        <v>8224</v>
      </c>
      <c r="H3856" s="2" t="s">
        <v>8246</v>
      </c>
      <c r="I3856" s="2">
        <v>1473160954</v>
      </c>
      <c r="J3856" s="2">
        <v>1467976954</v>
      </c>
      <c r="K3856" s="2" t="b">
        <v>0</v>
      </c>
      <c r="L3856" s="2">
        <v>2</v>
      </c>
      <c r="M3856" s="2" t="b">
        <v>0</v>
      </c>
      <c r="N3856" s="2" t="s">
        <v>8270</v>
      </c>
      <c r="O3856" s="9">
        <f>E3856/D3856</f>
        <v>4.1999999999999997E-3</v>
      </c>
      <c r="P3856" s="10">
        <f>IF(E3856=0,0,E3856/L3856)</f>
        <v>10.5</v>
      </c>
      <c r="Q3856" s="2" t="str">
        <f>LEFT(N3856,SEARCH("/",N3856,1)-1)</f>
        <v>theater</v>
      </c>
      <c r="R3856" s="2" t="str">
        <f>RIGHT(N3856,LEN(N3856)-SEARCH("/",N3856))</f>
        <v>plays</v>
      </c>
      <c r="S3856" s="21">
        <f>(((J3856/60)/60)/24)+DATE(1970,1,1)+(-5/24)</f>
        <v>42559.265671296293</v>
      </c>
      <c r="T3856" s="21">
        <f>(((I3856/60)/60)/24)+DATE(1970,1,1)+(-5/24)</f>
        <v>42619.265671296293</v>
      </c>
    </row>
    <row r="3857" spans="1:20" ht="90" hidden="1" x14ac:dyDescent="0.25">
      <c r="A3857" s="13">
        <v>4042</v>
      </c>
      <c r="B3857" s="3" t="s">
        <v>4038</v>
      </c>
      <c r="C3857" s="3" t="s">
        <v>8146</v>
      </c>
      <c r="D3857" s="2">
        <v>10000</v>
      </c>
      <c r="E3857" s="11">
        <v>21</v>
      </c>
      <c r="F3857" s="2" t="s">
        <v>8220</v>
      </c>
      <c r="G3857" s="2" t="s">
        <v>8223</v>
      </c>
      <c r="H3857" s="2" t="s">
        <v>8245</v>
      </c>
      <c r="I3857" s="2">
        <v>1421781360</v>
      </c>
      <c r="J3857" s="2">
        <v>1419213664</v>
      </c>
      <c r="K3857" s="2" t="b">
        <v>0</v>
      </c>
      <c r="L3857" s="2">
        <v>3</v>
      </c>
      <c r="M3857" s="2" t="b">
        <v>0</v>
      </c>
      <c r="N3857" s="2" t="s">
        <v>8270</v>
      </c>
      <c r="O3857" s="9">
        <f>E3857/D3857</f>
        <v>2.0999999999999999E-3</v>
      </c>
      <c r="P3857" s="10">
        <f>IF(E3857=0,0,E3857/L3857)</f>
        <v>7</v>
      </c>
      <c r="Q3857" s="2" t="str">
        <f>LEFT(N3857,SEARCH("/",N3857,1)-1)</f>
        <v>theater</v>
      </c>
      <c r="R3857" s="2" t="str">
        <f>RIGHT(N3857,LEN(N3857)-SEARCH("/",N3857))</f>
        <v>plays</v>
      </c>
      <c r="S3857" s="21">
        <f>(((J3857/60)/60)/24)+DATE(1970,1,1)+(-5/24)</f>
        <v>41994.875740740739</v>
      </c>
      <c r="T3857" s="21">
        <f>(((I3857/60)/60)/24)+DATE(1970,1,1)+(-5/24)</f>
        <v>42024.594444444439</v>
      </c>
    </row>
    <row r="3858" spans="1:20" ht="75" hidden="1" x14ac:dyDescent="0.25">
      <c r="A3858" s="13">
        <v>4043</v>
      </c>
      <c r="B3858" s="3" t="s">
        <v>4039</v>
      </c>
      <c r="C3858" s="3" t="s">
        <v>8147</v>
      </c>
      <c r="D3858" s="2">
        <v>300</v>
      </c>
      <c r="E3858" s="11">
        <v>0</v>
      </c>
      <c r="F3858" s="2" t="s">
        <v>8220</v>
      </c>
      <c r="G3858" s="2" t="s">
        <v>8228</v>
      </c>
      <c r="H3858" s="2" t="s">
        <v>8250</v>
      </c>
      <c r="I3858" s="2">
        <v>1416524325</v>
      </c>
      <c r="J3858" s="2">
        <v>1415228325</v>
      </c>
      <c r="K3858" s="2" t="b">
        <v>0</v>
      </c>
      <c r="L3858" s="2">
        <v>0</v>
      </c>
      <c r="M3858" s="2" t="b">
        <v>0</v>
      </c>
      <c r="N3858" s="2" t="s">
        <v>8270</v>
      </c>
      <c r="O3858" s="9">
        <f>E3858/D3858</f>
        <v>0</v>
      </c>
      <c r="P3858" s="10">
        <f>IF(E3858=0,0,E3858/L3858)</f>
        <v>0</v>
      </c>
      <c r="Q3858" s="2" t="str">
        <f>LEFT(N3858,SEARCH("/",N3858,1)-1)</f>
        <v>theater</v>
      </c>
      <c r="R3858" s="2" t="str">
        <f>RIGHT(N3858,LEN(N3858)-SEARCH("/",N3858))</f>
        <v>plays</v>
      </c>
      <c r="S3858" s="21">
        <f>(((J3858/60)/60)/24)+DATE(1970,1,1)+(-5/24)</f>
        <v>41948.749131944445</v>
      </c>
      <c r="T3858" s="21">
        <f>(((I3858/60)/60)/24)+DATE(1970,1,1)+(-5/24)</f>
        <v>41963.749131944445</v>
      </c>
    </row>
    <row r="3859" spans="1:20" ht="90" hidden="1" x14ac:dyDescent="0.25">
      <c r="A3859" s="13">
        <v>4044</v>
      </c>
      <c r="B3859" s="3" t="s">
        <v>4040</v>
      </c>
      <c r="C3859" s="3" t="s">
        <v>8148</v>
      </c>
      <c r="D3859" s="2">
        <v>600</v>
      </c>
      <c r="E3859" s="11">
        <v>225</v>
      </c>
      <c r="F3859" s="2" t="s">
        <v>8220</v>
      </c>
      <c r="G3859" s="2" t="s">
        <v>8223</v>
      </c>
      <c r="H3859" s="2" t="s">
        <v>8245</v>
      </c>
      <c r="I3859" s="2">
        <v>1428642000</v>
      </c>
      <c r="J3859" s="2">
        <v>1426050982</v>
      </c>
      <c r="K3859" s="2" t="b">
        <v>0</v>
      </c>
      <c r="L3859" s="2">
        <v>4</v>
      </c>
      <c r="M3859" s="2" t="b">
        <v>0</v>
      </c>
      <c r="N3859" s="2" t="s">
        <v>8270</v>
      </c>
      <c r="O3859" s="9">
        <f>E3859/D3859</f>
        <v>0.375</v>
      </c>
      <c r="P3859" s="10">
        <f>IF(E3859=0,0,E3859/L3859)</f>
        <v>56.25</v>
      </c>
      <c r="Q3859" s="2" t="str">
        <f>LEFT(N3859,SEARCH("/",N3859,1)-1)</f>
        <v>theater</v>
      </c>
      <c r="R3859" s="2" t="str">
        <f>RIGHT(N3859,LEN(N3859)-SEARCH("/",N3859))</f>
        <v>plays</v>
      </c>
      <c r="S3859" s="21">
        <f>(((J3859/60)/60)/24)+DATE(1970,1,1)+(-5/24)</f>
        <v>42074.011365740742</v>
      </c>
      <c r="T3859" s="21">
        <f>(((I3859/60)/60)/24)+DATE(1970,1,1)+(-5/24)</f>
        <v>42103.999999999993</v>
      </c>
    </row>
    <row r="3860" spans="1:20" ht="90" hidden="1" x14ac:dyDescent="0.25">
      <c r="A3860" s="13">
        <v>4045</v>
      </c>
      <c r="B3860" s="3" t="s">
        <v>4041</v>
      </c>
      <c r="C3860" s="3" t="s">
        <v>8149</v>
      </c>
      <c r="D3860" s="2">
        <v>5000</v>
      </c>
      <c r="E3860" s="11">
        <v>1</v>
      </c>
      <c r="F3860" s="2" t="s">
        <v>8220</v>
      </c>
      <c r="G3860" s="2" t="s">
        <v>8225</v>
      </c>
      <c r="H3860" s="2" t="s">
        <v>8247</v>
      </c>
      <c r="I3860" s="2">
        <v>1408596589</v>
      </c>
      <c r="J3860" s="2">
        <v>1406004589</v>
      </c>
      <c r="K3860" s="2" t="b">
        <v>0</v>
      </c>
      <c r="L3860" s="2">
        <v>1</v>
      </c>
      <c r="M3860" s="2" t="b">
        <v>0</v>
      </c>
      <c r="N3860" s="2" t="s">
        <v>8270</v>
      </c>
      <c r="O3860" s="9">
        <f>E3860/D3860</f>
        <v>2.0000000000000001E-4</v>
      </c>
      <c r="P3860" s="10">
        <f>IF(E3860=0,0,E3860/L3860)</f>
        <v>1</v>
      </c>
      <c r="Q3860" s="2" t="str">
        <f>LEFT(N3860,SEARCH("/",N3860,1)-1)</f>
        <v>theater</v>
      </c>
      <c r="R3860" s="2" t="str">
        <f>RIGHT(N3860,LEN(N3860)-SEARCH("/",N3860))</f>
        <v>plays</v>
      </c>
      <c r="S3860" s="21">
        <f>(((J3860/60)/60)/24)+DATE(1970,1,1)+(-5/24)</f>
        <v>41841.992928240739</v>
      </c>
      <c r="T3860" s="21">
        <f>(((I3860/60)/60)/24)+DATE(1970,1,1)+(-5/24)</f>
        <v>41871.992928240739</v>
      </c>
    </row>
    <row r="3861" spans="1:20" ht="105" hidden="1" x14ac:dyDescent="0.25">
      <c r="A3861" s="13">
        <v>4046</v>
      </c>
      <c r="B3861" s="3" t="s">
        <v>4042</v>
      </c>
      <c r="C3861" s="3" t="s">
        <v>8150</v>
      </c>
      <c r="D3861" s="2">
        <v>5600</v>
      </c>
      <c r="E3861" s="11">
        <v>460</v>
      </c>
      <c r="F3861" s="2" t="s">
        <v>8220</v>
      </c>
      <c r="G3861" s="2" t="s">
        <v>8223</v>
      </c>
      <c r="H3861" s="2" t="s">
        <v>8245</v>
      </c>
      <c r="I3861" s="2">
        <v>1413992210</v>
      </c>
      <c r="J3861" s="2">
        <v>1411400210</v>
      </c>
      <c r="K3861" s="2" t="b">
        <v>0</v>
      </c>
      <c r="L3861" s="2">
        <v>12</v>
      </c>
      <c r="M3861" s="2" t="b">
        <v>0</v>
      </c>
      <c r="N3861" s="2" t="s">
        <v>8270</v>
      </c>
      <c r="O3861" s="9">
        <f>E3861/D3861</f>
        <v>8.2142857142857142E-2</v>
      </c>
      <c r="P3861" s="10">
        <f>IF(E3861=0,0,E3861/L3861)</f>
        <v>38.333333333333336</v>
      </c>
      <c r="Q3861" s="2" t="str">
        <f>LEFT(N3861,SEARCH("/",N3861,1)-1)</f>
        <v>theater</v>
      </c>
      <c r="R3861" s="2" t="str">
        <f>RIGHT(N3861,LEN(N3861)-SEARCH("/",N3861))</f>
        <v>plays</v>
      </c>
      <c r="S3861" s="21">
        <f>(((J3861/60)/60)/24)+DATE(1970,1,1)+(-5/24)</f>
        <v>41904.442245370366</v>
      </c>
      <c r="T3861" s="21">
        <f>(((I3861/60)/60)/24)+DATE(1970,1,1)+(-5/24)</f>
        <v>41934.442245370366</v>
      </c>
    </row>
    <row r="3862" spans="1:20" ht="90" hidden="1" x14ac:dyDescent="0.25">
      <c r="A3862" s="13">
        <v>4047</v>
      </c>
      <c r="B3862" s="3" t="s">
        <v>4043</v>
      </c>
      <c r="C3862" s="3" t="s">
        <v>8151</v>
      </c>
      <c r="D3862" s="2">
        <v>5000</v>
      </c>
      <c r="E3862" s="11">
        <v>110</v>
      </c>
      <c r="F3862" s="2" t="s">
        <v>8220</v>
      </c>
      <c r="G3862" s="2" t="s">
        <v>8223</v>
      </c>
      <c r="H3862" s="2" t="s">
        <v>8245</v>
      </c>
      <c r="I3862" s="2">
        <v>1420938000</v>
      </c>
      <c r="J3862" s="2">
        <v>1418862743</v>
      </c>
      <c r="K3862" s="2" t="b">
        <v>0</v>
      </c>
      <c r="L3862" s="2">
        <v>4</v>
      </c>
      <c r="M3862" s="2" t="b">
        <v>0</v>
      </c>
      <c r="N3862" s="2" t="s">
        <v>8270</v>
      </c>
      <c r="O3862" s="9">
        <f>E3862/D3862</f>
        <v>2.1999999999999999E-2</v>
      </c>
      <c r="P3862" s="10">
        <f>IF(E3862=0,0,E3862/L3862)</f>
        <v>27.5</v>
      </c>
      <c r="Q3862" s="2" t="str">
        <f>LEFT(N3862,SEARCH("/",N3862,1)-1)</f>
        <v>theater</v>
      </c>
      <c r="R3862" s="2" t="str">
        <f>RIGHT(N3862,LEN(N3862)-SEARCH("/",N3862))</f>
        <v>plays</v>
      </c>
      <c r="S3862" s="21">
        <f>(((J3862/60)/60)/24)+DATE(1970,1,1)+(-5/24)</f>
        <v>41990.814155092587</v>
      </c>
      <c r="T3862" s="21">
        <f>(((I3862/60)/60)/24)+DATE(1970,1,1)+(-5/24)</f>
        <v>42014.833333333336</v>
      </c>
    </row>
    <row r="3863" spans="1:20" ht="105" hidden="1" x14ac:dyDescent="0.25">
      <c r="A3863" s="13">
        <v>4048</v>
      </c>
      <c r="B3863" s="3" t="s">
        <v>4044</v>
      </c>
      <c r="C3863" s="3" t="s">
        <v>8152</v>
      </c>
      <c r="D3863" s="2">
        <v>17000</v>
      </c>
      <c r="E3863" s="11">
        <v>3001</v>
      </c>
      <c r="F3863" s="2" t="s">
        <v>8220</v>
      </c>
      <c r="G3863" s="2" t="s">
        <v>8224</v>
      </c>
      <c r="H3863" s="2" t="s">
        <v>8246</v>
      </c>
      <c r="I3863" s="2">
        <v>1460373187</v>
      </c>
      <c r="J3863" s="2">
        <v>1457352787</v>
      </c>
      <c r="K3863" s="2" t="b">
        <v>0</v>
      </c>
      <c r="L3863" s="2">
        <v>91</v>
      </c>
      <c r="M3863" s="2" t="b">
        <v>0</v>
      </c>
      <c r="N3863" s="2" t="s">
        <v>8270</v>
      </c>
      <c r="O3863" s="9">
        <f>E3863/D3863</f>
        <v>0.17652941176470588</v>
      </c>
      <c r="P3863" s="10">
        <f>IF(E3863=0,0,E3863/L3863)</f>
        <v>32.978021978021978</v>
      </c>
      <c r="Q3863" s="2" t="str">
        <f>LEFT(N3863,SEARCH("/",N3863,1)-1)</f>
        <v>theater</v>
      </c>
      <c r="R3863" s="2" t="str">
        <f>RIGHT(N3863,LEN(N3863)-SEARCH("/",N3863))</f>
        <v>plays</v>
      </c>
      <c r="S3863" s="21">
        <f>(((J3863/60)/60)/24)+DATE(1970,1,1)+(-5/24)</f>
        <v>42436.300775462958</v>
      </c>
      <c r="T3863" s="21">
        <f>(((I3863/60)/60)/24)+DATE(1970,1,1)+(-5/24)</f>
        <v>42471.259108796294</v>
      </c>
    </row>
    <row r="3864" spans="1:20" ht="90" hidden="1" x14ac:dyDescent="0.25">
      <c r="A3864" s="13">
        <v>4049</v>
      </c>
      <c r="B3864" s="3" t="s">
        <v>4045</v>
      </c>
      <c r="C3864" s="3" t="s">
        <v>8153</v>
      </c>
      <c r="D3864" s="2">
        <v>20000</v>
      </c>
      <c r="E3864" s="11">
        <v>16</v>
      </c>
      <c r="F3864" s="2" t="s">
        <v>8220</v>
      </c>
      <c r="G3864" s="2" t="s">
        <v>8223</v>
      </c>
      <c r="H3864" s="2" t="s">
        <v>8245</v>
      </c>
      <c r="I3864" s="2">
        <v>1436914815</v>
      </c>
      <c r="J3864" s="2">
        <v>1434322815</v>
      </c>
      <c r="K3864" s="2" t="b">
        <v>0</v>
      </c>
      <c r="L3864" s="2">
        <v>1</v>
      </c>
      <c r="M3864" s="2" t="b">
        <v>0</v>
      </c>
      <c r="N3864" s="2" t="s">
        <v>8270</v>
      </c>
      <c r="O3864" s="9">
        <f>E3864/D3864</f>
        <v>8.0000000000000004E-4</v>
      </c>
      <c r="P3864" s="10">
        <f>IF(E3864=0,0,E3864/L3864)</f>
        <v>16</v>
      </c>
      <c r="Q3864" s="2" t="str">
        <f>LEFT(N3864,SEARCH("/",N3864,1)-1)</f>
        <v>theater</v>
      </c>
      <c r="R3864" s="2" t="str">
        <f>RIGHT(N3864,LEN(N3864)-SEARCH("/",N3864))</f>
        <v>plays</v>
      </c>
      <c r="S3864" s="21">
        <f>(((J3864/60)/60)/24)+DATE(1970,1,1)+(-5/24)</f>
        <v>42169.750173611108</v>
      </c>
      <c r="T3864" s="21">
        <f>(((I3864/60)/60)/24)+DATE(1970,1,1)+(-5/24)</f>
        <v>42199.750173611108</v>
      </c>
    </row>
    <row r="3865" spans="1:20" ht="105" hidden="1" x14ac:dyDescent="0.25">
      <c r="A3865" s="13">
        <v>4050</v>
      </c>
      <c r="B3865" s="3" t="s">
        <v>4046</v>
      </c>
      <c r="C3865" s="3" t="s">
        <v>8154</v>
      </c>
      <c r="D3865" s="2">
        <v>1500</v>
      </c>
      <c r="E3865" s="11">
        <v>1</v>
      </c>
      <c r="F3865" s="2" t="s">
        <v>8220</v>
      </c>
      <c r="G3865" s="2" t="s">
        <v>8223</v>
      </c>
      <c r="H3865" s="2" t="s">
        <v>8245</v>
      </c>
      <c r="I3865" s="2">
        <v>1414077391</v>
      </c>
      <c r="J3865" s="2">
        <v>1411485391</v>
      </c>
      <c r="K3865" s="2" t="b">
        <v>0</v>
      </c>
      <c r="L3865" s="2">
        <v>1</v>
      </c>
      <c r="M3865" s="2" t="b">
        <v>0</v>
      </c>
      <c r="N3865" s="2" t="s">
        <v>8270</v>
      </c>
      <c r="O3865" s="9">
        <f>E3865/D3865</f>
        <v>6.6666666666666664E-4</v>
      </c>
      <c r="P3865" s="10">
        <f>IF(E3865=0,0,E3865/L3865)</f>
        <v>1</v>
      </c>
      <c r="Q3865" s="2" t="str">
        <f>LEFT(N3865,SEARCH("/",N3865,1)-1)</f>
        <v>theater</v>
      </c>
      <c r="R3865" s="2" t="str">
        <f>RIGHT(N3865,LEN(N3865)-SEARCH("/",N3865))</f>
        <v>plays</v>
      </c>
      <c r="S3865" s="21">
        <f>(((J3865/60)/60)/24)+DATE(1970,1,1)+(-5/24)</f>
        <v>41905.428136574068</v>
      </c>
      <c r="T3865" s="21">
        <f>(((I3865/60)/60)/24)+DATE(1970,1,1)+(-5/24)</f>
        <v>41935.428136574068</v>
      </c>
    </row>
    <row r="3866" spans="1:20" ht="75" hidden="1" x14ac:dyDescent="0.25">
      <c r="A3866" s="13">
        <v>4051</v>
      </c>
      <c r="B3866" s="3" t="s">
        <v>4047</v>
      </c>
      <c r="C3866" s="3" t="s">
        <v>8155</v>
      </c>
      <c r="D3866" s="2">
        <v>500</v>
      </c>
      <c r="E3866" s="11">
        <v>0</v>
      </c>
      <c r="F3866" s="2" t="s">
        <v>8220</v>
      </c>
      <c r="G3866" s="2" t="s">
        <v>8223</v>
      </c>
      <c r="H3866" s="2" t="s">
        <v>8245</v>
      </c>
      <c r="I3866" s="2">
        <v>1399618380</v>
      </c>
      <c r="J3866" s="2">
        <v>1399058797</v>
      </c>
      <c r="K3866" s="2" t="b">
        <v>0</v>
      </c>
      <c r="L3866" s="2">
        <v>0</v>
      </c>
      <c r="M3866" s="2" t="b">
        <v>0</v>
      </c>
      <c r="N3866" s="2" t="s">
        <v>8270</v>
      </c>
      <c r="O3866" s="9">
        <f>E3866/D3866</f>
        <v>0</v>
      </c>
      <c r="P3866" s="10">
        <f>IF(E3866=0,0,E3866/L3866)</f>
        <v>0</v>
      </c>
      <c r="Q3866" s="2" t="str">
        <f>LEFT(N3866,SEARCH("/",N3866,1)-1)</f>
        <v>theater</v>
      </c>
      <c r="R3866" s="2" t="str">
        <f>RIGHT(N3866,LEN(N3866)-SEARCH("/",N3866))</f>
        <v>plays</v>
      </c>
      <c r="S3866" s="21">
        <f>(((J3866/60)/60)/24)+DATE(1970,1,1)+(-5/24)</f>
        <v>41761.601817129631</v>
      </c>
      <c r="T3866" s="21">
        <f>(((I3866/60)/60)/24)+DATE(1970,1,1)+(-5/24)</f>
        <v>41768.078472222223</v>
      </c>
    </row>
    <row r="3867" spans="1:20" ht="105" hidden="1" x14ac:dyDescent="0.25">
      <c r="A3867" s="13">
        <v>4052</v>
      </c>
      <c r="B3867" s="3" t="s">
        <v>4048</v>
      </c>
      <c r="C3867" s="3" t="s">
        <v>8156</v>
      </c>
      <c r="D3867" s="2">
        <v>3000</v>
      </c>
      <c r="E3867" s="11">
        <v>1126</v>
      </c>
      <c r="F3867" s="2" t="s">
        <v>8220</v>
      </c>
      <c r="G3867" s="2" t="s">
        <v>8223</v>
      </c>
      <c r="H3867" s="2" t="s">
        <v>8245</v>
      </c>
      <c r="I3867" s="2">
        <v>1413234316</v>
      </c>
      <c r="J3867" s="2">
        <v>1408050316</v>
      </c>
      <c r="K3867" s="2" t="b">
        <v>0</v>
      </c>
      <c r="L3867" s="2">
        <v>13</v>
      </c>
      <c r="M3867" s="2" t="b">
        <v>0</v>
      </c>
      <c r="N3867" s="2" t="s">
        <v>8270</v>
      </c>
      <c r="O3867" s="9">
        <f>E3867/D3867</f>
        <v>0.37533333333333335</v>
      </c>
      <c r="P3867" s="10">
        <f>IF(E3867=0,0,E3867/L3867)</f>
        <v>86.615384615384613</v>
      </c>
      <c r="Q3867" s="2" t="str">
        <f>LEFT(N3867,SEARCH("/",N3867,1)-1)</f>
        <v>theater</v>
      </c>
      <c r="R3867" s="2" t="str">
        <f>RIGHT(N3867,LEN(N3867)-SEARCH("/",N3867))</f>
        <v>plays</v>
      </c>
      <c r="S3867" s="21">
        <f>(((J3867/60)/60)/24)+DATE(1970,1,1)+(-5/24)</f>
        <v>41865.670324074068</v>
      </c>
      <c r="T3867" s="21">
        <f>(((I3867/60)/60)/24)+DATE(1970,1,1)+(-5/24)</f>
        <v>41925.670324074068</v>
      </c>
    </row>
    <row r="3868" spans="1:20" ht="90" hidden="1" x14ac:dyDescent="0.25">
      <c r="A3868" s="13">
        <v>4053</v>
      </c>
      <c r="B3868" s="3" t="s">
        <v>4049</v>
      </c>
      <c r="C3868" s="3" t="s">
        <v>8157</v>
      </c>
      <c r="D3868" s="2">
        <v>500</v>
      </c>
      <c r="E3868" s="11">
        <v>110</v>
      </c>
      <c r="F3868" s="2" t="s">
        <v>8220</v>
      </c>
      <c r="G3868" s="2" t="s">
        <v>8224</v>
      </c>
      <c r="H3868" s="2" t="s">
        <v>8246</v>
      </c>
      <c r="I3868" s="2">
        <v>1416081600</v>
      </c>
      <c r="J3868" s="2">
        <v>1413477228</v>
      </c>
      <c r="K3868" s="2" t="b">
        <v>0</v>
      </c>
      <c r="L3868" s="2">
        <v>2</v>
      </c>
      <c r="M3868" s="2" t="b">
        <v>0</v>
      </c>
      <c r="N3868" s="2" t="s">
        <v>8270</v>
      </c>
      <c r="O3868" s="9">
        <f>E3868/D3868</f>
        <v>0.22</v>
      </c>
      <c r="P3868" s="10">
        <f>IF(E3868=0,0,E3868/L3868)</f>
        <v>55</v>
      </c>
      <c r="Q3868" s="2" t="str">
        <f>LEFT(N3868,SEARCH("/",N3868,1)-1)</f>
        <v>theater</v>
      </c>
      <c r="R3868" s="2" t="str">
        <f>RIGHT(N3868,LEN(N3868)-SEARCH("/",N3868))</f>
        <v>plays</v>
      </c>
      <c r="S3868" s="21">
        <f>(((J3868/60)/60)/24)+DATE(1970,1,1)+(-5/24)</f>
        <v>41928.481805555552</v>
      </c>
      <c r="T3868" s="21">
        <f>(((I3868/60)/60)/24)+DATE(1970,1,1)+(-5/24)</f>
        <v>41958.624999999993</v>
      </c>
    </row>
    <row r="3869" spans="1:20" ht="90" hidden="1" x14ac:dyDescent="0.25">
      <c r="A3869" s="13">
        <v>4054</v>
      </c>
      <c r="B3869" s="3" t="s">
        <v>4050</v>
      </c>
      <c r="C3869" s="3" t="s">
        <v>8158</v>
      </c>
      <c r="D3869" s="2">
        <v>8880</v>
      </c>
      <c r="E3869" s="11">
        <v>0</v>
      </c>
      <c r="F3869" s="2" t="s">
        <v>8220</v>
      </c>
      <c r="G3869" s="2" t="s">
        <v>8223</v>
      </c>
      <c r="H3869" s="2" t="s">
        <v>8245</v>
      </c>
      <c r="I3869" s="2">
        <v>1475294400</v>
      </c>
      <c r="J3869" s="2">
        <v>1472674285</v>
      </c>
      <c r="K3869" s="2" t="b">
        <v>0</v>
      </c>
      <c r="L3869" s="2">
        <v>0</v>
      </c>
      <c r="M3869" s="2" t="b">
        <v>0</v>
      </c>
      <c r="N3869" s="2" t="s">
        <v>8270</v>
      </c>
      <c r="O3869" s="9">
        <f>E3869/D3869</f>
        <v>0</v>
      </c>
      <c r="P3869" s="10">
        <f>IF(E3869=0,0,E3869/L3869)</f>
        <v>0</v>
      </c>
      <c r="Q3869" s="2" t="str">
        <f>LEFT(N3869,SEARCH("/",N3869,1)-1)</f>
        <v>theater</v>
      </c>
      <c r="R3869" s="2" t="str">
        <f>RIGHT(N3869,LEN(N3869)-SEARCH("/",N3869))</f>
        <v>plays</v>
      </c>
      <c r="S3869" s="21">
        <f>(((J3869/60)/60)/24)+DATE(1970,1,1)+(-5/24)</f>
        <v>42613.632928240739</v>
      </c>
      <c r="T3869" s="21">
        <f>(((I3869/60)/60)/24)+DATE(1970,1,1)+(-5/24)</f>
        <v>42643.958333333336</v>
      </c>
    </row>
    <row r="3870" spans="1:20" ht="90" hidden="1" x14ac:dyDescent="0.25">
      <c r="A3870" s="13">
        <v>4055</v>
      </c>
      <c r="B3870" s="3" t="s">
        <v>4051</v>
      </c>
      <c r="C3870" s="3" t="s">
        <v>8159</v>
      </c>
      <c r="D3870" s="2">
        <v>5000</v>
      </c>
      <c r="E3870" s="11">
        <v>881</v>
      </c>
      <c r="F3870" s="2" t="s">
        <v>8220</v>
      </c>
      <c r="G3870" s="2" t="s">
        <v>8224</v>
      </c>
      <c r="H3870" s="2" t="s">
        <v>8246</v>
      </c>
      <c r="I3870" s="2">
        <v>1403192031</v>
      </c>
      <c r="J3870" s="2">
        <v>1400600031</v>
      </c>
      <c r="K3870" s="2" t="b">
        <v>0</v>
      </c>
      <c r="L3870" s="2">
        <v>21</v>
      </c>
      <c r="M3870" s="2" t="b">
        <v>0</v>
      </c>
      <c r="N3870" s="2" t="s">
        <v>8270</v>
      </c>
      <c r="O3870" s="9">
        <f>E3870/D3870</f>
        <v>0.1762</v>
      </c>
      <c r="P3870" s="10">
        <f>IF(E3870=0,0,E3870/L3870)</f>
        <v>41.952380952380949</v>
      </c>
      <c r="Q3870" s="2" t="str">
        <f>LEFT(N3870,SEARCH("/",N3870,1)-1)</f>
        <v>theater</v>
      </c>
      <c r="R3870" s="2" t="str">
        <f>RIGHT(N3870,LEN(N3870)-SEARCH("/",N3870))</f>
        <v>plays</v>
      </c>
      <c r="S3870" s="21">
        <f>(((J3870/60)/60)/24)+DATE(1970,1,1)+(-5/24)</f>
        <v>41779.44017361111</v>
      </c>
      <c r="T3870" s="21">
        <f>(((I3870/60)/60)/24)+DATE(1970,1,1)+(-5/24)</f>
        <v>41809.44017361111</v>
      </c>
    </row>
    <row r="3871" spans="1:20" ht="90" hidden="1" x14ac:dyDescent="0.25">
      <c r="A3871" s="13">
        <v>4056</v>
      </c>
      <c r="B3871" s="3" t="s">
        <v>4052</v>
      </c>
      <c r="C3871" s="3" t="s">
        <v>8160</v>
      </c>
      <c r="D3871" s="2">
        <v>1500</v>
      </c>
      <c r="E3871" s="11">
        <v>795</v>
      </c>
      <c r="F3871" s="2" t="s">
        <v>8220</v>
      </c>
      <c r="G3871" s="2" t="s">
        <v>8223</v>
      </c>
      <c r="H3871" s="2" t="s">
        <v>8245</v>
      </c>
      <c r="I3871" s="2">
        <v>1467575940</v>
      </c>
      <c r="J3871" s="2">
        <v>1465856639</v>
      </c>
      <c r="K3871" s="2" t="b">
        <v>0</v>
      </c>
      <c r="L3871" s="2">
        <v>9</v>
      </c>
      <c r="M3871" s="2" t="b">
        <v>0</v>
      </c>
      <c r="N3871" s="2" t="s">
        <v>8270</v>
      </c>
      <c r="O3871" s="9">
        <f>E3871/D3871</f>
        <v>0.53</v>
      </c>
      <c r="P3871" s="10">
        <f>IF(E3871=0,0,E3871/L3871)</f>
        <v>88.333333333333329</v>
      </c>
      <c r="Q3871" s="2" t="str">
        <f>LEFT(N3871,SEARCH("/",N3871,1)-1)</f>
        <v>theater</v>
      </c>
      <c r="R3871" s="2" t="str">
        <f>RIGHT(N3871,LEN(N3871)-SEARCH("/",N3871))</f>
        <v>plays</v>
      </c>
      <c r="S3871" s="21">
        <f>(((J3871/60)/60)/24)+DATE(1970,1,1)+(-5/24)</f>
        <v>42534.724988425929</v>
      </c>
      <c r="T3871" s="21">
        <f>(((I3871/60)/60)/24)+DATE(1970,1,1)+(-5/24)</f>
        <v>42554.624305555553</v>
      </c>
    </row>
    <row r="3872" spans="1:20" ht="105" hidden="1" x14ac:dyDescent="0.25">
      <c r="A3872" s="13">
        <v>4057</v>
      </c>
      <c r="B3872" s="3" t="s">
        <v>4053</v>
      </c>
      <c r="C3872" s="3" t="s">
        <v>8161</v>
      </c>
      <c r="D3872" s="2">
        <v>3500</v>
      </c>
      <c r="E3872" s="11">
        <v>775</v>
      </c>
      <c r="F3872" s="2" t="s">
        <v>8220</v>
      </c>
      <c r="G3872" s="2" t="s">
        <v>8224</v>
      </c>
      <c r="H3872" s="2" t="s">
        <v>8246</v>
      </c>
      <c r="I3872" s="2">
        <v>1448492400</v>
      </c>
      <c r="J3872" s="2">
        <v>1446506080</v>
      </c>
      <c r="K3872" s="2" t="b">
        <v>0</v>
      </c>
      <c r="L3872" s="2">
        <v>6</v>
      </c>
      <c r="M3872" s="2" t="b">
        <v>0</v>
      </c>
      <c r="N3872" s="2" t="s">
        <v>8270</v>
      </c>
      <c r="O3872" s="9">
        <f>E3872/D3872</f>
        <v>0.22142857142857142</v>
      </c>
      <c r="P3872" s="10">
        <f>IF(E3872=0,0,E3872/L3872)</f>
        <v>129.16666666666666</v>
      </c>
      <c r="Q3872" s="2" t="str">
        <f>LEFT(N3872,SEARCH("/",N3872,1)-1)</f>
        <v>theater</v>
      </c>
      <c r="R3872" s="2" t="str">
        <f>RIGHT(N3872,LEN(N3872)-SEARCH("/",N3872))</f>
        <v>plays</v>
      </c>
      <c r="S3872" s="21">
        <f>(((J3872/60)/60)/24)+DATE(1970,1,1)+(-5/24)</f>
        <v>42310.760185185187</v>
      </c>
      <c r="T3872" s="21">
        <f>(((I3872/60)/60)/24)+DATE(1970,1,1)+(-5/24)</f>
        <v>42333.749999999993</v>
      </c>
    </row>
    <row r="3873" spans="1:20" ht="90" hidden="1" x14ac:dyDescent="0.25">
      <c r="A3873" s="13">
        <v>4058</v>
      </c>
      <c r="B3873" s="3" t="s">
        <v>4054</v>
      </c>
      <c r="C3873" s="3" t="s">
        <v>8162</v>
      </c>
      <c r="D3873" s="2">
        <v>3750</v>
      </c>
      <c r="E3873" s="11">
        <v>95</v>
      </c>
      <c r="F3873" s="2" t="s">
        <v>8220</v>
      </c>
      <c r="G3873" s="2" t="s">
        <v>8223</v>
      </c>
      <c r="H3873" s="2" t="s">
        <v>8245</v>
      </c>
      <c r="I3873" s="2">
        <v>1459483140</v>
      </c>
      <c r="J3873" s="2">
        <v>1458178044</v>
      </c>
      <c r="K3873" s="2" t="b">
        <v>0</v>
      </c>
      <c r="L3873" s="2">
        <v>4</v>
      </c>
      <c r="M3873" s="2" t="b">
        <v>0</v>
      </c>
      <c r="N3873" s="2" t="s">
        <v>8270</v>
      </c>
      <c r="O3873" s="9">
        <f>E3873/D3873</f>
        <v>2.5333333333333333E-2</v>
      </c>
      <c r="P3873" s="10">
        <f>IF(E3873=0,0,E3873/L3873)</f>
        <v>23.75</v>
      </c>
      <c r="Q3873" s="2" t="str">
        <f>LEFT(N3873,SEARCH("/",N3873,1)-1)</f>
        <v>theater</v>
      </c>
      <c r="R3873" s="2" t="str">
        <f>RIGHT(N3873,LEN(N3873)-SEARCH("/",N3873))</f>
        <v>plays</v>
      </c>
      <c r="S3873" s="21">
        <f>(((J3873/60)/60)/24)+DATE(1970,1,1)+(-5/24)</f>
        <v>42445.852361111109</v>
      </c>
      <c r="T3873" s="21">
        <f>(((I3873/60)/60)/24)+DATE(1970,1,1)+(-5/24)</f>
        <v>42460.957638888889</v>
      </c>
    </row>
    <row r="3874" spans="1:20" ht="90" hidden="1" x14ac:dyDescent="0.25">
      <c r="A3874" s="13">
        <v>4059</v>
      </c>
      <c r="B3874" s="3" t="s">
        <v>4055</v>
      </c>
      <c r="C3874" s="3" t="s">
        <v>8163</v>
      </c>
      <c r="D3874" s="2">
        <v>10000</v>
      </c>
      <c r="E3874" s="11">
        <v>250</v>
      </c>
      <c r="F3874" s="2" t="s">
        <v>8220</v>
      </c>
      <c r="G3874" s="2" t="s">
        <v>8228</v>
      </c>
      <c r="H3874" s="2" t="s">
        <v>8250</v>
      </c>
      <c r="I3874" s="2">
        <v>1410836400</v>
      </c>
      <c r="J3874" s="2">
        <v>1408116152</v>
      </c>
      <c r="K3874" s="2" t="b">
        <v>0</v>
      </c>
      <c r="L3874" s="2">
        <v>7</v>
      </c>
      <c r="M3874" s="2" t="b">
        <v>0</v>
      </c>
      <c r="N3874" s="2" t="s">
        <v>8270</v>
      </c>
      <c r="O3874" s="9">
        <f>E3874/D3874</f>
        <v>2.5000000000000001E-2</v>
      </c>
      <c r="P3874" s="10">
        <f>IF(E3874=0,0,E3874/L3874)</f>
        <v>35.714285714285715</v>
      </c>
      <c r="Q3874" s="2" t="str">
        <f>LEFT(N3874,SEARCH("/",N3874,1)-1)</f>
        <v>theater</v>
      </c>
      <c r="R3874" s="2" t="str">
        <f>RIGHT(N3874,LEN(N3874)-SEARCH("/",N3874))</f>
        <v>plays</v>
      </c>
      <c r="S3874" s="21">
        <f>(((J3874/60)/60)/24)+DATE(1970,1,1)+(-5/24)</f>
        <v>41866.432314814811</v>
      </c>
      <c r="T3874" s="21">
        <f>(((I3874/60)/60)/24)+DATE(1970,1,1)+(-5/24)</f>
        <v>41897.916666666664</v>
      </c>
    </row>
    <row r="3875" spans="1:20" ht="105" hidden="1" x14ac:dyDescent="0.25">
      <c r="A3875" s="13">
        <v>4060</v>
      </c>
      <c r="B3875" s="3" t="s">
        <v>4056</v>
      </c>
      <c r="C3875" s="3" t="s">
        <v>8164</v>
      </c>
      <c r="D3875" s="2">
        <v>10000</v>
      </c>
      <c r="E3875" s="11">
        <v>285</v>
      </c>
      <c r="F3875" s="2" t="s">
        <v>8220</v>
      </c>
      <c r="G3875" s="2" t="s">
        <v>8228</v>
      </c>
      <c r="H3875" s="2" t="s">
        <v>8250</v>
      </c>
      <c r="I3875" s="2">
        <v>1403539200</v>
      </c>
      <c r="J3875" s="2">
        <v>1400604056</v>
      </c>
      <c r="K3875" s="2" t="b">
        <v>0</v>
      </c>
      <c r="L3875" s="2">
        <v>5</v>
      </c>
      <c r="M3875" s="2" t="b">
        <v>0</v>
      </c>
      <c r="N3875" s="2" t="s">
        <v>8270</v>
      </c>
      <c r="O3875" s="9">
        <f>E3875/D3875</f>
        <v>2.8500000000000001E-2</v>
      </c>
      <c r="P3875" s="10">
        <f>IF(E3875=0,0,E3875/L3875)</f>
        <v>57</v>
      </c>
      <c r="Q3875" s="2" t="str">
        <f>LEFT(N3875,SEARCH("/",N3875,1)-1)</f>
        <v>theater</v>
      </c>
      <c r="R3875" s="2" t="str">
        <f>RIGHT(N3875,LEN(N3875)-SEARCH("/",N3875))</f>
        <v>plays</v>
      </c>
      <c r="S3875" s="21">
        <f>(((J3875/60)/60)/24)+DATE(1970,1,1)+(-5/24)</f>
        <v>41779.486759259256</v>
      </c>
      <c r="T3875" s="21">
        <f>(((I3875/60)/60)/24)+DATE(1970,1,1)+(-5/24)</f>
        <v>41813.458333333328</v>
      </c>
    </row>
    <row r="3876" spans="1:20" ht="60" hidden="1" x14ac:dyDescent="0.25">
      <c r="A3876" s="13">
        <v>4061</v>
      </c>
      <c r="B3876" s="3" t="s">
        <v>4057</v>
      </c>
      <c r="C3876" s="3" t="s">
        <v>8165</v>
      </c>
      <c r="D3876" s="2">
        <v>525</v>
      </c>
      <c r="E3876" s="11">
        <v>0</v>
      </c>
      <c r="F3876" s="2" t="s">
        <v>8220</v>
      </c>
      <c r="G3876" s="2" t="s">
        <v>8223</v>
      </c>
      <c r="H3876" s="2" t="s">
        <v>8245</v>
      </c>
      <c r="I3876" s="2">
        <v>1461205423</v>
      </c>
      <c r="J3876" s="2">
        <v>1456025023</v>
      </c>
      <c r="K3876" s="2" t="b">
        <v>0</v>
      </c>
      <c r="L3876" s="2">
        <v>0</v>
      </c>
      <c r="M3876" s="2" t="b">
        <v>0</v>
      </c>
      <c r="N3876" s="2" t="s">
        <v>8270</v>
      </c>
      <c r="O3876" s="9">
        <f>E3876/D3876</f>
        <v>0</v>
      </c>
      <c r="P3876" s="10">
        <f>IF(E3876=0,0,E3876/L3876)</f>
        <v>0</v>
      </c>
      <c r="Q3876" s="2" t="str">
        <f>LEFT(N3876,SEARCH("/",N3876,1)-1)</f>
        <v>theater</v>
      </c>
      <c r="R3876" s="2" t="str">
        <f>RIGHT(N3876,LEN(N3876)-SEARCH("/",N3876))</f>
        <v>plays</v>
      </c>
      <c r="S3876" s="21">
        <f>(((J3876/60)/60)/24)+DATE(1970,1,1)+(-5/24)</f>
        <v>42420.933136574073</v>
      </c>
      <c r="T3876" s="21">
        <f>(((I3876/60)/60)/24)+DATE(1970,1,1)+(-5/24)</f>
        <v>42480.891469907401</v>
      </c>
    </row>
    <row r="3877" spans="1:20" ht="90" hidden="1" x14ac:dyDescent="0.25">
      <c r="A3877" s="13">
        <v>4062</v>
      </c>
      <c r="B3877" s="3" t="s">
        <v>4058</v>
      </c>
      <c r="C3877" s="3" t="s">
        <v>8166</v>
      </c>
      <c r="D3877" s="2">
        <v>20000</v>
      </c>
      <c r="E3877" s="11">
        <v>490</v>
      </c>
      <c r="F3877" s="2" t="s">
        <v>8220</v>
      </c>
      <c r="G3877" s="2" t="s">
        <v>8223</v>
      </c>
      <c r="H3877" s="2" t="s">
        <v>8245</v>
      </c>
      <c r="I3877" s="2">
        <v>1467481468</v>
      </c>
      <c r="J3877" s="2">
        <v>1464889468</v>
      </c>
      <c r="K3877" s="2" t="b">
        <v>0</v>
      </c>
      <c r="L3877" s="2">
        <v>3</v>
      </c>
      <c r="M3877" s="2" t="b">
        <v>0</v>
      </c>
      <c r="N3877" s="2" t="s">
        <v>8270</v>
      </c>
      <c r="O3877" s="9">
        <f>E3877/D3877</f>
        <v>2.4500000000000001E-2</v>
      </c>
      <c r="P3877" s="10">
        <f>IF(E3877=0,0,E3877/L3877)</f>
        <v>163.33333333333334</v>
      </c>
      <c r="Q3877" s="2" t="str">
        <f>LEFT(N3877,SEARCH("/",N3877,1)-1)</f>
        <v>theater</v>
      </c>
      <c r="R3877" s="2" t="str">
        <f>RIGHT(N3877,LEN(N3877)-SEARCH("/",N3877))</f>
        <v>plays</v>
      </c>
      <c r="S3877" s="21">
        <f>(((J3877/60)/60)/24)+DATE(1970,1,1)+(-5/24)</f>
        <v>42523.530879629623</v>
      </c>
      <c r="T3877" s="21">
        <f>(((I3877/60)/60)/24)+DATE(1970,1,1)+(-5/24)</f>
        <v>42553.530879629623</v>
      </c>
    </row>
    <row r="3878" spans="1:20" ht="105" hidden="1" x14ac:dyDescent="0.25">
      <c r="A3878" s="13">
        <v>4063</v>
      </c>
      <c r="B3878" s="3" t="s">
        <v>4059</v>
      </c>
      <c r="C3878" s="3" t="s">
        <v>8167</v>
      </c>
      <c r="D3878" s="2">
        <v>9500</v>
      </c>
      <c r="E3878" s="11">
        <v>135</v>
      </c>
      <c r="F3878" s="2" t="s">
        <v>8220</v>
      </c>
      <c r="G3878" s="2" t="s">
        <v>8224</v>
      </c>
      <c r="H3878" s="2" t="s">
        <v>8246</v>
      </c>
      <c r="I3878" s="2">
        <v>1403886084</v>
      </c>
      <c r="J3878" s="2">
        <v>1401294084</v>
      </c>
      <c r="K3878" s="2" t="b">
        <v>0</v>
      </c>
      <c r="L3878" s="2">
        <v>9</v>
      </c>
      <c r="M3878" s="2" t="b">
        <v>0</v>
      </c>
      <c r="N3878" s="2" t="s">
        <v>8270</v>
      </c>
      <c r="O3878" s="9">
        <f>E3878/D3878</f>
        <v>1.4210526315789474E-2</v>
      </c>
      <c r="P3878" s="10">
        <f>IF(E3878=0,0,E3878/L3878)</f>
        <v>15</v>
      </c>
      <c r="Q3878" s="2" t="str">
        <f>LEFT(N3878,SEARCH("/",N3878,1)-1)</f>
        <v>theater</v>
      </c>
      <c r="R3878" s="2" t="str">
        <f>RIGHT(N3878,LEN(N3878)-SEARCH("/",N3878))</f>
        <v>plays</v>
      </c>
      <c r="S3878" s="21">
        <f>(((J3878/60)/60)/24)+DATE(1970,1,1)+(-5/24)</f>
        <v>41787.473194444443</v>
      </c>
      <c r="T3878" s="21">
        <f>(((I3878/60)/60)/24)+DATE(1970,1,1)+(-5/24)</f>
        <v>41817.473194444443</v>
      </c>
    </row>
    <row r="3879" spans="1:20" ht="105" hidden="1" x14ac:dyDescent="0.25">
      <c r="A3879" s="13">
        <v>4064</v>
      </c>
      <c r="B3879" s="3" t="s">
        <v>4060</v>
      </c>
      <c r="C3879" s="3" t="s">
        <v>8168</v>
      </c>
      <c r="D3879" s="2">
        <v>2000</v>
      </c>
      <c r="E3879" s="11">
        <v>385</v>
      </c>
      <c r="F3879" s="2" t="s">
        <v>8220</v>
      </c>
      <c r="G3879" s="2" t="s">
        <v>8225</v>
      </c>
      <c r="H3879" s="2" t="s">
        <v>8247</v>
      </c>
      <c r="I3879" s="2">
        <v>1430316426</v>
      </c>
      <c r="J3879" s="2">
        <v>1427724426</v>
      </c>
      <c r="K3879" s="2" t="b">
        <v>0</v>
      </c>
      <c r="L3879" s="2">
        <v>6</v>
      </c>
      <c r="M3879" s="2" t="b">
        <v>0</v>
      </c>
      <c r="N3879" s="2" t="s">
        <v>8270</v>
      </c>
      <c r="O3879" s="9">
        <f>E3879/D3879</f>
        <v>0.1925</v>
      </c>
      <c r="P3879" s="10">
        <f>IF(E3879=0,0,E3879/L3879)</f>
        <v>64.166666666666671</v>
      </c>
      <c r="Q3879" s="2" t="str">
        <f>LEFT(N3879,SEARCH("/",N3879,1)-1)</f>
        <v>theater</v>
      </c>
      <c r="R3879" s="2" t="str">
        <f>RIGHT(N3879,LEN(N3879)-SEARCH("/",N3879))</f>
        <v>plays</v>
      </c>
      <c r="S3879" s="21">
        <f>(((J3879/60)/60)/24)+DATE(1970,1,1)+(-5/24)</f>
        <v>42093.379930555551</v>
      </c>
      <c r="T3879" s="21">
        <f>(((I3879/60)/60)/24)+DATE(1970,1,1)+(-5/24)</f>
        <v>42123.379930555551</v>
      </c>
    </row>
    <row r="3880" spans="1:20" ht="60" hidden="1" x14ac:dyDescent="0.25">
      <c r="A3880" s="13">
        <v>4065</v>
      </c>
      <c r="B3880" s="3" t="s">
        <v>4061</v>
      </c>
      <c r="C3880" s="3" t="s">
        <v>8169</v>
      </c>
      <c r="D3880" s="2">
        <v>4000</v>
      </c>
      <c r="E3880" s="11">
        <v>27</v>
      </c>
      <c r="F3880" s="2" t="s">
        <v>8220</v>
      </c>
      <c r="G3880" s="2" t="s">
        <v>8223</v>
      </c>
      <c r="H3880" s="2" t="s">
        <v>8245</v>
      </c>
      <c r="I3880" s="2">
        <v>1407883811</v>
      </c>
      <c r="J3880" s="2">
        <v>1405291811</v>
      </c>
      <c r="K3880" s="2" t="b">
        <v>0</v>
      </c>
      <c r="L3880" s="2">
        <v>4</v>
      </c>
      <c r="M3880" s="2" t="b">
        <v>0</v>
      </c>
      <c r="N3880" s="2" t="s">
        <v>8270</v>
      </c>
      <c r="O3880" s="9">
        <f>E3880/D3880</f>
        <v>6.7499999999999999E-3</v>
      </c>
      <c r="P3880" s="10">
        <f>IF(E3880=0,0,E3880/L3880)</f>
        <v>6.75</v>
      </c>
      <c r="Q3880" s="2" t="str">
        <f>LEFT(N3880,SEARCH("/",N3880,1)-1)</f>
        <v>theater</v>
      </c>
      <c r="R3880" s="2" t="str">
        <f>RIGHT(N3880,LEN(N3880)-SEARCH("/",N3880))</f>
        <v>plays</v>
      </c>
      <c r="S3880" s="21">
        <f>(((J3880/60)/60)/24)+DATE(1970,1,1)+(-5/24)</f>
        <v>41833.74318287037</v>
      </c>
      <c r="T3880" s="21">
        <f>(((I3880/60)/60)/24)+DATE(1970,1,1)+(-5/24)</f>
        <v>41863.74318287037</v>
      </c>
    </row>
    <row r="3881" spans="1:20" ht="90" hidden="1" x14ac:dyDescent="0.25">
      <c r="A3881" s="13">
        <v>4066</v>
      </c>
      <c r="B3881" s="3" t="s">
        <v>4062</v>
      </c>
      <c r="C3881" s="3" t="s">
        <v>8170</v>
      </c>
      <c r="D3881" s="2">
        <v>15000</v>
      </c>
      <c r="E3881" s="11">
        <v>25</v>
      </c>
      <c r="F3881" s="2" t="s">
        <v>8220</v>
      </c>
      <c r="G3881" s="2" t="s">
        <v>8223</v>
      </c>
      <c r="H3881" s="2" t="s">
        <v>8245</v>
      </c>
      <c r="I3881" s="2">
        <v>1463619388</v>
      </c>
      <c r="J3881" s="2">
        <v>1461027388</v>
      </c>
      <c r="K3881" s="2" t="b">
        <v>0</v>
      </c>
      <c r="L3881" s="2">
        <v>1</v>
      </c>
      <c r="M3881" s="2" t="b">
        <v>0</v>
      </c>
      <c r="N3881" s="2" t="s">
        <v>8270</v>
      </c>
      <c r="O3881" s="9">
        <f>E3881/D3881</f>
        <v>1.6666666666666668E-3</v>
      </c>
      <c r="P3881" s="10">
        <f>IF(E3881=0,0,E3881/L3881)</f>
        <v>25</v>
      </c>
      <c r="Q3881" s="2" t="str">
        <f>LEFT(N3881,SEARCH("/",N3881,1)-1)</f>
        <v>theater</v>
      </c>
      <c r="R3881" s="2" t="str">
        <f>RIGHT(N3881,LEN(N3881)-SEARCH("/",N3881))</f>
        <v>plays</v>
      </c>
      <c r="S3881" s="21">
        <f>(((J3881/60)/60)/24)+DATE(1970,1,1)+(-5/24)</f>
        <v>42478.830879629626</v>
      </c>
      <c r="T3881" s="21">
        <f>(((I3881/60)/60)/24)+DATE(1970,1,1)+(-5/24)</f>
        <v>42508.830879629626</v>
      </c>
    </row>
    <row r="3882" spans="1:20" ht="90" hidden="1" x14ac:dyDescent="0.25">
      <c r="A3882" s="13">
        <v>4067</v>
      </c>
      <c r="B3882" s="3" t="s">
        <v>4063</v>
      </c>
      <c r="C3882" s="3" t="s">
        <v>7998</v>
      </c>
      <c r="D3882" s="2">
        <v>5000</v>
      </c>
      <c r="E3882" s="11">
        <v>3045</v>
      </c>
      <c r="F3882" s="2" t="s">
        <v>8220</v>
      </c>
      <c r="G3882" s="2" t="s">
        <v>8223</v>
      </c>
      <c r="H3882" s="2" t="s">
        <v>8245</v>
      </c>
      <c r="I3882" s="2">
        <v>1443408550</v>
      </c>
      <c r="J3882" s="2">
        <v>1439952550</v>
      </c>
      <c r="K3882" s="2" t="b">
        <v>0</v>
      </c>
      <c r="L3882" s="2">
        <v>17</v>
      </c>
      <c r="M3882" s="2" t="b">
        <v>0</v>
      </c>
      <c r="N3882" s="2" t="s">
        <v>8270</v>
      </c>
      <c r="O3882" s="9">
        <f>E3882/D3882</f>
        <v>0.60899999999999999</v>
      </c>
      <c r="P3882" s="10">
        <f>IF(E3882=0,0,E3882/L3882)</f>
        <v>179.11764705882354</v>
      </c>
      <c r="Q3882" s="2" t="str">
        <f>LEFT(N3882,SEARCH("/",N3882,1)-1)</f>
        <v>theater</v>
      </c>
      <c r="R3882" s="2" t="str">
        <f>RIGHT(N3882,LEN(N3882)-SEARCH("/",N3882))</f>
        <v>plays</v>
      </c>
      <c r="S3882" s="21">
        <f>(((J3882/60)/60)/24)+DATE(1970,1,1)+(-5/24)</f>
        <v>42234.909143518518</v>
      </c>
      <c r="T3882" s="21">
        <f>(((I3882/60)/60)/24)+DATE(1970,1,1)+(-5/24)</f>
        <v>42274.909143518518</v>
      </c>
    </row>
    <row r="3883" spans="1:20" ht="60" hidden="1" x14ac:dyDescent="0.25">
      <c r="A3883" s="13">
        <v>4068</v>
      </c>
      <c r="B3883" s="3" t="s">
        <v>4064</v>
      </c>
      <c r="C3883" s="3" t="s">
        <v>8171</v>
      </c>
      <c r="D3883" s="2">
        <v>3495</v>
      </c>
      <c r="E3883" s="11">
        <v>34.950000000000003</v>
      </c>
      <c r="F3883" s="2" t="s">
        <v>8220</v>
      </c>
      <c r="G3883" s="2" t="s">
        <v>8223</v>
      </c>
      <c r="H3883" s="2" t="s">
        <v>8245</v>
      </c>
      <c r="I3883" s="2">
        <v>1484348700</v>
      </c>
      <c r="J3883" s="2">
        <v>1481756855</v>
      </c>
      <c r="K3883" s="2" t="b">
        <v>0</v>
      </c>
      <c r="L3883" s="2">
        <v>1</v>
      </c>
      <c r="M3883" s="2" t="b">
        <v>0</v>
      </c>
      <c r="N3883" s="2" t="s">
        <v>8270</v>
      </c>
      <c r="O3883" s="9">
        <f>E3883/D3883</f>
        <v>0.01</v>
      </c>
      <c r="P3883" s="10">
        <f>IF(E3883=0,0,E3883/L3883)</f>
        <v>34.950000000000003</v>
      </c>
      <c r="Q3883" s="2" t="str">
        <f>LEFT(N3883,SEARCH("/",N3883,1)-1)</f>
        <v>theater</v>
      </c>
      <c r="R3883" s="2" t="str">
        <f>RIGHT(N3883,LEN(N3883)-SEARCH("/",N3883))</f>
        <v>plays</v>
      </c>
      <c r="S3883" s="21">
        <f>(((J3883/60)/60)/24)+DATE(1970,1,1)+(-5/24)</f>
        <v>42718.755266203698</v>
      </c>
      <c r="T3883" s="21">
        <f>(((I3883/60)/60)/24)+DATE(1970,1,1)+(-5/24)</f>
        <v>42748.753472222219</v>
      </c>
    </row>
    <row r="3884" spans="1:20" ht="75" hidden="1" x14ac:dyDescent="0.25">
      <c r="A3884" s="13">
        <v>4069</v>
      </c>
      <c r="B3884" s="3" t="s">
        <v>4065</v>
      </c>
      <c r="C3884" s="3" t="s">
        <v>8172</v>
      </c>
      <c r="D3884" s="2">
        <v>1250</v>
      </c>
      <c r="E3884" s="11">
        <v>430</v>
      </c>
      <c r="F3884" s="2" t="s">
        <v>8220</v>
      </c>
      <c r="G3884" s="2" t="s">
        <v>8224</v>
      </c>
      <c r="H3884" s="2" t="s">
        <v>8246</v>
      </c>
      <c r="I3884" s="2">
        <v>1425124800</v>
      </c>
      <c r="J3884" s="2">
        <v>1421596356</v>
      </c>
      <c r="K3884" s="2" t="b">
        <v>0</v>
      </c>
      <c r="L3884" s="2">
        <v>13</v>
      </c>
      <c r="M3884" s="2" t="b">
        <v>0</v>
      </c>
      <c r="N3884" s="2" t="s">
        <v>8270</v>
      </c>
      <c r="O3884" s="9">
        <f>E3884/D3884</f>
        <v>0.34399999999999997</v>
      </c>
      <c r="P3884" s="10">
        <f>IF(E3884=0,0,E3884/L3884)</f>
        <v>33.07692307692308</v>
      </c>
      <c r="Q3884" s="2" t="str">
        <f>LEFT(N3884,SEARCH("/",N3884,1)-1)</f>
        <v>theater</v>
      </c>
      <c r="R3884" s="2" t="str">
        <f>RIGHT(N3884,LEN(N3884)-SEARCH("/",N3884))</f>
        <v>plays</v>
      </c>
      <c r="S3884" s="21">
        <f>(((J3884/60)/60)/24)+DATE(1970,1,1)+(-5/24)</f>
        <v>42022.453194444439</v>
      </c>
      <c r="T3884" s="21">
        <f>(((I3884/60)/60)/24)+DATE(1970,1,1)+(-5/24)</f>
        <v>42063.291666666664</v>
      </c>
    </row>
    <row r="3885" spans="1:20" ht="75" hidden="1" x14ac:dyDescent="0.25">
      <c r="A3885" s="13">
        <v>4070</v>
      </c>
      <c r="B3885" s="3" t="s">
        <v>4066</v>
      </c>
      <c r="C3885" s="3" t="s">
        <v>8173</v>
      </c>
      <c r="D3885" s="2">
        <v>1000</v>
      </c>
      <c r="E3885" s="11">
        <v>165</v>
      </c>
      <c r="F3885" s="2" t="s">
        <v>8220</v>
      </c>
      <c r="G3885" s="2" t="s">
        <v>8223</v>
      </c>
      <c r="H3885" s="2" t="s">
        <v>8245</v>
      </c>
      <c r="I3885" s="2">
        <v>1425178800</v>
      </c>
      <c r="J3885" s="2">
        <v>1422374420</v>
      </c>
      <c r="K3885" s="2" t="b">
        <v>0</v>
      </c>
      <c r="L3885" s="2">
        <v>6</v>
      </c>
      <c r="M3885" s="2" t="b">
        <v>0</v>
      </c>
      <c r="N3885" s="2" t="s">
        <v>8270</v>
      </c>
      <c r="O3885" s="9">
        <f>E3885/D3885</f>
        <v>0.16500000000000001</v>
      </c>
      <c r="P3885" s="10">
        <f>IF(E3885=0,0,E3885/L3885)</f>
        <v>27.5</v>
      </c>
      <c r="Q3885" s="2" t="str">
        <f>LEFT(N3885,SEARCH("/",N3885,1)-1)</f>
        <v>theater</v>
      </c>
      <c r="R3885" s="2" t="str">
        <f>RIGHT(N3885,LEN(N3885)-SEARCH("/",N3885))</f>
        <v>plays</v>
      </c>
      <c r="S3885" s="21">
        <f>(((J3885/60)/60)/24)+DATE(1970,1,1)+(-5/24)</f>
        <v>42031.458564814813</v>
      </c>
      <c r="T3885" s="21">
        <f>(((I3885/60)/60)/24)+DATE(1970,1,1)+(-5/24)</f>
        <v>42063.916666666664</v>
      </c>
    </row>
    <row r="3886" spans="1:20" ht="105" hidden="1" x14ac:dyDescent="0.25">
      <c r="A3886" s="13">
        <v>4071</v>
      </c>
      <c r="B3886" s="3" t="s">
        <v>4067</v>
      </c>
      <c r="C3886" s="3" t="s">
        <v>8174</v>
      </c>
      <c r="D3886" s="2">
        <v>20000</v>
      </c>
      <c r="E3886" s="11">
        <v>0</v>
      </c>
      <c r="F3886" s="2" t="s">
        <v>8220</v>
      </c>
      <c r="G3886" s="2" t="s">
        <v>8237</v>
      </c>
      <c r="H3886" s="2" t="s">
        <v>8255</v>
      </c>
      <c r="I3886" s="2">
        <v>1482779931</v>
      </c>
      <c r="J3886" s="2">
        <v>1480187931</v>
      </c>
      <c r="K3886" s="2" t="b">
        <v>0</v>
      </c>
      <c r="L3886" s="2">
        <v>0</v>
      </c>
      <c r="M3886" s="2" t="b">
        <v>0</v>
      </c>
      <c r="N3886" s="2" t="s">
        <v>8270</v>
      </c>
      <c r="O3886" s="9">
        <f>E3886/D3886</f>
        <v>0</v>
      </c>
      <c r="P3886" s="10">
        <f>IF(E3886=0,0,E3886/L3886)</f>
        <v>0</v>
      </c>
      <c r="Q3886" s="2" t="str">
        <f>LEFT(N3886,SEARCH("/",N3886,1)-1)</f>
        <v>theater</v>
      </c>
      <c r="R3886" s="2" t="str">
        <f>RIGHT(N3886,LEN(N3886)-SEARCH("/",N3886))</f>
        <v>plays</v>
      </c>
      <c r="S3886" s="21">
        <f>(((J3886/60)/60)/24)+DATE(1970,1,1)+(-5/24)</f>
        <v>42700.59642361111</v>
      </c>
      <c r="T3886" s="21">
        <f>(((I3886/60)/60)/24)+DATE(1970,1,1)+(-5/24)</f>
        <v>42730.59642361111</v>
      </c>
    </row>
    <row r="3887" spans="1:20" ht="105" hidden="1" x14ac:dyDescent="0.25">
      <c r="A3887" s="13">
        <v>4072</v>
      </c>
      <c r="B3887" s="3" t="s">
        <v>4068</v>
      </c>
      <c r="C3887" s="3" t="s">
        <v>8175</v>
      </c>
      <c r="D3887" s="2">
        <v>1000</v>
      </c>
      <c r="E3887" s="11">
        <v>4</v>
      </c>
      <c r="F3887" s="2" t="s">
        <v>8220</v>
      </c>
      <c r="G3887" s="2" t="s">
        <v>8224</v>
      </c>
      <c r="H3887" s="2" t="s">
        <v>8246</v>
      </c>
      <c r="I3887" s="2">
        <v>1408646111</v>
      </c>
      <c r="J3887" s="2">
        <v>1403462111</v>
      </c>
      <c r="K3887" s="2" t="b">
        <v>0</v>
      </c>
      <c r="L3887" s="2">
        <v>2</v>
      </c>
      <c r="M3887" s="2" t="b">
        <v>0</v>
      </c>
      <c r="N3887" s="2" t="s">
        <v>8270</v>
      </c>
      <c r="O3887" s="9">
        <f>E3887/D3887</f>
        <v>4.0000000000000001E-3</v>
      </c>
      <c r="P3887" s="10">
        <f>IF(E3887=0,0,E3887/L3887)</f>
        <v>2</v>
      </c>
      <c r="Q3887" s="2" t="str">
        <f>LEFT(N3887,SEARCH("/",N3887,1)-1)</f>
        <v>theater</v>
      </c>
      <c r="R3887" s="2" t="str">
        <f>RIGHT(N3887,LEN(N3887)-SEARCH("/",N3887))</f>
        <v>plays</v>
      </c>
      <c r="S3887" s="21">
        <f>(((J3887/60)/60)/24)+DATE(1970,1,1)+(-5/24)</f>
        <v>41812.566099537034</v>
      </c>
      <c r="T3887" s="21">
        <f>(((I3887/60)/60)/24)+DATE(1970,1,1)+(-5/24)</f>
        <v>41872.566099537034</v>
      </c>
    </row>
    <row r="3888" spans="1:20" ht="90" hidden="1" x14ac:dyDescent="0.25">
      <c r="A3888" s="13">
        <v>4073</v>
      </c>
      <c r="B3888" s="3" t="s">
        <v>4069</v>
      </c>
      <c r="C3888" s="3" t="s">
        <v>8176</v>
      </c>
      <c r="D3888" s="2">
        <v>3500</v>
      </c>
      <c r="E3888" s="11">
        <v>37</v>
      </c>
      <c r="F3888" s="2" t="s">
        <v>8220</v>
      </c>
      <c r="G3888" s="2" t="s">
        <v>8223</v>
      </c>
      <c r="H3888" s="2" t="s">
        <v>8245</v>
      </c>
      <c r="I3888" s="2">
        <v>1431144000</v>
      </c>
      <c r="J3888" s="2">
        <v>1426407426</v>
      </c>
      <c r="K3888" s="2" t="b">
        <v>0</v>
      </c>
      <c r="L3888" s="2">
        <v>2</v>
      </c>
      <c r="M3888" s="2" t="b">
        <v>0</v>
      </c>
      <c r="N3888" s="2" t="s">
        <v>8270</v>
      </c>
      <c r="O3888" s="9">
        <f>E3888/D3888</f>
        <v>1.0571428571428572E-2</v>
      </c>
      <c r="P3888" s="10">
        <f>IF(E3888=0,0,E3888/L3888)</f>
        <v>18.5</v>
      </c>
      <c r="Q3888" s="2" t="str">
        <f>LEFT(N3888,SEARCH("/",N3888,1)-1)</f>
        <v>theater</v>
      </c>
      <c r="R3888" s="2" t="str">
        <f>RIGHT(N3888,LEN(N3888)-SEARCH("/",N3888))</f>
        <v>plays</v>
      </c>
      <c r="S3888" s="21">
        <f>(((J3888/60)/60)/24)+DATE(1970,1,1)+(-5/24)</f>
        <v>42078.136875000004</v>
      </c>
      <c r="T3888" s="21">
        <f>(((I3888/60)/60)/24)+DATE(1970,1,1)+(-5/24)</f>
        <v>42132.958333333336</v>
      </c>
    </row>
    <row r="3889" spans="1:20" ht="90" hidden="1" x14ac:dyDescent="0.25">
      <c r="A3889" s="13">
        <v>4074</v>
      </c>
      <c r="B3889" s="3" t="s">
        <v>4070</v>
      </c>
      <c r="C3889" s="3" t="s">
        <v>8177</v>
      </c>
      <c r="D3889" s="2">
        <v>2750</v>
      </c>
      <c r="E3889" s="11">
        <v>735</v>
      </c>
      <c r="F3889" s="2" t="s">
        <v>8220</v>
      </c>
      <c r="G3889" s="2" t="s">
        <v>8224</v>
      </c>
      <c r="H3889" s="2" t="s">
        <v>8246</v>
      </c>
      <c r="I3889" s="2">
        <v>1446732975</v>
      </c>
      <c r="J3889" s="2">
        <v>1444137375</v>
      </c>
      <c r="K3889" s="2" t="b">
        <v>0</v>
      </c>
      <c r="L3889" s="2">
        <v>21</v>
      </c>
      <c r="M3889" s="2" t="b">
        <v>0</v>
      </c>
      <c r="N3889" s="2" t="s">
        <v>8270</v>
      </c>
      <c r="O3889" s="9">
        <f>E3889/D3889</f>
        <v>0.26727272727272727</v>
      </c>
      <c r="P3889" s="10">
        <f>IF(E3889=0,0,E3889/L3889)</f>
        <v>35</v>
      </c>
      <c r="Q3889" s="2" t="str">
        <f>LEFT(N3889,SEARCH("/",N3889,1)-1)</f>
        <v>theater</v>
      </c>
      <c r="R3889" s="2" t="str">
        <f>RIGHT(N3889,LEN(N3889)-SEARCH("/",N3889))</f>
        <v>plays</v>
      </c>
      <c r="S3889" s="21">
        <f>(((J3889/60)/60)/24)+DATE(1970,1,1)+(-5/24)</f>
        <v>42283.344618055555</v>
      </c>
      <c r="T3889" s="21">
        <f>(((I3889/60)/60)/24)+DATE(1970,1,1)+(-5/24)</f>
        <v>42313.386284722219</v>
      </c>
    </row>
    <row r="3890" spans="1:20" ht="90" hidden="1" x14ac:dyDescent="0.25">
      <c r="A3890" s="13">
        <v>4075</v>
      </c>
      <c r="B3890" s="3" t="s">
        <v>4071</v>
      </c>
      <c r="C3890" s="3" t="s">
        <v>8178</v>
      </c>
      <c r="D3890" s="2">
        <v>2000</v>
      </c>
      <c r="E3890" s="11">
        <v>576</v>
      </c>
      <c r="F3890" s="2" t="s">
        <v>8220</v>
      </c>
      <c r="G3890" s="2" t="s">
        <v>8224</v>
      </c>
      <c r="H3890" s="2" t="s">
        <v>8246</v>
      </c>
      <c r="I3890" s="2">
        <v>1404149280</v>
      </c>
      <c r="J3890" s="2">
        <v>1400547969</v>
      </c>
      <c r="K3890" s="2" t="b">
        <v>0</v>
      </c>
      <c r="L3890" s="2">
        <v>13</v>
      </c>
      <c r="M3890" s="2" t="b">
        <v>0</v>
      </c>
      <c r="N3890" s="2" t="s">
        <v>8270</v>
      </c>
      <c r="O3890" s="9">
        <f>E3890/D3890</f>
        <v>0.28799999999999998</v>
      </c>
      <c r="P3890" s="10">
        <f>IF(E3890=0,0,E3890/L3890)</f>
        <v>44.307692307692307</v>
      </c>
      <c r="Q3890" s="2" t="str">
        <f>LEFT(N3890,SEARCH("/",N3890,1)-1)</f>
        <v>theater</v>
      </c>
      <c r="R3890" s="2" t="str">
        <f>RIGHT(N3890,LEN(N3890)-SEARCH("/",N3890))</f>
        <v>plays</v>
      </c>
      <c r="S3890" s="21">
        <f>(((J3890/60)/60)/24)+DATE(1970,1,1)+(-5/24)</f>
        <v>41778.837604166663</v>
      </c>
      <c r="T3890" s="21">
        <f>(((I3890/60)/60)/24)+DATE(1970,1,1)+(-5/24)</f>
        <v>41820.519444444442</v>
      </c>
    </row>
    <row r="3891" spans="1:20" ht="75" hidden="1" x14ac:dyDescent="0.25">
      <c r="A3891" s="13">
        <v>4076</v>
      </c>
      <c r="B3891" s="3" t="s">
        <v>4072</v>
      </c>
      <c r="C3891" s="3" t="s">
        <v>8179</v>
      </c>
      <c r="D3891" s="2">
        <v>700</v>
      </c>
      <c r="E3891" s="11">
        <v>0</v>
      </c>
      <c r="F3891" s="2" t="s">
        <v>8220</v>
      </c>
      <c r="G3891" s="2" t="s">
        <v>8223</v>
      </c>
      <c r="H3891" s="2" t="s">
        <v>8245</v>
      </c>
      <c r="I3891" s="2">
        <v>1413921060</v>
      </c>
      <c r="J3891" s="2">
        <v>1411499149</v>
      </c>
      <c r="K3891" s="2" t="b">
        <v>0</v>
      </c>
      <c r="L3891" s="2">
        <v>0</v>
      </c>
      <c r="M3891" s="2" t="b">
        <v>0</v>
      </c>
      <c r="N3891" s="2" t="s">
        <v>8270</v>
      </c>
      <c r="O3891" s="9">
        <f>E3891/D3891</f>
        <v>0</v>
      </c>
      <c r="P3891" s="10">
        <f>IF(E3891=0,0,E3891/L3891)</f>
        <v>0</v>
      </c>
      <c r="Q3891" s="2" t="str">
        <f>LEFT(N3891,SEARCH("/",N3891,1)-1)</f>
        <v>theater</v>
      </c>
      <c r="R3891" s="2" t="str">
        <f>RIGHT(N3891,LEN(N3891)-SEARCH("/",N3891))</f>
        <v>plays</v>
      </c>
      <c r="S3891" s="21">
        <f>(((J3891/60)/60)/24)+DATE(1970,1,1)+(-5/24)</f>
        <v>41905.587372685186</v>
      </c>
      <c r="T3891" s="21">
        <f>(((I3891/60)/60)/24)+DATE(1970,1,1)+(-5/24)</f>
        <v>41933.618749999994</v>
      </c>
    </row>
    <row r="3892" spans="1:20" ht="90" hidden="1" x14ac:dyDescent="0.25">
      <c r="A3892" s="13">
        <v>4077</v>
      </c>
      <c r="B3892" s="3" t="s">
        <v>4073</v>
      </c>
      <c r="C3892" s="3" t="s">
        <v>8180</v>
      </c>
      <c r="D3892" s="2">
        <v>15000</v>
      </c>
      <c r="E3892" s="11">
        <v>1335</v>
      </c>
      <c r="F3892" s="2" t="s">
        <v>8220</v>
      </c>
      <c r="G3892" s="2" t="s">
        <v>8223</v>
      </c>
      <c r="H3892" s="2" t="s">
        <v>8245</v>
      </c>
      <c r="I3892" s="2">
        <v>1482339794</v>
      </c>
      <c r="J3892" s="2">
        <v>1479747794</v>
      </c>
      <c r="K3892" s="2" t="b">
        <v>0</v>
      </c>
      <c r="L3892" s="2">
        <v>6</v>
      </c>
      <c r="M3892" s="2" t="b">
        <v>0</v>
      </c>
      <c r="N3892" s="2" t="s">
        <v>8270</v>
      </c>
      <c r="O3892" s="9">
        <f>E3892/D3892</f>
        <v>8.8999999999999996E-2</v>
      </c>
      <c r="P3892" s="10">
        <f>IF(E3892=0,0,E3892/L3892)</f>
        <v>222.5</v>
      </c>
      <c r="Q3892" s="2" t="str">
        <f>LEFT(N3892,SEARCH("/",N3892,1)-1)</f>
        <v>theater</v>
      </c>
      <c r="R3892" s="2" t="str">
        <f>RIGHT(N3892,LEN(N3892)-SEARCH("/",N3892))</f>
        <v>plays</v>
      </c>
      <c r="S3892" s="21">
        <f>(((J3892/60)/60)/24)+DATE(1970,1,1)+(-5/24)</f>
        <v>42695.502245370364</v>
      </c>
      <c r="T3892" s="21">
        <f>(((I3892/60)/60)/24)+DATE(1970,1,1)+(-5/24)</f>
        <v>42725.502245370364</v>
      </c>
    </row>
    <row r="3893" spans="1:20" ht="90" hidden="1" x14ac:dyDescent="0.25">
      <c r="A3893" s="13">
        <v>4078</v>
      </c>
      <c r="B3893" s="3" t="s">
        <v>4074</v>
      </c>
      <c r="C3893" s="3" t="s">
        <v>8181</v>
      </c>
      <c r="D3893" s="2">
        <v>250</v>
      </c>
      <c r="E3893" s="11">
        <v>0</v>
      </c>
      <c r="F3893" s="2" t="s">
        <v>8220</v>
      </c>
      <c r="G3893" s="2" t="s">
        <v>8224</v>
      </c>
      <c r="H3893" s="2" t="s">
        <v>8246</v>
      </c>
      <c r="I3893" s="2">
        <v>1485543242</v>
      </c>
      <c r="J3893" s="2">
        <v>1482951242</v>
      </c>
      <c r="K3893" s="2" t="b">
        <v>0</v>
      </c>
      <c r="L3893" s="2">
        <v>0</v>
      </c>
      <c r="M3893" s="2" t="b">
        <v>0</v>
      </c>
      <c r="N3893" s="2" t="s">
        <v>8270</v>
      </c>
      <c r="O3893" s="9">
        <f>E3893/D3893</f>
        <v>0</v>
      </c>
      <c r="P3893" s="10">
        <f>IF(E3893=0,0,E3893/L3893)</f>
        <v>0</v>
      </c>
      <c r="Q3893" s="2" t="str">
        <f>LEFT(N3893,SEARCH("/",N3893,1)-1)</f>
        <v>theater</v>
      </c>
      <c r="R3893" s="2" t="str">
        <f>RIGHT(N3893,LEN(N3893)-SEARCH("/",N3893))</f>
        <v>plays</v>
      </c>
      <c r="S3893" s="21">
        <f>(((J3893/60)/60)/24)+DATE(1970,1,1)+(-5/24)</f>
        <v>42732.579189814809</v>
      </c>
      <c r="T3893" s="21">
        <f>(((I3893/60)/60)/24)+DATE(1970,1,1)+(-5/24)</f>
        <v>42762.579189814809</v>
      </c>
    </row>
    <row r="3894" spans="1:20" ht="90" hidden="1" x14ac:dyDescent="0.25">
      <c r="A3894" s="13">
        <v>4079</v>
      </c>
      <c r="B3894" s="3" t="s">
        <v>4075</v>
      </c>
      <c r="C3894" s="3" t="s">
        <v>8182</v>
      </c>
      <c r="D3894" s="2">
        <v>3000</v>
      </c>
      <c r="E3894" s="11">
        <v>5</v>
      </c>
      <c r="F3894" s="2" t="s">
        <v>8220</v>
      </c>
      <c r="G3894" s="2" t="s">
        <v>8223</v>
      </c>
      <c r="H3894" s="2" t="s">
        <v>8245</v>
      </c>
      <c r="I3894" s="2">
        <v>1466375521</v>
      </c>
      <c r="J3894" s="2">
        <v>1463783521</v>
      </c>
      <c r="K3894" s="2" t="b">
        <v>0</v>
      </c>
      <c r="L3894" s="2">
        <v>1</v>
      </c>
      <c r="M3894" s="2" t="b">
        <v>0</v>
      </c>
      <c r="N3894" s="2" t="s">
        <v>8270</v>
      </c>
      <c r="O3894" s="9">
        <f>E3894/D3894</f>
        <v>1.6666666666666668E-3</v>
      </c>
      <c r="P3894" s="10">
        <f>IF(E3894=0,0,E3894/L3894)</f>
        <v>5</v>
      </c>
      <c r="Q3894" s="2" t="str">
        <f>LEFT(N3894,SEARCH("/",N3894,1)-1)</f>
        <v>theater</v>
      </c>
      <c r="R3894" s="2" t="str">
        <f>RIGHT(N3894,LEN(N3894)-SEARCH("/",N3894))</f>
        <v>plays</v>
      </c>
      <c r="S3894" s="21">
        <f>(((J3894/60)/60)/24)+DATE(1970,1,1)+(-5/24)</f>
        <v>42510.730567129627</v>
      </c>
      <c r="T3894" s="21">
        <f>(((I3894/60)/60)/24)+DATE(1970,1,1)+(-5/24)</f>
        <v>42540.730567129627</v>
      </c>
    </row>
    <row r="3895" spans="1:20" ht="90" hidden="1" x14ac:dyDescent="0.25">
      <c r="A3895" s="13">
        <v>4080</v>
      </c>
      <c r="B3895" s="3" t="s">
        <v>4076</v>
      </c>
      <c r="C3895" s="3" t="s">
        <v>8183</v>
      </c>
      <c r="D3895" s="2">
        <v>3000</v>
      </c>
      <c r="E3895" s="11">
        <v>0</v>
      </c>
      <c r="F3895" s="2" t="s">
        <v>8220</v>
      </c>
      <c r="G3895" s="2" t="s">
        <v>8223</v>
      </c>
      <c r="H3895" s="2" t="s">
        <v>8245</v>
      </c>
      <c r="I3895" s="2">
        <v>1465930440</v>
      </c>
      <c r="J3895" s="2">
        <v>1463849116</v>
      </c>
      <c r="K3895" s="2" t="b">
        <v>0</v>
      </c>
      <c r="L3895" s="2">
        <v>0</v>
      </c>
      <c r="M3895" s="2" t="b">
        <v>0</v>
      </c>
      <c r="N3895" s="2" t="s">
        <v>8270</v>
      </c>
      <c r="O3895" s="9">
        <f>E3895/D3895</f>
        <v>0</v>
      </c>
      <c r="P3895" s="10">
        <f>IF(E3895=0,0,E3895/L3895)</f>
        <v>0</v>
      </c>
      <c r="Q3895" s="2" t="str">
        <f>LEFT(N3895,SEARCH("/",N3895,1)-1)</f>
        <v>theater</v>
      </c>
      <c r="R3895" s="2" t="str">
        <f>RIGHT(N3895,LEN(N3895)-SEARCH("/",N3895))</f>
        <v>plays</v>
      </c>
      <c r="S3895" s="21">
        <f>(((J3895/60)/60)/24)+DATE(1970,1,1)+(-5/24)</f>
        <v>42511.489768518521</v>
      </c>
      <c r="T3895" s="21">
        <f>(((I3895/60)/60)/24)+DATE(1970,1,1)+(-5/24)</f>
        <v>42535.57916666667</v>
      </c>
    </row>
    <row r="3896" spans="1:20" ht="90" hidden="1" x14ac:dyDescent="0.25">
      <c r="A3896" s="13">
        <v>4081</v>
      </c>
      <c r="B3896" s="3" t="s">
        <v>4077</v>
      </c>
      <c r="C3896" s="3" t="s">
        <v>8184</v>
      </c>
      <c r="D3896" s="2">
        <v>2224</v>
      </c>
      <c r="E3896" s="11">
        <v>350</v>
      </c>
      <c r="F3896" s="2" t="s">
        <v>8220</v>
      </c>
      <c r="G3896" s="2" t="s">
        <v>8223</v>
      </c>
      <c r="H3896" s="2" t="s">
        <v>8245</v>
      </c>
      <c r="I3896" s="2">
        <v>1425819425</v>
      </c>
      <c r="J3896" s="2">
        <v>1423231025</v>
      </c>
      <c r="K3896" s="2" t="b">
        <v>0</v>
      </c>
      <c r="L3896" s="2">
        <v>12</v>
      </c>
      <c r="M3896" s="2" t="b">
        <v>0</v>
      </c>
      <c r="N3896" s="2" t="s">
        <v>8270</v>
      </c>
      <c r="O3896" s="9">
        <f>E3896/D3896</f>
        <v>0.15737410071942445</v>
      </c>
      <c r="P3896" s="10">
        <f>IF(E3896=0,0,E3896/L3896)</f>
        <v>29.166666666666668</v>
      </c>
      <c r="Q3896" s="2" t="str">
        <f>LEFT(N3896,SEARCH("/",N3896,1)-1)</f>
        <v>theater</v>
      </c>
      <c r="R3896" s="2" t="str">
        <f>RIGHT(N3896,LEN(N3896)-SEARCH("/",N3896))</f>
        <v>plays</v>
      </c>
      <c r="S3896" s="21">
        <f>(((J3896/60)/60)/24)+DATE(1970,1,1)+(-5/24)</f>
        <v>42041.372974537029</v>
      </c>
      <c r="T3896" s="21">
        <f>(((I3896/60)/60)/24)+DATE(1970,1,1)+(-5/24)</f>
        <v>42071.331307870372</v>
      </c>
    </row>
    <row r="3897" spans="1:20" ht="90" hidden="1" x14ac:dyDescent="0.25">
      <c r="A3897" s="13">
        <v>4082</v>
      </c>
      <c r="B3897" s="3" t="s">
        <v>4078</v>
      </c>
      <c r="C3897" s="3" t="s">
        <v>8185</v>
      </c>
      <c r="D3897" s="2">
        <v>150</v>
      </c>
      <c r="E3897" s="11">
        <v>3</v>
      </c>
      <c r="F3897" s="2" t="s">
        <v>8220</v>
      </c>
      <c r="G3897" s="2" t="s">
        <v>8223</v>
      </c>
      <c r="H3897" s="2" t="s">
        <v>8245</v>
      </c>
      <c r="I3897" s="2">
        <v>1447542000</v>
      </c>
      <c r="J3897" s="2">
        <v>1446179553</v>
      </c>
      <c r="K3897" s="2" t="b">
        <v>0</v>
      </c>
      <c r="L3897" s="2">
        <v>2</v>
      </c>
      <c r="M3897" s="2" t="b">
        <v>0</v>
      </c>
      <c r="N3897" s="2" t="s">
        <v>8270</v>
      </c>
      <c r="O3897" s="9">
        <f>E3897/D3897</f>
        <v>0.02</v>
      </c>
      <c r="P3897" s="10">
        <f>IF(E3897=0,0,E3897/L3897)</f>
        <v>1.5</v>
      </c>
      <c r="Q3897" s="2" t="str">
        <f>LEFT(N3897,SEARCH("/",N3897,1)-1)</f>
        <v>theater</v>
      </c>
      <c r="R3897" s="2" t="str">
        <f>RIGHT(N3897,LEN(N3897)-SEARCH("/",N3897))</f>
        <v>plays</v>
      </c>
      <c r="S3897" s="21">
        <f>(((J3897/60)/60)/24)+DATE(1970,1,1)+(-5/24)</f>
        <v>42306.980937499997</v>
      </c>
      <c r="T3897" s="21">
        <f>(((I3897/60)/60)/24)+DATE(1970,1,1)+(-5/24)</f>
        <v>42322.749999999993</v>
      </c>
    </row>
    <row r="3898" spans="1:20" ht="90" hidden="1" x14ac:dyDescent="0.25">
      <c r="A3898" s="13">
        <v>4083</v>
      </c>
      <c r="B3898" s="3" t="s">
        <v>4079</v>
      </c>
      <c r="C3898" s="3" t="s">
        <v>8186</v>
      </c>
      <c r="D3898" s="2">
        <v>3500</v>
      </c>
      <c r="E3898" s="11">
        <v>759</v>
      </c>
      <c r="F3898" s="2" t="s">
        <v>8220</v>
      </c>
      <c r="G3898" s="2" t="s">
        <v>8223</v>
      </c>
      <c r="H3898" s="2" t="s">
        <v>8245</v>
      </c>
      <c r="I3898" s="2">
        <v>1452795416</v>
      </c>
      <c r="J3898" s="2">
        <v>1450203416</v>
      </c>
      <c r="K3898" s="2" t="b">
        <v>0</v>
      </c>
      <c r="L3898" s="2">
        <v>6</v>
      </c>
      <c r="M3898" s="2" t="b">
        <v>0</v>
      </c>
      <c r="N3898" s="2" t="s">
        <v>8270</v>
      </c>
      <c r="O3898" s="9">
        <f>E3898/D3898</f>
        <v>0.21685714285714286</v>
      </c>
      <c r="P3898" s="10">
        <f>IF(E3898=0,0,E3898/L3898)</f>
        <v>126.5</v>
      </c>
      <c r="Q3898" s="2" t="str">
        <f>LEFT(N3898,SEARCH("/",N3898,1)-1)</f>
        <v>theater</v>
      </c>
      <c r="R3898" s="2" t="str">
        <f>RIGHT(N3898,LEN(N3898)-SEARCH("/",N3898))</f>
        <v>plays</v>
      </c>
      <c r="S3898" s="21">
        <f>(((J3898/60)/60)/24)+DATE(1970,1,1)+(-5/24)</f>
        <v>42353.553425925922</v>
      </c>
      <c r="T3898" s="21">
        <f>(((I3898/60)/60)/24)+DATE(1970,1,1)+(-5/24)</f>
        <v>42383.553425925922</v>
      </c>
    </row>
    <row r="3899" spans="1:20" ht="90" hidden="1" x14ac:dyDescent="0.25">
      <c r="A3899" s="13">
        <v>4084</v>
      </c>
      <c r="B3899" s="3" t="s">
        <v>4080</v>
      </c>
      <c r="C3899" s="3" t="s">
        <v>8187</v>
      </c>
      <c r="D3899" s="2">
        <v>3000</v>
      </c>
      <c r="E3899" s="11">
        <v>10</v>
      </c>
      <c r="F3899" s="2" t="s">
        <v>8220</v>
      </c>
      <c r="G3899" s="2" t="s">
        <v>8236</v>
      </c>
      <c r="H3899" s="2" t="s">
        <v>8248</v>
      </c>
      <c r="I3899" s="2">
        <v>1476008906</v>
      </c>
      <c r="J3899" s="2">
        <v>1473416906</v>
      </c>
      <c r="K3899" s="2" t="b">
        <v>0</v>
      </c>
      <c r="L3899" s="2">
        <v>1</v>
      </c>
      <c r="M3899" s="2" t="b">
        <v>0</v>
      </c>
      <c r="N3899" s="2" t="s">
        <v>8270</v>
      </c>
      <c r="O3899" s="9">
        <f>E3899/D3899</f>
        <v>3.3333333333333335E-3</v>
      </c>
      <c r="P3899" s="10">
        <f>IF(E3899=0,0,E3899/L3899)</f>
        <v>10</v>
      </c>
      <c r="Q3899" s="2" t="str">
        <f>LEFT(N3899,SEARCH("/",N3899,1)-1)</f>
        <v>theater</v>
      </c>
      <c r="R3899" s="2" t="str">
        <f>RIGHT(N3899,LEN(N3899)-SEARCH("/",N3899))</f>
        <v>plays</v>
      </c>
      <c r="S3899" s="21">
        <f>(((J3899/60)/60)/24)+DATE(1970,1,1)+(-5/24)</f>
        <v>42622.228078703702</v>
      </c>
      <c r="T3899" s="21">
        <f>(((I3899/60)/60)/24)+DATE(1970,1,1)+(-5/24)</f>
        <v>42652.228078703702</v>
      </c>
    </row>
    <row r="3900" spans="1:20" ht="90" hidden="1" x14ac:dyDescent="0.25">
      <c r="A3900" s="13">
        <v>4085</v>
      </c>
      <c r="B3900" s="3" t="s">
        <v>4081</v>
      </c>
      <c r="C3900" s="3" t="s">
        <v>8188</v>
      </c>
      <c r="D3900" s="2">
        <v>3500</v>
      </c>
      <c r="E3900" s="11">
        <v>10</v>
      </c>
      <c r="F3900" s="2" t="s">
        <v>8220</v>
      </c>
      <c r="G3900" s="2" t="s">
        <v>8223</v>
      </c>
      <c r="H3900" s="2" t="s">
        <v>8245</v>
      </c>
      <c r="I3900" s="2">
        <v>1427169540</v>
      </c>
      <c r="J3900" s="2">
        <v>1424701775</v>
      </c>
      <c r="K3900" s="2" t="b">
        <v>0</v>
      </c>
      <c r="L3900" s="2">
        <v>1</v>
      </c>
      <c r="M3900" s="2" t="b">
        <v>0</v>
      </c>
      <c r="N3900" s="2" t="s">
        <v>8270</v>
      </c>
      <c r="O3900" s="9">
        <f>E3900/D3900</f>
        <v>2.8571428571428571E-3</v>
      </c>
      <c r="P3900" s="10">
        <f>IF(E3900=0,0,E3900/L3900)</f>
        <v>10</v>
      </c>
      <c r="Q3900" s="2" t="str">
        <f>LEFT(N3900,SEARCH("/",N3900,1)-1)</f>
        <v>theater</v>
      </c>
      <c r="R3900" s="2" t="str">
        <f>RIGHT(N3900,LEN(N3900)-SEARCH("/",N3900))</f>
        <v>plays</v>
      </c>
      <c r="S3900" s="21">
        <f>(((J3900/60)/60)/24)+DATE(1970,1,1)+(-5/24)</f>
        <v>42058.395543981482</v>
      </c>
      <c r="T3900" s="21">
        <f>(((I3900/60)/60)/24)+DATE(1970,1,1)+(-5/24)</f>
        <v>42086.957638888889</v>
      </c>
    </row>
    <row r="3901" spans="1:20" ht="90" hidden="1" x14ac:dyDescent="0.25">
      <c r="A3901" s="13">
        <v>4086</v>
      </c>
      <c r="B3901" s="3" t="s">
        <v>4082</v>
      </c>
      <c r="C3901" s="3" t="s">
        <v>8189</v>
      </c>
      <c r="D3901" s="2">
        <v>1000</v>
      </c>
      <c r="E3901" s="11">
        <v>47</v>
      </c>
      <c r="F3901" s="2" t="s">
        <v>8220</v>
      </c>
      <c r="G3901" s="2" t="s">
        <v>8223</v>
      </c>
      <c r="H3901" s="2" t="s">
        <v>8245</v>
      </c>
      <c r="I3901" s="2">
        <v>1448078400</v>
      </c>
      <c r="J3901" s="2">
        <v>1445985299</v>
      </c>
      <c r="K3901" s="2" t="b">
        <v>0</v>
      </c>
      <c r="L3901" s="2">
        <v>5</v>
      </c>
      <c r="M3901" s="2" t="b">
        <v>0</v>
      </c>
      <c r="N3901" s="2" t="s">
        <v>8270</v>
      </c>
      <c r="O3901" s="9">
        <f>E3901/D3901</f>
        <v>4.7E-2</v>
      </c>
      <c r="P3901" s="10">
        <f>IF(E3901=0,0,E3901/L3901)</f>
        <v>9.4</v>
      </c>
      <c r="Q3901" s="2" t="str">
        <f>LEFT(N3901,SEARCH("/",N3901,1)-1)</f>
        <v>theater</v>
      </c>
      <c r="R3901" s="2" t="str">
        <f>RIGHT(N3901,LEN(N3901)-SEARCH("/",N3901))</f>
        <v>plays</v>
      </c>
      <c r="S3901" s="21">
        <f>(((J3901/60)/60)/24)+DATE(1970,1,1)+(-5/24)</f>
        <v>42304.732627314814</v>
      </c>
      <c r="T3901" s="21">
        <f>(((I3901/60)/60)/24)+DATE(1970,1,1)+(-5/24)</f>
        <v>42328.958333333336</v>
      </c>
    </row>
    <row r="3902" spans="1:20" ht="30" hidden="1" x14ac:dyDescent="0.25">
      <c r="A3902" s="13">
        <v>4087</v>
      </c>
      <c r="B3902" s="3" t="s">
        <v>4083</v>
      </c>
      <c r="C3902" s="3" t="s">
        <v>8190</v>
      </c>
      <c r="D3902" s="2">
        <v>9600</v>
      </c>
      <c r="E3902" s="11">
        <v>0</v>
      </c>
      <c r="F3902" s="2" t="s">
        <v>8220</v>
      </c>
      <c r="G3902" s="2" t="s">
        <v>8223</v>
      </c>
      <c r="H3902" s="2" t="s">
        <v>8245</v>
      </c>
      <c r="I3902" s="2">
        <v>1468777786</v>
      </c>
      <c r="J3902" s="2">
        <v>1466185786</v>
      </c>
      <c r="K3902" s="2" t="b">
        <v>0</v>
      </c>
      <c r="L3902" s="2">
        <v>0</v>
      </c>
      <c r="M3902" s="2" t="b">
        <v>0</v>
      </c>
      <c r="N3902" s="2" t="s">
        <v>8270</v>
      </c>
      <c r="O3902" s="9">
        <f>E3902/D3902</f>
        <v>0</v>
      </c>
      <c r="P3902" s="10">
        <f>IF(E3902=0,0,E3902/L3902)</f>
        <v>0</v>
      </c>
      <c r="Q3902" s="2" t="str">
        <f>LEFT(N3902,SEARCH("/",N3902,1)-1)</f>
        <v>theater</v>
      </c>
      <c r="R3902" s="2" t="str">
        <f>RIGHT(N3902,LEN(N3902)-SEARCH("/",N3902))</f>
        <v>plays</v>
      </c>
      <c r="S3902" s="21">
        <f>(((J3902/60)/60)/24)+DATE(1970,1,1)+(-5/24)</f>
        <v>42538.53456018518</v>
      </c>
      <c r="T3902" s="21">
        <f>(((I3902/60)/60)/24)+DATE(1970,1,1)+(-5/24)</f>
        <v>42568.53456018518</v>
      </c>
    </row>
    <row r="3903" spans="1:20" ht="75" hidden="1" x14ac:dyDescent="0.25">
      <c r="A3903" s="13">
        <v>4088</v>
      </c>
      <c r="B3903" s="3" t="s">
        <v>4084</v>
      </c>
      <c r="C3903" s="3" t="s">
        <v>8191</v>
      </c>
      <c r="D3903" s="2">
        <v>2000</v>
      </c>
      <c r="E3903" s="11">
        <v>216</v>
      </c>
      <c r="F3903" s="2" t="s">
        <v>8220</v>
      </c>
      <c r="G3903" s="2" t="s">
        <v>8224</v>
      </c>
      <c r="H3903" s="2" t="s">
        <v>8246</v>
      </c>
      <c r="I3903" s="2">
        <v>1421403960</v>
      </c>
      <c r="J3903" s="2">
        <v>1418827324</v>
      </c>
      <c r="K3903" s="2" t="b">
        <v>0</v>
      </c>
      <c r="L3903" s="2">
        <v>3</v>
      </c>
      <c r="M3903" s="2" t="b">
        <v>0</v>
      </c>
      <c r="N3903" s="2" t="s">
        <v>8270</v>
      </c>
      <c r="O3903" s="9">
        <f>E3903/D3903</f>
        <v>0.108</v>
      </c>
      <c r="P3903" s="10">
        <f>IF(E3903=0,0,E3903/L3903)</f>
        <v>72</v>
      </c>
      <c r="Q3903" s="2" t="str">
        <f>LEFT(N3903,SEARCH("/",N3903,1)-1)</f>
        <v>theater</v>
      </c>
      <c r="R3903" s="2" t="str">
        <f>RIGHT(N3903,LEN(N3903)-SEARCH("/",N3903))</f>
        <v>plays</v>
      </c>
      <c r="S3903" s="21">
        <f>(((J3903/60)/60)/24)+DATE(1970,1,1)+(-5/24)</f>
        <v>41990.40421296296</v>
      </c>
      <c r="T3903" s="21">
        <f>(((I3903/60)/60)/24)+DATE(1970,1,1)+(-5/24)</f>
        <v>42020.226388888892</v>
      </c>
    </row>
    <row r="3904" spans="1:20" ht="105" hidden="1" x14ac:dyDescent="0.25">
      <c r="A3904" s="13">
        <v>4089</v>
      </c>
      <c r="B3904" s="3" t="s">
        <v>4085</v>
      </c>
      <c r="C3904" s="3" t="s">
        <v>8192</v>
      </c>
      <c r="D3904" s="2">
        <v>5000</v>
      </c>
      <c r="E3904" s="11">
        <v>240</v>
      </c>
      <c r="F3904" s="2" t="s">
        <v>8220</v>
      </c>
      <c r="G3904" s="2" t="s">
        <v>8223</v>
      </c>
      <c r="H3904" s="2" t="s">
        <v>8245</v>
      </c>
      <c r="I3904" s="2">
        <v>1433093700</v>
      </c>
      <c r="J3904" s="2">
        <v>1430242488</v>
      </c>
      <c r="K3904" s="2" t="b">
        <v>0</v>
      </c>
      <c r="L3904" s="2">
        <v>8</v>
      </c>
      <c r="M3904" s="2" t="b">
        <v>0</v>
      </c>
      <c r="N3904" s="2" t="s">
        <v>8270</v>
      </c>
      <c r="O3904" s="9">
        <f>E3904/D3904</f>
        <v>4.8000000000000001E-2</v>
      </c>
      <c r="P3904" s="10">
        <f>IF(E3904=0,0,E3904/L3904)</f>
        <v>30</v>
      </c>
      <c r="Q3904" s="2" t="str">
        <f>LEFT(N3904,SEARCH("/",N3904,1)-1)</f>
        <v>theater</v>
      </c>
      <c r="R3904" s="2" t="str">
        <f>RIGHT(N3904,LEN(N3904)-SEARCH("/",N3904))</f>
        <v>plays</v>
      </c>
      <c r="S3904" s="21">
        <f>(((J3904/60)/60)/24)+DATE(1970,1,1)+(-5/24)</f>
        <v>42122.524166666662</v>
      </c>
      <c r="T3904" s="21">
        <f>(((I3904/60)/60)/24)+DATE(1970,1,1)+(-5/24)</f>
        <v>42155.524305555555</v>
      </c>
    </row>
    <row r="3905" spans="1:20" ht="75" hidden="1" x14ac:dyDescent="0.25">
      <c r="A3905" s="13">
        <v>4090</v>
      </c>
      <c r="B3905" s="3" t="s">
        <v>4086</v>
      </c>
      <c r="C3905" s="3" t="s">
        <v>8193</v>
      </c>
      <c r="D3905" s="2">
        <v>1000</v>
      </c>
      <c r="E3905" s="11">
        <v>32</v>
      </c>
      <c r="F3905" s="2" t="s">
        <v>8220</v>
      </c>
      <c r="G3905" s="2" t="s">
        <v>8223</v>
      </c>
      <c r="H3905" s="2" t="s">
        <v>8245</v>
      </c>
      <c r="I3905" s="2">
        <v>1438959600</v>
      </c>
      <c r="J3905" s="2">
        <v>1437754137</v>
      </c>
      <c r="K3905" s="2" t="b">
        <v>0</v>
      </c>
      <c r="L3905" s="2">
        <v>3</v>
      </c>
      <c r="M3905" s="2" t="b">
        <v>0</v>
      </c>
      <c r="N3905" s="2" t="s">
        <v>8270</v>
      </c>
      <c r="O3905" s="9">
        <f>E3905/D3905</f>
        <v>3.2000000000000001E-2</v>
      </c>
      <c r="P3905" s="10">
        <f>IF(E3905=0,0,E3905/L3905)</f>
        <v>10.666666666666666</v>
      </c>
      <c r="Q3905" s="2" t="str">
        <f>LEFT(N3905,SEARCH("/",N3905,1)-1)</f>
        <v>theater</v>
      </c>
      <c r="R3905" s="2" t="str">
        <f>RIGHT(N3905,LEN(N3905)-SEARCH("/",N3905))</f>
        <v>plays</v>
      </c>
      <c r="S3905" s="21">
        <f>(((J3905/60)/60)/24)+DATE(1970,1,1)+(-5/24)</f>
        <v>42209.464548611104</v>
      </c>
      <c r="T3905" s="21">
        <f>(((I3905/60)/60)/24)+DATE(1970,1,1)+(-5/24)</f>
        <v>42223.416666666664</v>
      </c>
    </row>
    <row r="3906" spans="1:20" ht="90" hidden="1" x14ac:dyDescent="0.25">
      <c r="A3906" s="13">
        <v>4091</v>
      </c>
      <c r="B3906" s="3" t="s">
        <v>4087</v>
      </c>
      <c r="C3906" s="3" t="s">
        <v>8194</v>
      </c>
      <c r="D3906" s="2">
        <v>1600</v>
      </c>
      <c r="E3906" s="11">
        <v>204</v>
      </c>
      <c r="F3906" s="2" t="s">
        <v>8220</v>
      </c>
      <c r="G3906" s="2" t="s">
        <v>8223</v>
      </c>
      <c r="H3906" s="2" t="s">
        <v>8245</v>
      </c>
      <c r="I3906" s="2">
        <v>1421410151</v>
      </c>
      <c r="J3906" s="2">
        <v>1418818151</v>
      </c>
      <c r="K3906" s="2" t="b">
        <v>0</v>
      </c>
      <c r="L3906" s="2">
        <v>8</v>
      </c>
      <c r="M3906" s="2" t="b">
        <v>0</v>
      </c>
      <c r="N3906" s="2" t="s">
        <v>8270</v>
      </c>
      <c r="O3906" s="9">
        <f>E3906/D3906</f>
        <v>0.1275</v>
      </c>
      <c r="P3906" s="10">
        <f>IF(E3906=0,0,E3906/L3906)</f>
        <v>25.5</v>
      </c>
      <c r="Q3906" s="2" t="str">
        <f>LEFT(N3906,SEARCH("/",N3906,1)-1)</f>
        <v>theater</v>
      </c>
      <c r="R3906" s="2" t="str">
        <f>RIGHT(N3906,LEN(N3906)-SEARCH("/",N3906))</f>
        <v>plays</v>
      </c>
      <c r="S3906" s="21">
        <f>(((J3906/60)/60)/24)+DATE(1970,1,1)+(-5/24)</f>
        <v>41990.298043981478</v>
      </c>
      <c r="T3906" s="21">
        <f>(((I3906/60)/60)/24)+DATE(1970,1,1)+(-5/24)</f>
        <v>42020.298043981478</v>
      </c>
    </row>
    <row r="3907" spans="1:20" ht="90" hidden="1" x14ac:dyDescent="0.25">
      <c r="A3907" s="13">
        <v>4092</v>
      </c>
      <c r="B3907" s="3" t="s">
        <v>4088</v>
      </c>
      <c r="C3907" s="3" t="s">
        <v>8195</v>
      </c>
      <c r="D3907" s="2">
        <v>110000</v>
      </c>
      <c r="E3907" s="11">
        <v>20</v>
      </c>
      <c r="F3907" s="2" t="s">
        <v>8220</v>
      </c>
      <c r="G3907" s="2" t="s">
        <v>8223</v>
      </c>
      <c r="H3907" s="2" t="s">
        <v>8245</v>
      </c>
      <c r="I3907" s="2">
        <v>1428205247</v>
      </c>
      <c r="J3907" s="2">
        <v>1423024847</v>
      </c>
      <c r="K3907" s="2" t="b">
        <v>0</v>
      </c>
      <c r="L3907" s="2">
        <v>1</v>
      </c>
      <c r="M3907" s="2" t="b">
        <v>0</v>
      </c>
      <c r="N3907" s="2" t="s">
        <v>8270</v>
      </c>
      <c r="O3907" s="9">
        <f>E3907/D3907</f>
        <v>1.8181818181818181E-4</v>
      </c>
      <c r="P3907" s="10">
        <f>IF(E3907=0,0,E3907/L3907)</f>
        <v>20</v>
      </c>
      <c r="Q3907" s="2" t="str">
        <f>LEFT(N3907,SEARCH("/",N3907,1)-1)</f>
        <v>theater</v>
      </c>
      <c r="R3907" s="2" t="str">
        <f>RIGHT(N3907,LEN(N3907)-SEARCH("/",N3907))</f>
        <v>plays</v>
      </c>
      <c r="S3907" s="21">
        <f>(((J3907/60)/60)/24)+DATE(1970,1,1)+(-5/24)</f>
        <v>42038.986655092587</v>
      </c>
      <c r="T3907" s="21">
        <f>(((I3907/60)/60)/24)+DATE(1970,1,1)+(-5/24)</f>
        <v>42098.94498842593</v>
      </c>
    </row>
    <row r="3908" spans="1:20" ht="90" hidden="1" x14ac:dyDescent="0.25">
      <c r="A3908" s="13">
        <v>4093</v>
      </c>
      <c r="B3908" s="3" t="s">
        <v>4089</v>
      </c>
      <c r="C3908" s="3" t="s">
        <v>8196</v>
      </c>
      <c r="D3908" s="2">
        <v>2500</v>
      </c>
      <c r="E3908" s="11">
        <v>60</v>
      </c>
      <c r="F3908" s="2" t="s">
        <v>8220</v>
      </c>
      <c r="G3908" s="2" t="s">
        <v>8224</v>
      </c>
      <c r="H3908" s="2" t="s">
        <v>8246</v>
      </c>
      <c r="I3908" s="2">
        <v>1440272093</v>
      </c>
      <c r="J3908" s="2">
        <v>1435088093</v>
      </c>
      <c r="K3908" s="2" t="b">
        <v>0</v>
      </c>
      <c r="L3908" s="2">
        <v>4</v>
      </c>
      <c r="M3908" s="2" t="b">
        <v>0</v>
      </c>
      <c r="N3908" s="2" t="s">
        <v>8270</v>
      </c>
      <c r="O3908" s="9">
        <f>E3908/D3908</f>
        <v>2.4E-2</v>
      </c>
      <c r="P3908" s="10">
        <f>IF(E3908=0,0,E3908/L3908)</f>
        <v>15</v>
      </c>
      <c r="Q3908" s="2" t="str">
        <f>LEFT(N3908,SEARCH("/",N3908,1)-1)</f>
        <v>theater</v>
      </c>
      <c r="R3908" s="2" t="str">
        <f>RIGHT(N3908,LEN(N3908)-SEARCH("/",N3908))</f>
        <v>plays</v>
      </c>
      <c r="S3908" s="21">
        <f>(((J3908/60)/60)/24)+DATE(1970,1,1)+(-5/24)</f>
        <v>42178.607557870368</v>
      </c>
      <c r="T3908" s="21">
        <f>(((I3908/60)/60)/24)+DATE(1970,1,1)+(-5/24)</f>
        <v>42238.607557870368</v>
      </c>
    </row>
    <row r="3909" spans="1:20" ht="90" hidden="1" x14ac:dyDescent="0.25">
      <c r="A3909" s="13">
        <v>4094</v>
      </c>
      <c r="B3909" s="3" t="s">
        <v>4090</v>
      </c>
      <c r="C3909" s="3" t="s">
        <v>8197</v>
      </c>
      <c r="D3909" s="2">
        <v>2000</v>
      </c>
      <c r="E3909" s="11">
        <v>730</v>
      </c>
      <c r="F3909" s="2" t="s">
        <v>8220</v>
      </c>
      <c r="G3909" s="2" t="s">
        <v>8223</v>
      </c>
      <c r="H3909" s="2" t="s">
        <v>8245</v>
      </c>
      <c r="I3909" s="2">
        <v>1413953940</v>
      </c>
      <c r="J3909" s="2">
        <v>1410141900</v>
      </c>
      <c r="K3909" s="2" t="b">
        <v>0</v>
      </c>
      <c r="L3909" s="2">
        <v>8</v>
      </c>
      <c r="M3909" s="2" t="b">
        <v>0</v>
      </c>
      <c r="N3909" s="2" t="s">
        <v>8270</v>
      </c>
      <c r="O3909" s="9">
        <f>E3909/D3909</f>
        <v>0.36499999999999999</v>
      </c>
      <c r="P3909" s="10">
        <f>IF(E3909=0,0,E3909/L3909)</f>
        <v>91.25</v>
      </c>
      <c r="Q3909" s="2" t="str">
        <f>LEFT(N3909,SEARCH("/",N3909,1)-1)</f>
        <v>theater</v>
      </c>
      <c r="R3909" s="2" t="str">
        <f>RIGHT(N3909,LEN(N3909)-SEARCH("/",N3909))</f>
        <v>plays</v>
      </c>
      <c r="S3909" s="21">
        <f>(((J3909/60)/60)/24)+DATE(1970,1,1)+(-5/24)</f>
        <v>41889.878472222219</v>
      </c>
      <c r="T3909" s="21">
        <f>(((I3909/60)/60)/24)+DATE(1970,1,1)+(-5/24)</f>
        <v>41933.999305555553</v>
      </c>
    </row>
    <row r="3910" spans="1:20" ht="60" hidden="1" x14ac:dyDescent="0.25">
      <c r="A3910" s="13">
        <v>4095</v>
      </c>
      <c r="B3910" s="3" t="s">
        <v>4091</v>
      </c>
      <c r="C3910" s="3" t="s">
        <v>8198</v>
      </c>
      <c r="D3910" s="2">
        <v>30000</v>
      </c>
      <c r="E3910" s="11">
        <v>800</v>
      </c>
      <c r="F3910" s="2" t="s">
        <v>8220</v>
      </c>
      <c r="G3910" s="2" t="s">
        <v>8237</v>
      </c>
      <c r="H3910" s="2" t="s">
        <v>8255</v>
      </c>
      <c r="I3910" s="2">
        <v>1482108350</v>
      </c>
      <c r="J3910" s="2">
        <v>1479516350</v>
      </c>
      <c r="K3910" s="2" t="b">
        <v>0</v>
      </c>
      <c r="L3910" s="2">
        <v>1</v>
      </c>
      <c r="M3910" s="2" t="b">
        <v>0</v>
      </c>
      <c r="N3910" s="2" t="s">
        <v>8270</v>
      </c>
      <c r="O3910" s="9">
        <f>E3910/D3910</f>
        <v>2.6666666666666668E-2</v>
      </c>
      <c r="P3910" s="10">
        <f>IF(E3910=0,0,E3910/L3910)</f>
        <v>800</v>
      </c>
      <c r="Q3910" s="2" t="str">
        <f>LEFT(N3910,SEARCH("/",N3910,1)-1)</f>
        <v>theater</v>
      </c>
      <c r="R3910" s="2" t="str">
        <f>RIGHT(N3910,LEN(N3910)-SEARCH("/",N3910))</f>
        <v>plays</v>
      </c>
      <c r="S3910" s="21">
        <f>(((J3910/60)/60)/24)+DATE(1970,1,1)+(-5/24)</f>
        <v>42692.823495370372</v>
      </c>
      <c r="T3910" s="21">
        <f>(((I3910/60)/60)/24)+DATE(1970,1,1)+(-5/24)</f>
        <v>42722.823495370372</v>
      </c>
    </row>
    <row r="3911" spans="1:20" ht="90" hidden="1" x14ac:dyDescent="0.25">
      <c r="A3911" s="13">
        <v>4096</v>
      </c>
      <c r="B3911" s="3" t="s">
        <v>4092</v>
      </c>
      <c r="C3911" s="3" t="s">
        <v>8199</v>
      </c>
      <c r="D3911" s="2">
        <v>3500</v>
      </c>
      <c r="E3911" s="11">
        <v>400</v>
      </c>
      <c r="F3911" s="2" t="s">
        <v>8220</v>
      </c>
      <c r="G3911" s="2" t="s">
        <v>8224</v>
      </c>
      <c r="H3911" s="2" t="s">
        <v>8246</v>
      </c>
      <c r="I3911" s="2">
        <v>1488271860</v>
      </c>
      <c r="J3911" s="2">
        <v>1484484219</v>
      </c>
      <c r="K3911" s="2" t="b">
        <v>0</v>
      </c>
      <c r="L3911" s="2">
        <v>5</v>
      </c>
      <c r="M3911" s="2" t="b">
        <v>0</v>
      </c>
      <c r="N3911" s="2" t="s">
        <v>8270</v>
      </c>
      <c r="O3911" s="9">
        <f>E3911/D3911</f>
        <v>0.11428571428571428</v>
      </c>
      <c r="P3911" s="10">
        <f>IF(E3911=0,0,E3911/L3911)</f>
        <v>80</v>
      </c>
      <c r="Q3911" s="2" t="str">
        <f>LEFT(N3911,SEARCH("/",N3911,1)-1)</f>
        <v>theater</v>
      </c>
      <c r="R3911" s="2" t="str">
        <f>RIGHT(N3911,LEN(N3911)-SEARCH("/",N3911))</f>
        <v>plays</v>
      </c>
      <c r="S3911" s="21">
        <f>(((J3911/60)/60)/24)+DATE(1970,1,1)+(-5/24)</f>
        <v>42750.321979166663</v>
      </c>
      <c r="T3911" s="21">
        <f>(((I3911/60)/60)/24)+DATE(1970,1,1)+(-5/24)</f>
        <v>42794.160416666658</v>
      </c>
    </row>
    <row r="3912" spans="1:20" ht="90" hidden="1" x14ac:dyDescent="0.25">
      <c r="A3912" s="13">
        <v>4097</v>
      </c>
      <c r="B3912" s="3" t="s">
        <v>4093</v>
      </c>
      <c r="C3912" s="3" t="s">
        <v>8200</v>
      </c>
      <c r="D3912" s="2">
        <v>10000</v>
      </c>
      <c r="E3912" s="11">
        <v>0</v>
      </c>
      <c r="F3912" s="2" t="s">
        <v>8220</v>
      </c>
      <c r="G3912" s="2" t="s">
        <v>8224</v>
      </c>
      <c r="H3912" s="2" t="s">
        <v>8246</v>
      </c>
      <c r="I3912" s="2">
        <v>1454284500</v>
      </c>
      <c r="J3912" s="2">
        <v>1449431237</v>
      </c>
      <c r="K3912" s="2" t="b">
        <v>0</v>
      </c>
      <c r="L3912" s="2">
        <v>0</v>
      </c>
      <c r="M3912" s="2" t="b">
        <v>0</v>
      </c>
      <c r="N3912" s="2" t="s">
        <v>8270</v>
      </c>
      <c r="O3912" s="9">
        <f>E3912/D3912</f>
        <v>0</v>
      </c>
      <c r="P3912" s="10">
        <f>IF(E3912=0,0,E3912/L3912)</f>
        <v>0</v>
      </c>
      <c r="Q3912" s="2" t="str">
        <f>LEFT(N3912,SEARCH("/",N3912,1)-1)</f>
        <v>theater</v>
      </c>
      <c r="R3912" s="2" t="str">
        <f>RIGHT(N3912,LEN(N3912)-SEARCH("/",N3912))</f>
        <v>plays</v>
      </c>
      <c r="S3912" s="21">
        <f>(((J3912/60)/60)/24)+DATE(1970,1,1)+(-5/24)</f>
        <v>42344.616168981483</v>
      </c>
      <c r="T3912" s="21">
        <f>(((I3912/60)/60)/24)+DATE(1970,1,1)+(-5/24)</f>
        <v>42400.788194444445</v>
      </c>
    </row>
    <row r="3913" spans="1:20" ht="75" hidden="1" x14ac:dyDescent="0.25">
      <c r="A3913" s="13">
        <v>4098</v>
      </c>
      <c r="B3913" s="3" t="s">
        <v>4094</v>
      </c>
      <c r="C3913" s="3" t="s">
        <v>8201</v>
      </c>
      <c r="D3913" s="2">
        <v>75000</v>
      </c>
      <c r="E3913" s="11">
        <v>0</v>
      </c>
      <c r="F3913" s="2" t="s">
        <v>8220</v>
      </c>
      <c r="G3913" s="2" t="s">
        <v>8223</v>
      </c>
      <c r="H3913" s="2" t="s">
        <v>8245</v>
      </c>
      <c r="I3913" s="2">
        <v>1465060797</v>
      </c>
      <c r="J3913" s="2">
        <v>1462468797</v>
      </c>
      <c r="K3913" s="2" t="b">
        <v>0</v>
      </c>
      <c r="L3913" s="2">
        <v>0</v>
      </c>
      <c r="M3913" s="2" t="b">
        <v>0</v>
      </c>
      <c r="N3913" s="2" t="s">
        <v>8270</v>
      </c>
      <c r="O3913" s="9">
        <f>E3913/D3913</f>
        <v>0</v>
      </c>
      <c r="P3913" s="10">
        <f>IF(E3913=0,0,E3913/L3913)</f>
        <v>0</v>
      </c>
      <c r="Q3913" s="2" t="str">
        <f>LEFT(N3913,SEARCH("/",N3913,1)-1)</f>
        <v>theater</v>
      </c>
      <c r="R3913" s="2" t="str">
        <f>RIGHT(N3913,LEN(N3913)-SEARCH("/",N3913))</f>
        <v>plays</v>
      </c>
      <c r="S3913" s="21">
        <f>(((J3913/60)/60)/24)+DATE(1970,1,1)+(-5/24)</f>
        <v>42495.51385416666</v>
      </c>
      <c r="T3913" s="21">
        <f>(((I3913/60)/60)/24)+DATE(1970,1,1)+(-5/24)</f>
        <v>42525.51385416666</v>
      </c>
    </row>
    <row r="3914" spans="1:20" ht="120" hidden="1" x14ac:dyDescent="0.25">
      <c r="A3914" s="13">
        <v>4099</v>
      </c>
      <c r="B3914" s="3" t="s">
        <v>4095</v>
      </c>
      <c r="C3914" s="3" t="s">
        <v>8202</v>
      </c>
      <c r="D3914" s="2">
        <v>4500</v>
      </c>
      <c r="E3914" s="11">
        <v>50</v>
      </c>
      <c r="F3914" s="2" t="s">
        <v>8220</v>
      </c>
      <c r="G3914" s="2" t="s">
        <v>8223</v>
      </c>
      <c r="H3914" s="2" t="s">
        <v>8245</v>
      </c>
      <c r="I3914" s="2">
        <v>1472847873</v>
      </c>
      <c r="J3914" s="2">
        <v>1468959873</v>
      </c>
      <c r="K3914" s="2" t="b">
        <v>0</v>
      </c>
      <c r="L3914" s="2">
        <v>1</v>
      </c>
      <c r="M3914" s="2" t="b">
        <v>0</v>
      </c>
      <c r="N3914" s="2" t="s">
        <v>8270</v>
      </c>
      <c r="O3914" s="9">
        <f>E3914/D3914</f>
        <v>1.1111111111111112E-2</v>
      </c>
      <c r="P3914" s="10">
        <f>IF(E3914=0,0,E3914/L3914)</f>
        <v>50</v>
      </c>
      <c r="Q3914" s="2" t="str">
        <f>LEFT(N3914,SEARCH("/",N3914,1)-1)</f>
        <v>theater</v>
      </c>
      <c r="R3914" s="2" t="str">
        <f>RIGHT(N3914,LEN(N3914)-SEARCH("/",N3914))</f>
        <v>plays</v>
      </c>
      <c r="S3914" s="21">
        <f>(((J3914/60)/60)/24)+DATE(1970,1,1)+(-5/24)</f>
        <v>42570.642048611109</v>
      </c>
      <c r="T3914" s="21">
        <f>(((I3914/60)/60)/24)+DATE(1970,1,1)+(-5/24)</f>
        <v>42615.642048611109</v>
      </c>
    </row>
    <row r="3915" spans="1:20" ht="60" hidden="1" x14ac:dyDescent="0.25">
      <c r="A3915" s="13">
        <v>4100</v>
      </c>
      <c r="B3915" s="3" t="s">
        <v>4096</v>
      </c>
      <c r="C3915" s="3" t="s">
        <v>8203</v>
      </c>
      <c r="D3915" s="2">
        <v>270</v>
      </c>
      <c r="E3915" s="11">
        <v>0</v>
      </c>
      <c r="F3915" s="2" t="s">
        <v>8220</v>
      </c>
      <c r="G3915" s="2" t="s">
        <v>8223</v>
      </c>
      <c r="H3915" s="2" t="s">
        <v>8245</v>
      </c>
      <c r="I3915" s="2">
        <v>1414205990</v>
      </c>
      <c r="J3915" s="2">
        <v>1413341990</v>
      </c>
      <c r="K3915" s="2" t="b">
        <v>0</v>
      </c>
      <c r="L3915" s="2">
        <v>0</v>
      </c>
      <c r="M3915" s="2" t="b">
        <v>0</v>
      </c>
      <c r="N3915" s="2" t="s">
        <v>8270</v>
      </c>
      <c r="O3915" s="9">
        <f>E3915/D3915</f>
        <v>0</v>
      </c>
      <c r="P3915" s="10">
        <f>IF(E3915=0,0,E3915/L3915)</f>
        <v>0</v>
      </c>
      <c r="Q3915" s="2" t="str">
        <f>LEFT(N3915,SEARCH("/",N3915,1)-1)</f>
        <v>theater</v>
      </c>
      <c r="R3915" s="2" t="str">
        <f>RIGHT(N3915,LEN(N3915)-SEARCH("/",N3915))</f>
        <v>plays</v>
      </c>
      <c r="S3915" s="21">
        <f>(((J3915/60)/60)/24)+DATE(1970,1,1)+(-5/24)</f>
        <v>41926.916550925926</v>
      </c>
      <c r="T3915" s="21">
        <f>(((I3915/60)/60)/24)+DATE(1970,1,1)+(-5/24)</f>
        <v>41936.916550925926</v>
      </c>
    </row>
    <row r="3916" spans="1:20" ht="90" hidden="1" x14ac:dyDescent="0.25">
      <c r="A3916" s="13">
        <v>4101</v>
      </c>
      <c r="B3916" s="3" t="s">
        <v>4097</v>
      </c>
      <c r="C3916" s="3" t="s">
        <v>8204</v>
      </c>
      <c r="D3916" s="2">
        <v>600</v>
      </c>
      <c r="E3916" s="11">
        <v>0</v>
      </c>
      <c r="F3916" s="2" t="s">
        <v>8220</v>
      </c>
      <c r="G3916" s="2" t="s">
        <v>8223</v>
      </c>
      <c r="H3916" s="2" t="s">
        <v>8245</v>
      </c>
      <c r="I3916" s="2">
        <v>1485380482</v>
      </c>
      <c r="J3916" s="2">
        <v>1482788482</v>
      </c>
      <c r="K3916" s="2" t="b">
        <v>0</v>
      </c>
      <c r="L3916" s="2">
        <v>0</v>
      </c>
      <c r="M3916" s="2" t="b">
        <v>0</v>
      </c>
      <c r="N3916" s="2" t="s">
        <v>8270</v>
      </c>
      <c r="O3916" s="9">
        <f>E3916/D3916</f>
        <v>0</v>
      </c>
      <c r="P3916" s="10">
        <f>IF(E3916=0,0,E3916/L3916)</f>
        <v>0</v>
      </c>
      <c r="Q3916" s="2" t="str">
        <f>LEFT(N3916,SEARCH("/",N3916,1)-1)</f>
        <v>theater</v>
      </c>
      <c r="R3916" s="2" t="str">
        <f>RIGHT(N3916,LEN(N3916)-SEARCH("/",N3916))</f>
        <v>plays</v>
      </c>
      <c r="S3916" s="21">
        <f>(((J3916/60)/60)/24)+DATE(1970,1,1)+(-5/24)</f>
        <v>42730.695393518516</v>
      </c>
      <c r="T3916" s="21">
        <f>(((I3916/60)/60)/24)+DATE(1970,1,1)+(-5/24)</f>
        <v>42760.695393518516</v>
      </c>
    </row>
    <row r="3917" spans="1:20" ht="75" hidden="1" x14ac:dyDescent="0.25">
      <c r="A3917" s="13">
        <v>4102</v>
      </c>
      <c r="B3917" s="3" t="s">
        <v>4098</v>
      </c>
      <c r="C3917" s="3" t="s">
        <v>8205</v>
      </c>
      <c r="D3917" s="2">
        <v>500</v>
      </c>
      <c r="E3917" s="11">
        <v>137</v>
      </c>
      <c r="F3917" s="2" t="s">
        <v>8220</v>
      </c>
      <c r="G3917" s="2" t="s">
        <v>8223</v>
      </c>
      <c r="H3917" s="2" t="s">
        <v>8245</v>
      </c>
      <c r="I3917" s="2">
        <v>1463343673</v>
      </c>
      <c r="J3917" s="2">
        <v>1460751673</v>
      </c>
      <c r="K3917" s="2" t="b">
        <v>0</v>
      </c>
      <c r="L3917" s="2">
        <v>6</v>
      </c>
      <c r="M3917" s="2" t="b">
        <v>0</v>
      </c>
      <c r="N3917" s="2" t="s">
        <v>8270</v>
      </c>
      <c r="O3917" s="9">
        <f>E3917/D3917</f>
        <v>0.27400000000000002</v>
      </c>
      <c r="P3917" s="10">
        <f>IF(E3917=0,0,E3917/L3917)</f>
        <v>22.833333333333332</v>
      </c>
      <c r="Q3917" s="2" t="str">
        <f>LEFT(N3917,SEARCH("/",N3917,1)-1)</f>
        <v>theater</v>
      </c>
      <c r="R3917" s="2" t="str">
        <f>RIGHT(N3917,LEN(N3917)-SEARCH("/",N3917))</f>
        <v>plays</v>
      </c>
      <c r="S3917" s="21">
        <f>(((J3917/60)/60)/24)+DATE(1970,1,1)+(-5/24)</f>
        <v>42475.639733796292</v>
      </c>
      <c r="T3917" s="21">
        <f>(((I3917/60)/60)/24)+DATE(1970,1,1)+(-5/24)</f>
        <v>42505.639733796292</v>
      </c>
    </row>
    <row r="3918" spans="1:20" ht="90" hidden="1" x14ac:dyDescent="0.25">
      <c r="A3918" s="13">
        <v>4103</v>
      </c>
      <c r="B3918" s="3" t="s">
        <v>4099</v>
      </c>
      <c r="C3918" s="3" t="s">
        <v>8206</v>
      </c>
      <c r="D3918" s="2">
        <v>1000</v>
      </c>
      <c r="E3918" s="11">
        <v>100</v>
      </c>
      <c r="F3918" s="2" t="s">
        <v>8220</v>
      </c>
      <c r="G3918" s="2" t="s">
        <v>8223</v>
      </c>
      <c r="H3918" s="2" t="s">
        <v>8245</v>
      </c>
      <c r="I3918" s="2">
        <v>1440613920</v>
      </c>
      <c r="J3918" s="2">
        <v>1435953566</v>
      </c>
      <c r="K3918" s="2" t="b">
        <v>0</v>
      </c>
      <c r="L3918" s="2">
        <v>6</v>
      </c>
      <c r="M3918" s="2" t="b">
        <v>0</v>
      </c>
      <c r="N3918" s="2" t="s">
        <v>8270</v>
      </c>
      <c r="O3918" s="9">
        <f>E3918/D3918</f>
        <v>0.1</v>
      </c>
      <c r="P3918" s="10">
        <f>IF(E3918=0,0,E3918/L3918)</f>
        <v>16.666666666666668</v>
      </c>
      <c r="Q3918" s="2" t="str">
        <f>LEFT(N3918,SEARCH("/",N3918,1)-1)</f>
        <v>theater</v>
      </c>
      <c r="R3918" s="2" t="str">
        <f>RIGHT(N3918,LEN(N3918)-SEARCH("/",N3918))</f>
        <v>plays</v>
      </c>
      <c r="S3918" s="21">
        <f>(((J3918/60)/60)/24)+DATE(1970,1,1)+(-5/24)</f>
        <v>42188.624606481484</v>
      </c>
      <c r="T3918" s="21">
        <f>(((I3918/60)/60)/24)+DATE(1970,1,1)+(-5/24)</f>
        <v>42242.563888888886</v>
      </c>
    </row>
    <row r="3919" spans="1:20" ht="90" hidden="1" x14ac:dyDescent="0.25">
      <c r="A3919" s="13">
        <v>4104</v>
      </c>
      <c r="B3919" s="3" t="s">
        <v>4100</v>
      </c>
      <c r="C3919" s="3" t="s">
        <v>8207</v>
      </c>
      <c r="D3919" s="2">
        <v>3000</v>
      </c>
      <c r="E3919" s="11">
        <v>641</v>
      </c>
      <c r="F3919" s="2" t="s">
        <v>8220</v>
      </c>
      <c r="G3919" s="2" t="s">
        <v>8225</v>
      </c>
      <c r="H3919" s="2" t="s">
        <v>8247</v>
      </c>
      <c r="I3919" s="2">
        <v>1477550434</v>
      </c>
      <c r="J3919" s="2">
        <v>1474958434</v>
      </c>
      <c r="K3919" s="2" t="b">
        <v>0</v>
      </c>
      <c r="L3919" s="2">
        <v>14</v>
      </c>
      <c r="M3919" s="2" t="b">
        <v>0</v>
      </c>
      <c r="N3919" s="2" t="s">
        <v>8270</v>
      </c>
      <c r="O3919" s="9">
        <f>E3919/D3919</f>
        <v>0.21366666666666667</v>
      </c>
      <c r="P3919" s="10">
        <f>IF(E3919=0,0,E3919/L3919)</f>
        <v>45.785714285714285</v>
      </c>
      <c r="Q3919" s="2" t="str">
        <f>LEFT(N3919,SEARCH("/",N3919,1)-1)</f>
        <v>theater</v>
      </c>
      <c r="R3919" s="2" t="str">
        <f>RIGHT(N3919,LEN(N3919)-SEARCH("/",N3919))</f>
        <v>plays</v>
      </c>
      <c r="S3919" s="21">
        <f>(((I3919/60)/60)/24)+DATE(1970,1,1)+(-5/24)</f>
        <v>42670.069837962961</v>
      </c>
      <c r="T3919" s="21">
        <f>(((I3919/60)/60)/24)+DATE(1970,1,1)+(-5/24)</f>
        <v>42670.069837962961</v>
      </c>
    </row>
    <row r="3920" spans="1:20" ht="90" hidden="1" x14ac:dyDescent="0.25">
      <c r="A3920" s="13">
        <v>4105</v>
      </c>
      <c r="B3920" s="3" t="s">
        <v>4101</v>
      </c>
      <c r="C3920" s="3" t="s">
        <v>8208</v>
      </c>
      <c r="D3920" s="2">
        <v>33000</v>
      </c>
      <c r="E3920" s="11">
        <v>2300</v>
      </c>
      <c r="F3920" s="2" t="s">
        <v>8220</v>
      </c>
      <c r="G3920" s="2" t="s">
        <v>8237</v>
      </c>
      <c r="H3920" s="2" t="s">
        <v>8255</v>
      </c>
      <c r="I3920" s="2">
        <v>1482711309</v>
      </c>
      <c r="J3920" s="2">
        <v>1479860109</v>
      </c>
      <c r="K3920" s="2" t="b">
        <v>0</v>
      </c>
      <c r="L3920" s="2">
        <v>6</v>
      </c>
      <c r="M3920" s="2" t="b">
        <v>0</v>
      </c>
      <c r="N3920" s="2" t="s">
        <v>8270</v>
      </c>
      <c r="O3920" s="9">
        <f>E3920/D3920</f>
        <v>6.9696969696969702E-2</v>
      </c>
      <c r="P3920" s="10">
        <f>IF(E3920=0,0,E3920/L3920)</f>
        <v>383.33333333333331</v>
      </c>
      <c r="Q3920" s="2" t="str">
        <f>LEFT(N3920,SEARCH("/",N3920,1)-1)</f>
        <v>theater</v>
      </c>
      <c r="R3920" s="2" t="str">
        <f>RIGHT(N3920,LEN(N3920)-SEARCH("/",N3920))</f>
        <v>plays</v>
      </c>
      <c r="S3920" s="21">
        <f>(((I3920/60)/60)/24)+DATE(1970,1,1)+(-5/24)</f>
        <v>42729.802187499998</v>
      </c>
      <c r="T3920" s="21">
        <f>(((I3920/60)/60)/24)+DATE(1970,1,1)+(-5/24)</f>
        <v>42729.802187499998</v>
      </c>
    </row>
    <row r="3921" spans="1:20" ht="90" hidden="1" x14ac:dyDescent="0.25">
      <c r="A3921" s="13">
        <v>4106</v>
      </c>
      <c r="B3921" s="3" t="s">
        <v>4102</v>
      </c>
      <c r="C3921" s="3" t="s">
        <v>8209</v>
      </c>
      <c r="D3921" s="2">
        <v>5000</v>
      </c>
      <c r="E3921" s="11">
        <v>3530</v>
      </c>
      <c r="F3921" s="2" t="s">
        <v>8220</v>
      </c>
      <c r="G3921" s="2" t="s">
        <v>8223</v>
      </c>
      <c r="H3921" s="2" t="s">
        <v>8245</v>
      </c>
      <c r="I3921" s="2">
        <v>1427936400</v>
      </c>
      <c r="J3921" s="2">
        <v>1424221866</v>
      </c>
      <c r="K3921" s="2" t="b">
        <v>0</v>
      </c>
      <c r="L3921" s="2">
        <v>33</v>
      </c>
      <c r="M3921" s="2" t="b">
        <v>0</v>
      </c>
      <c r="N3921" s="2" t="s">
        <v>8270</v>
      </c>
      <c r="O3921" s="9">
        <f>E3921/D3921</f>
        <v>0.70599999999999996</v>
      </c>
      <c r="P3921" s="10">
        <f>IF(E3921=0,0,E3921/L3921)</f>
        <v>106.96969696969697</v>
      </c>
      <c r="Q3921" s="2" t="str">
        <f>LEFT(N3921,SEARCH("/",N3921,1)-1)</f>
        <v>theater</v>
      </c>
      <c r="R3921" s="2" t="str">
        <f>RIGHT(N3921,LEN(N3921)-SEARCH("/",N3921))</f>
        <v>plays</v>
      </c>
      <c r="S3921" s="21">
        <f>(((I3921/60)/60)/24)+DATE(1970,1,1)+(-5/24)</f>
        <v>42095.833333333336</v>
      </c>
      <c r="T3921" s="21">
        <f>(((I3921/60)/60)/24)+DATE(1970,1,1)+(-5/24)</f>
        <v>42095.833333333336</v>
      </c>
    </row>
    <row r="3922" spans="1:20" ht="90" hidden="1" x14ac:dyDescent="0.25">
      <c r="A3922" s="13">
        <v>4107</v>
      </c>
      <c r="B3922" s="3" t="s">
        <v>4103</v>
      </c>
      <c r="C3922" s="3" t="s">
        <v>8210</v>
      </c>
      <c r="D3922" s="2">
        <v>2000</v>
      </c>
      <c r="E3922" s="11">
        <v>41</v>
      </c>
      <c r="F3922" s="2" t="s">
        <v>8220</v>
      </c>
      <c r="G3922" s="2" t="s">
        <v>8223</v>
      </c>
      <c r="H3922" s="2" t="s">
        <v>8245</v>
      </c>
      <c r="I3922" s="2">
        <v>1411596001</v>
      </c>
      <c r="J3922" s="2">
        <v>1409608801</v>
      </c>
      <c r="K3922" s="2" t="b">
        <v>0</v>
      </c>
      <c r="L3922" s="2">
        <v>4</v>
      </c>
      <c r="M3922" s="2" t="b">
        <v>0</v>
      </c>
      <c r="N3922" s="2" t="s">
        <v>8270</v>
      </c>
      <c r="O3922" s="9">
        <f>E3922/D3922</f>
        <v>2.0500000000000001E-2</v>
      </c>
      <c r="P3922" s="10">
        <f>IF(E3922=0,0,E3922/L3922)</f>
        <v>10.25</v>
      </c>
      <c r="Q3922" s="2" t="str">
        <f>LEFT(N3922,SEARCH("/",N3922,1)-1)</f>
        <v>theater</v>
      </c>
      <c r="R3922" s="2" t="str">
        <f>RIGHT(N3922,LEN(N3922)-SEARCH("/",N3922))</f>
        <v>plays</v>
      </c>
      <c r="S3922" s="21">
        <f>(((I3922/60)/60)/24)+DATE(1970,1,1)+(-5/24)</f>
        <v>41906.708344907405</v>
      </c>
      <c r="T3922" s="21">
        <f>(((I3922/60)/60)/24)+DATE(1970,1,1)+(-5/24)</f>
        <v>41906.708344907405</v>
      </c>
    </row>
    <row r="3923" spans="1:20" ht="90" hidden="1" x14ac:dyDescent="0.25">
      <c r="A3923" s="13">
        <v>4108</v>
      </c>
      <c r="B3923" s="3" t="s">
        <v>4104</v>
      </c>
      <c r="C3923" s="3" t="s">
        <v>8211</v>
      </c>
      <c r="D3923" s="2">
        <v>3000</v>
      </c>
      <c r="E3923" s="11">
        <v>59</v>
      </c>
      <c r="F3923" s="2" t="s">
        <v>8220</v>
      </c>
      <c r="G3923" s="2" t="s">
        <v>8223</v>
      </c>
      <c r="H3923" s="2" t="s">
        <v>8245</v>
      </c>
      <c r="I3923" s="2">
        <v>1488517200</v>
      </c>
      <c r="J3923" s="2">
        <v>1485909937</v>
      </c>
      <c r="K3923" s="2" t="b">
        <v>0</v>
      </c>
      <c r="L3923" s="2">
        <v>1</v>
      </c>
      <c r="M3923" s="2" t="b">
        <v>0</v>
      </c>
      <c r="N3923" s="2" t="s">
        <v>8270</v>
      </c>
      <c r="O3923" s="9">
        <f>E3923/D3923</f>
        <v>1.9666666666666666E-2</v>
      </c>
      <c r="P3923" s="10">
        <f>IF(E3923=0,0,E3923/L3923)</f>
        <v>59</v>
      </c>
      <c r="Q3923" s="2" t="str">
        <f>LEFT(N3923,SEARCH("/",N3923,1)-1)</f>
        <v>theater</v>
      </c>
      <c r="R3923" s="2" t="str">
        <f>RIGHT(N3923,LEN(N3923)-SEARCH("/",N3923))</f>
        <v>plays</v>
      </c>
      <c r="S3923" s="21">
        <f>(((I3923/60)/60)/24)+DATE(1970,1,1)+(-5/24)</f>
        <v>42796.999999999993</v>
      </c>
      <c r="T3923" s="21">
        <f>(((I3923/60)/60)/24)+DATE(1970,1,1)+(-5/24)</f>
        <v>42796.999999999993</v>
      </c>
    </row>
    <row r="3924" spans="1:20" ht="90" hidden="1" x14ac:dyDescent="0.25">
      <c r="A3924" s="13">
        <v>4109</v>
      </c>
      <c r="B3924" s="3" t="s">
        <v>4105</v>
      </c>
      <c r="C3924" s="3" t="s">
        <v>8212</v>
      </c>
      <c r="D3924" s="2">
        <v>500</v>
      </c>
      <c r="E3924" s="11">
        <v>0</v>
      </c>
      <c r="F3924" s="2" t="s">
        <v>8220</v>
      </c>
      <c r="G3924" s="2" t="s">
        <v>8224</v>
      </c>
      <c r="H3924" s="2" t="s">
        <v>8246</v>
      </c>
      <c r="I3924" s="2">
        <v>1448805404</v>
      </c>
      <c r="J3924" s="2">
        <v>1446209804</v>
      </c>
      <c r="K3924" s="2" t="b">
        <v>0</v>
      </c>
      <c r="L3924" s="2">
        <v>0</v>
      </c>
      <c r="M3924" s="2" t="b">
        <v>0</v>
      </c>
      <c r="N3924" s="2" t="s">
        <v>8270</v>
      </c>
      <c r="O3924" s="9">
        <f>E3924/D3924</f>
        <v>0</v>
      </c>
      <c r="P3924" s="10">
        <f>IF(E3924=0,0,E3924/L3924)</f>
        <v>0</v>
      </c>
      <c r="Q3924" s="2" t="str">
        <f>LEFT(N3924,SEARCH("/",N3924,1)-1)</f>
        <v>theater</v>
      </c>
      <c r="R3924" s="2" t="str">
        <f>RIGHT(N3924,LEN(N3924)-SEARCH("/",N3924))</f>
        <v>plays</v>
      </c>
      <c r="S3924" s="21">
        <f>(((I3924/60)/60)/24)+DATE(1970,1,1)+(-5/24)</f>
        <v>42337.372731481482</v>
      </c>
      <c r="T3924" s="21">
        <f>(((I3924/60)/60)/24)+DATE(1970,1,1)+(-5/24)</f>
        <v>42337.372731481482</v>
      </c>
    </row>
    <row r="3925" spans="1:20" ht="90" hidden="1" x14ac:dyDescent="0.25">
      <c r="A3925" s="13">
        <v>4110</v>
      </c>
      <c r="B3925" s="3" t="s">
        <v>4106</v>
      </c>
      <c r="C3925" s="3" t="s">
        <v>8213</v>
      </c>
      <c r="D3925" s="2">
        <v>300</v>
      </c>
      <c r="E3925" s="11">
        <v>86</v>
      </c>
      <c r="F3925" s="2" t="s">
        <v>8220</v>
      </c>
      <c r="G3925" s="2" t="s">
        <v>8224</v>
      </c>
      <c r="H3925" s="2" t="s">
        <v>8246</v>
      </c>
      <c r="I3925" s="2">
        <v>1469113351</v>
      </c>
      <c r="J3925" s="2">
        <v>1463929351</v>
      </c>
      <c r="K3925" s="2" t="b">
        <v>0</v>
      </c>
      <c r="L3925" s="2">
        <v>6</v>
      </c>
      <c r="M3925" s="2" t="b">
        <v>0</v>
      </c>
      <c r="N3925" s="2" t="s">
        <v>8270</v>
      </c>
      <c r="O3925" s="9">
        <f>E3925/D3925</f>
        <v>0.28666666666666668</v>
      </c>
      <c r="P3925" s="10">
        <f>IF(E3925=0,0,E3925/L3925)</f>
        <v>14.333333333333334</v>
      </c>
      <c r="Q3925" s="2" t="str">
        <f>LEFT(N3925,SEARCH("/",N3925,1)-1)</f>
        <v>theater</v>
      </c>
      <c r="R3925" s="2" t="str">
        <f>RIGHT(N3925,LEN(N3925)-SEARCH("/",N3925))</f>
        <v>plays</v>
      </c>
      <c r="S3925" s="21">
        <f>(((I3925/60)/60)/24)+DATE(1970,1,1)+(-5/24)</f>
        <v>42572.418414351843</v>
      </c>
      <c r="T3925" s="21">
        <f>(((I3925/60)/60)/24)+DATE(1970,1,1)+(-5/24)</f>
        <v>42572.418414351843</v>
      </c>
    </row>
    <row r="3926" spans="1:20" ht="75" hidden="1" x14ac:dyDescent="0.25">
      <c r="A3926" s="13">
        <v>4111</v>
      </c>
      <c r="B3926" s="3" t="s">
        <v>4107</v>
      </c>
      <c r="C3926" s="3" t="s">
        <v>8214</v>
      </c>
      <c r="D3926" s="2">
        <v>3000</v>
      </c>
      <c r="E3926" s="11">
        <v>94</v>
      </c>
      <c r="F3926" s="2" t="s">
        <v>8220</v>
      </c>
      <c r="G3926" s="2" t="s">
        <v>8223</v>
      </c>
      <c r="H3926" s="2" t="s">
        <v>8245</v>
      </c>
      <c r="I3926" s="2">
        <v>1424747740</v>
      </c>
      <c r="J3926" s="2">
        <v>1422155740</v>
      </c>
      <c r="K3926" s="2" t="b">
        <v>0</v>
      </c>
      <c r="L3926" s="2">
        <v>6</v>
      </c>
      <c r="M3926" s="2" t="b">
        <v>0</v>
      </c>
      <c r="N3926" s="2" t="s">
        <v>8270</v>
      </c>
      <c r="O3926" s="9">
        <f>E3926/D3926</f>
        <v>3.1333333333333331E-2</v>
      </c>
      <c r="P3926" s="10">
        <f>IF(E3926=0,0,E3926/L3926)</f>
        <v>15.666666666666666</v>
      </c>
      <c r="Q3926" s="2" t="str">
        <f>LEFT(N3926,SEARCH("/",N3926,1)-1)</f>
        <v>theater</v>
      </c>
      <c r="R3926" s="2" t="str">
        <f>RIGHT(N3926,LEN(N3926)-SEARCH("/",N3926))</f>
        <v>plays</v>
      </c>
      <c r="S3926" s="21">
        <f>(((I3926/60)/60)/24)+DATE(1970,1,1)+(-5/24)</f>
        <v>42058.927546296291</v>
      </c>
      <c r="T3926" s="21">
        <f>(((I3926/60)/60)/24)+DATE(1970,1,1)+(-5/24)</f>
        <v>42058.927546296291</v>
      </c>
    </row>
    <row r="3927" spans="1:20" ht="90" hidden="1" x14ac:dyDescent="0.25">
      <c r="A3927" s="13">
        <v>4112</v>
      </c>
      <c r="B3927" s="3" t="s">
        <v>4108</v>
      </c>
      <c r="C3927" s="3" t="s">
        <v>6961</v>
      </c>
      <c r="D3927" s="2">
        <v>2500</v>
      </c>
      <c r="E3927" s="11">
        <v>1</v>
      </c>
      <c r="F3927" s="2" t="s">
        <v>8220</v>
      </c>
      <c r="G3927" s="2" t="s">
        <v>8240</v>
      </c>
      <c r="H3927" s="2" t="s">
        <v>8248</v>
      </c>
      <c r="I3927" s="2">
        <v>1456617600</v>
      </c>
      <c r="J3927" s="2">
        <v>1454280186</v>
      </c>
      <c r="K3927" s="2" t="b">
        <v>0</v>
      </c>
      <c r="L3927" s="2">
        <v>1</v>
      </c>
      <c r="M3927" s="2" t="b">
        <v>0</v>
      </c>
      <c r="N3927" s="2" t="s">
        <v>8270</v>
      </c>
      <c r="O3927" s="9">
        <f>E3927/D3927</f>
        <v>4.0000000000000002E-4</v>
      </c>
      <c r="P3927" s="10">
        <f>IF(E3927=0,0,E3927/L3927)</f>
        <v>1</v>
      </c>
      <c r="Q3927" s="2" t="str">
        <f>LEFT(N3927,SEARCH("/",N3927,1)-1)</f>
        <v>theater</v>
      </c>
      <c r="R3927" s="2" t="str">
        <f>RIGHT(N3927,LEN(N3927)-SEARCH("/",N3927))</f>
        <v>plays</v>
      </c>
      <c r="S3927" s="21">
        <f>(((I3927/60)/60)/24)+DATE(1970,1,1)+(-5/24)</f>
        <v>42427.791666666664</v>
      </c>
      <c r="T3927" s="21">
        <f>(((I3927/60)/60)/24)+DATE(1970,1,1)+(-5/24)</f>
        <v>42427.791666666664</v>
      </c>
    </row>
    <row r="3928" spans="1:20" ht="90" hidden="1" x14ac:dyDescent="0.25">
      <c r="A3928" s="13">
        <v>4113</v>
      </c>
      <c r="B3928" s="3" t="s">
        <v>4109</v>
      </c>
      <c r="C3928" s="3" t="s">
        <v>8215</v>
      </c>
      <c r="D3928" s="2">
        <v>1500</v>
      </c>
      <c r="E3928" s="11">
        <v>3</v>
      </c>
      <c r="F3928" s="2" t="s">
        <v>8220</v>
      </c>
      <c r="G3928" s="2" t="s">
        <v>8223</v>
      </c>
      <c r="H3928" s="2" t="s">
        <v>8245</v>
      </c>
      <c r="I3928" s="2">
        <v>1452234840</v>
      </c>
      <c r="J3928" s="2">
        <v>1450619123</v>
      </c>
      <c r="K3928" s="2" t="b">
        <v>0</v>
      </c>
      <c r="L3928" s="2">
        <v>3</v>
      </c>
      <c r="M3928" s="2" t="b">
        <v>0</v>
      </c>
      <c r="N3928" s="2" t="s">
        <v>8270</v>
      </c>
      <c r="O3928" s="9">
        <f>E3928/D3928</f>
        <v>2E-3</v>
      </c>
      <c r="P3928" s="10">
        <f>IF(E3928=0,0,E3928/L3928)</f>
        <v>1</v>
      </c>
      <c r="Q3928" s="2" t="str">
        <f>LEFT(N3928,SEARCH("/",N3928,1)-1)</f>
        <v>theater</v>
      </c>
      <c r="R3928" s="2" t="str">
        <f>RIGHT(N3928,LEN(N3928)-SEARCH("/",N3928))</f>
        <v>plays</v>
      </c>
      <c r="S3928" s="21">
        <f>(((I3928/60)/60)/24)+DATE(1970,1,1)+(-5/24)</f>
        <v>42377.06527777778</v>
      </c>
      <c r="T3928" s="21">
        <f>(((I3928/60)/60)/24)+DATE(1970,1,1)+(-5/24)</f>
        <v>42377.06527777778</v>
      </c>
    </row>
    <row r="3929" spans="1:20" ht="90" hidden="1" x14ac:dyDescent="0.25">
      <c r="A3929" s="13">
        <v>2701</v>
      </c>
      <c r="B3929" s="3" t="s">
        <v>2701</v>
      </c>
      <c r="C3929" s="3" t="s">
        <v>6811</v>
      </c>
      <c r="D3929" s="2">
        <v>3400</v>
      </c>
      <c r="E3929" s="11">
        <v>1570</v>
      </c>
      <c r="F3929" s="2" t="s">
        <v>8221</v>
      </c>
      <c r="G3929" s="2" t="s">
        <v>8240</v>
      </c>
      <c r="H3929" s="2" t="s">
        <v>8248</v>
      </c>
      <c r="I3929" s="2">
        <v>1491586534</v>
      </c>
      <c r="J3929" s="2">
        <v>1488911734</v>
      </c>
      <c r="K3929" s="2" t="b">
        <v>0</v>
      </c>
      <c r="L3929" s="2">
        <v>46</v>
      </c>
      <c r="M3929" s="2" t="b">
        <v>0</v>
      </c>
      <c r="N3929" s="2" t="s">
        <v>8302</v>
      </c>
      <c r="O3929" s="9">
        <f>E3929/D3929</f>
        <v>0.46176470588235297</v>
      </c>
      <c r="P3929" s="10">
        <f>IF(E3929=0,0,E3929/L3929)</f>
        <v>34.130434782608695</v>
      </c>
      <c r="Q3929" s="2" t="str">
        <f>LEFT(N3929,SEARCH("/",N3929,1)-1)</f>
        <v>theater</v>
      </c>
      <c r="R3929" s="2" t="str">
        <f>RIGHT(N3929,LEN(N3929)-SEARCH("/",N3929))</f>
        <v>spaces</v>
      </c>
      <c r="S3929" s="21">
        <f>(((J3929/60)/60)/24)+DATE(1970,1,1)+(-5/24)</f>
        <v>42801.566365740735</v>
      </c>
      <c r="T3929" s="21">
        <f>(((I3929/60)/60)/24)+DATE(1970,1,1)+(-5/24)</f>
        <v>42832.524699074071</v>
      </c>
    </row>
    <row r="3930" spans="1:20" ht="90" x14ac:dyDescent="0.25">
      <c r="A3930" s="13">
        <v>2702</v>
      </c>
      <c r="B3930" s="3" t="s">
        <v>2702</v>
      </c>
      <c r="C3930" s="3" t="s">
        <v>6812</v>
      </c>
      <c r="D3930" s="2">
        <v>10000</v>
      </c>
      <c r="E3930" s="11">
        <v>3441</v>
      </c>
      <c r="F3930" s="2" t="s">
        <v>8221</v>
      </c>
      <c r="G3930" s="2" t="s">
        <v>8223</v>
      </c>
      <c r="H3930" s="2" t="s">
        <v>8245</v>
      </c>
      <c r="I3930" s="2">
        <v>1491416077</v>
      </c>
      <c r="J3930" s="2">
        <v>1488827677</v>
      </c>
      <c r="K3930" s="2" t="b">
        <v>1</v>
      </c>
      <c r="L3930" s="2">
        <v>26</v>
      </c>
      <c r="M3930" s="2" t="b">
        <v>0</v>
      </c>
      <c r="N3930" s="2" t="s">
        <v>8302</v>
      </c>
      <c r="O3930" s="9">
        <f>E3930/D3930</f>
        <v>0.34410000000000002</v>
      </c>
      <c r="P3930" s="10">
        <f>IF(E3930=0,0,E3930/L3930)</f>
        <v>132.34615384615384</v>
      </c>
      <c r="Q3930" s="2" t="str">
        <f>LEFT(N3930,SEARCH("/",N3930,1)-1)</f>
        <v>theater</v>
      </c>
      <c r="R3930" s="2" t="str">
        <f>RIGHT(N3930,LEN(N3930)-SEARCH("/",N3930))</f>
        <v>spaces</v>
      </c>
      <c r="S3930" s="21">
        <f>(((J3930/60)/60)/24)+DATE(1970,1,1)+(-5/24)</f>
        <v>42800.593483796292</v>
      </c>
      <c r="T3930" s="21">
        <f>(((I3930/60)/60)/24)+DATE(1970,1,1)+(-5/24)</f>
        <v>42830.551817129628</v>
      </c>
    </row>
    <row r="3931" spans="1:20" ht="75" hidden="1" x14ac:dyDescent="0.25">
      <c r="A3931" s="13">
        <v>2703</v>
      </c>
      <c r="B3931" s="3" t="s">
        <v>2703</v>
      </c>
      <c r="C3931" s="3" t="s">
        <v>6813</v>
      </c>
      <c r="D3931" s="2">
        <v>40000</v>
      </c>
      <c r="E3931" s="11">
        <v>41500</v>
      </c>
      <c r="F3931" s="2" t="s">
        <v>8221</v>
      </c>
      <c r="G3931" s="2" t="s">
        <v>8237</v>
      </c>
      <c r="H3931" s="2" t="s">
        <v>8255</v>
      </c>
      <c r="I3931" s="2">
        <v>1490196830</v>
      </c>
      <c r="J3931" s="2">
        <v>1485016430</v>
      </c>
      <c r="K3931" s="2" t="b">
        <v>0</v>
      </c>
      <c r="L3931" s="2">
        <v>45</v>
      </c>
      <c r="M3931" s="2" t="b">
        <v>0</v>
      </c>
      <c r="N3931" s="2" t="s">
        <v>8302</v>
      </c>
      <c r="O3931" s="9">
        <f>E3931/D3931</f>
        <v>1.0375000000000001</v>
      </c>
      <c r="P3931" s="10">
        <f>IF(E3931=0,0,E3931/L3931)</f>
        <v>922.22222222222217</v>
      </c>
      <c r="Q3931" s="2" t="str">
        <f>LEFT(N3931,SEARCH("/",N3931,1)-1)</f>
        <v>theater</v>
      </c>
      <c r="R3931" s="2" t="str">
        <f>RIGHT(N3931,LEN(N3931)-SEARCH("/",N3931))</f>
        <v>spaces</v>
      </c>
      <c r="S3931" s="21">
        <f>(((J3931/60)/60)/24)+DATE(1970,1,1)+(-5/24)</f>
        <v>42756.481828703698</v>
      </c>
      <c r="T3931" s="21">
        <f>(((I3931/60)/60)/24)+DATE(1970,1,1)+(-5/24)</f>
        <v>42816.440162037034</v>
      </c>
    </row>
    <row r="3932" spans="1:20" ht="90" hidden="1" x14ac:dyDescent="0.25">
      <c r="A3932" s="13">
        <v>2704</v>
      </c>
      <c r="B3932" s="3" t="s">
        <v>2704</v>
      </c>
      <c r="C3932" s="3" t="s">
        <v>6814</v>
      </c>
      <c r="D3932" s="2">
        <v>19000</v>
      </c>
      <c r="E3932" s="11">
        <v>1145</v>
      </c>
      <c r="F3932" s="2" t="s">
        <v>8221</v>
      </c>
      <c r="G3932" s="2" t="s">
        <v>8223</v>
      </c>
      <c r="H3932" s="2" t="s">
        <v>8245</v>
      </c>
      <c r="I3932" s="2">
        <v>1491421314</v>
      </c>
      <c r="J3932" s="2">
        <v>1487709714</v>
      </c>
      <c r="K3932" s="2" t="b">
        <v>0</v>
      </c>
      <c r="L3932" s="2">
        <v>7</v>
      </c>
      <c r="M3932" s="2" t="b">
        <v>0</v>
      </c>
      <c r="N3932" s="2" t="s">
        <v>8302</v>
      </c>
      <c r="O3932" s="9">
        <f>E3932/D3932</f>
        <v>6.0263157894736845E-2</v>
      </c>
      <c r="P3932" s="10">
        <f>IF(E3932=0,0,E3932/L3932)</f>
        <v>163.57142857142858</v>
      </c>
      <c r="Q3932" s="2" t="str">
        <f>LEFT(N3932,SEARCH("/",N3932,1)-1)</f>
        <v>theater</v>
      </c>
      <c r="R3932" s="2" t="str">
        <f>RIGHT(N3932,LEN(N3932)-SEARCH("/",N3932))</f>
        <v>spaces</v>
      </c>
      <c r="S3932" s="21">
        <f>(((J3932/60)/60)/24)+DATE(1970,1,1)+(-5/24)</f>
        <v>42787.654097222221</v>
      </c>
      <c r="T3932" s="21">
        <f>(((I3932/60)/60)/24)+DATE(1970,1,1)+(-5/24)</f>
        <v>42830.61243055555</v>
      </c>
    </row>
    <row r="3933" spans="1:20" ht="45" hidden="1" x14ac:dyDescent="0.25">
      <c r="A3933" s="13">
        <v>2705</v>
      </c>
      <c r="B3933" s="3" t="s">
        <v>2705</v>
      </c>
      <c r="C3933" s="3" t="s">
        <v>6815</v>
      </c>
      <c r="D3933" s="2">
        <v>16500</v>
      </c>
      <c r="E3933" s="11">
        <v>1739</v>
      </c>
      <c r="F3933" s="2" t="s">
        <v>8221</v>
      </c>
      <c r="G3933" s="2" t="s">
        <v>8223</v>
      </c>
      <c r="H3933" s="2" t="s">
        <v>8245</v>
      </c>
      <c r="I3933" s="2">
        <v>1490389158</v>
      </c>
      <c r="J3933" s="2">
        <v>1486504758</v>
      </c>
      <c r="K3933" s="2" t="b">
        <v>0</v>
      </c>
      <c r="L3933" s="2">
        <v>8</v>
      </c>
      <c r="M3933" s="2" t="b">
        <v>0</v>
      </c>
      <c r="N3933" s="2" t="s">
        <v>8302</v>
      </c>
      <c r="O3933" s="9">
        <f>E3933/D3933</f>
        <v>0.10539393939393939</v>
      </c>
      <c r="P3933" s="10">
        <f>IF(E3933=0,0,E3933/L3933)</f>
        <v>217.375</v>
      </c>
      <c r="Q3933" s="2" t="str">
        <f>LEFT(N3933,SEARCH("/",N3933,1)-1)</f>
        <v>theater</v>
      </c>
      <c r="R3933" s="2" t="str">
        <f>RIGHT(N3933,LEN(N3933)-SEARCH("/",N3933))</f>
        <v>spaces</v>
      </c>
      <c r="S3933" s="21">
        <f>(((J3933/60)/60)/24)+DATE(1970,1,1)+(-5/24)</f>
        <v>42773.70784722222</v>
      </c>
      <c r="T3933" s="21">
        <f>(((I3933/60)/60)/24)+DATE(1970,1,1)+(-5/24)</f>
        <v>42818.666180555556</v>
      </c>
    </row>
    <row r="3934" spans="1:20" ht="105" hidden="1" x14ac:dyDescent="0.25">
      <c r="A3934" s="13">
        <v>2706</v>
      </c>
      <c r="B3934" s="3" t="s">
        <v>2706</v>
      </c>
      <c r="C3934" s="3" t="s">
        <v>6816</v>
      </c>
      <c r="D3934" s="2">
        <v>35000</v>
      </c>
      <c r="E3934" s="11">
        <v>39304</v>
      </c>
      <c r="F3934" s="2" t="s">
        <v>8218</v>
      </c>
      <c r="G3934" s="2" t="s">
        <v>8223</v>
      </c>
      <c r="H3934" s="2" t="s">
        <v>8245</v>
      </c>
      <c r="I3934" s="2">
        <v>1413442740</v>
      </c>
      <c r="J3934" s="2">
        <v>1410937483</v>
      </c>
      <c r="K3934" s="2" t="b">
        <v>1</v>
      </c>
      <c r="L3934" s="2">
        <v>263</v>
      </c>
      <c r="M3934" s="2" t="b">
        <v>1</v>
      </c>
      <c r="N3934" s="2" t="s">
        <v>8302</v>
      </c>
      <c r="O3934" s="9">
        <f>E3934/D3934</f>
        <v>1.1229714285714285</v>
      </c>
      <c r="P3934" s="10">
        <f>IF(E3934=0,0,E3934/L3934)</f>
        <v>149.44486692015209</v>
      </c>
      <c r="Q3934" s="2" t="str">
        <f>LEFT(N3934,SEARCH("/",N3934,1)-1)</f>
        <v>theater</v>
      </c>
      <c r="R3934" s="2" t="str">
        <f>RIGHT(N3934,LEN(N3934)-SEARCH("/",N3934))</f>
        <v>spaces</v>
      </c>
      <c r="S3934" s="21">
        <f>(((J3934/60)/60)/24)+DATE(1970,1,1)+(-5/24)</f>
        <v>41899.086608796293</v>
      </c>
      <c r="T3934" s="21">
        <f>(((I3934/60)/60)/24)+DATE(1970,1,1)+(-5/24)</f>
        <v>41928.082638888889</v>
      </c>
    </row>
    <row r="3935" spans="1:20" ht="75" hidden="1" x14ac:dyDescent="0.25">
      <c r="A3935" s="13">
        <v>2707</v>
      </c>
      <c r="B3935" s="3" t="s">
        <v>2707</v>
      </c>
      <c r="C3935" s="3" t="s">
        <v>6817</v>
      </c>
      <c r="D3935" s="2">
        <v>8000</v>
      </c>
      <c r="E3935" s="11">
        <v>28067.57</v>
      </c>
      <c r="F3935" s="2" t="s">
        <v>8218</v>
      </c>
      <c r="G3935" s="2" t="s">
        <v>8223</v>
      </c>
      <c r="H3935" s="2" t="s">
        <v>8245</v>
      </c>
      <c r="I3935" s="2">
        <v>1369637940</v>
      </c>
      <c r="J3935" s="2">
        <v>1367088443</v>
      </c>
      <c r="K3935" s="2" t="b">
        <v>1</v>
      </c>
      <c r="L3935" s="2">
        <v>394</v>
      </c>
      <c r="M3935" s="2" t="b">
        <v>1</v>
      </c>
      <c r="N3935" s="2" t="s">
        <v>8302</v>
      </c>
      <c r="O3935" s="9">
        <f>E3935/D3935</f>
        <v>3.50844625</v>
      </c>
      <c r="P3935" s="10">
        <f>IF(E3935=0,0,E3935/L3935)</f>
        <v>71.237487309644663</v>
      </c>
      <c r="Q3935" s="2" t="str">
        <f>LEFT(N3935,SEARCH("/",N3935,1)-1)</f>
        <v>theater</v>
      </c>
      <c r="R3935" s="2" t="str">
        <f>RIGHT(N3935,LEN(N3935)-SEARCH("/",N3935))</f>
        <v>spaces</v>
      </c>
      <c r="S3935" s="21">
        <f>(((J3935/60)/60)/24)+DATE(1970,1,1)+(-5/24)</f>
        <v>41391.574571759258</v>
      </c>
      <c r="T3935" s="21">
        <f>(((I3935/60)/60)/24)+DATE(1970,1,1)+(-5/24)</f>
        <v>41421.082638888889</v>
      </c>
    </row>
    <row r="3936" spans="1:20" ht="75" hidden="1" x14ac:dyDescent="0.25">
      <c r="A3936" s="13">
        <v>2708</v>
      </c>
      <c r="B3936" s="3" t="s">
        <v>2708</v>
      </c>
      <c r="C3936" s="3" t="s">
        <v>6818</v>
      </c>
      <c r="D3936" s="2">
        <v>20000</v>
      </c>
      <c r="E3936" s="11">
        <v>46643.07</v>
      </c>
      <c r="F3936" s="2" t="s">
        <v>8218</v>
      </c>
      <c r="G3936" s="2" t="s">
        <v>8224</v>
      </c>
      <c r="H3936" s="2" t="s">
        <v>8246</v>
      </c>
      <c r="I3936" s="2">
        <v>1469119526</v>
      </c>
      <c r="J3936" s="2">
        <v>1463935526</v>
      </c>
      <c r="K3936" s="2" t="b">
        <v>1</v>
      </c>
      <c r="L3936" s="2">
        <v>1049</v>
      </c>
      <c r="M3936" s="2" t="b">
        <v>1</v>
      </c>
      <c r="N3936" s="2" t="s">
        <v>8302</v>
      </c>
      <c r="O3936" s="9">
        <f>E3936/D3936</f>
        <v>2.3321535</v>
      </c>
      <c r="P3936" s="10">
        <f>IF(E3936=0,0,E3936/L3936)</f>
        <v>44.464318398474738</v>
      </c>
      <c r="Q3936" s="2" t="str">
        <f>LEFT(N3936,SEARCH("/",N3936,1)-1)</f>
        <v>theater</v>
      </c>
      <c r="R3936" s="2" t="str">
        <f>RIGHT(N3936,LEN(N3936)-SEARCH("/",N3936))</f>
        <v>spaces</v>
      </c>
      <c r="S3936" s="21">
        <f>(((J3936/60)/60)/24)+DATE(1970,1,1)+(-5/24)</f>
        <v>42512.489884259259</v>
      </c>
      <c r="T3936" s="21">
        <f>(((I3936/60)/60)/24)+DATE(1970,1,1)+(-5/24)</f>
        <v>42572.489884259259</v>
      </c>
    </row>
    <row r="3937" spans="1:20" ht="90" hidden="1" x14ac:dyDescent="0.25">
      <c r="A3937" s="13">
        <v>2709</v>
      </c>
      <c r="B3937" s="3" t="s">
        <v>2709</v>
      </c>
      <c r="C3937" s="3" t="s">
        <v>6819</v>
      </c>
      <c r="D3937" s="2">
        <v>50000</v>
      </c>
      <c r="E3937" s="11">
        <v>50803</v>
      </c>
      <c r="F3937" s="2" t="s">
        <v>8218</v>
      </c>
      <c r="G3937" s="2" t="s">
        <v>8223</v>
      </c>
      <c r="H3937" s="2" t="s">
        <v>8245</v>
      </c>
      <c r="I3937" s="2">
        <v>1475553540</v>
      </c>
      <c r="J3937" s="2">
        <v>1472528141</v>
      </c>
      <c r="K3937" s="2" t="b">
        <v>1</v>
      </c>
      <c r="L3937" s="2">
        <v>308</v>
      </c>
      <c r="M3937" s="2" t="b">
        <v>1</v>
      </c>
      <c r="N3937" s="2" t="s">
        <v>8302</v>
      </c>
      <c r="O3937" s="9">
        <f>E3937/D3937</f>
        <v>1.01606</v>
      </c>
      <c r="P3937" s="10">
        <f>IF(E3937=0,0,E3937/L3937)</f>
        <v>164.94480519480518</v>
      </c>
      <c r="Q3937" s="2" t="str">
        <f>LEFT(N3937,SEARCH("/",N3937,1)-1)</f>
        <v>theater</v>
      </c>
      <c r="R3937" s="2" t="str">
        <f>RIGHT(N3937,LEN(N3937)-SEARCH("/",N3937))</f>
        <v>spaces</v>
      </c>
      <c r="S3937" s="21">
        <f>(((J3937/60)/60)/24)+DATE(1970,1,1)+(-5/24)</f>
        <v>42611.941446759258</v>
      </c>
      <c r="T3937" s="21">
        <f>(((I3937/60)/60)/24)+DATE(1970,1,1)+(-5/24)</f>
        <v>42646.957638888889</v>
      </c>
    </row>
    <row r="3938" spans="1:20" ht="60" hidden="1" x14ac:dyDescent="0.25">
      <c r="A3938" s="13">
        <v>2710</v>
      </c>
      <c r="B3938" s="3" t="s">
        <v>2710</v>
      </c>
      <c r="C3938" s="3" t="s">
        <v>6820</v>
      </c>
      <c r="D3938" s="2">
        <v>60000</v>
      </c>
      <c r="E3938" s="11">
        <v>92340.21</v>
      </c>
      <c r="F3938" s="2" t="s">
        <v>8218</v>
      </c>
      <c r="G3938" s="2" t="s">
        <v>8223</v>
      </c>
      <c r="H3938" s="2" t="s">
        <v>8245</v>
      </c>
      <c r="I3938" s="2">
        <v>1407549600</v>
      </c>
      <c r="J3938" s="2">
        <v>1404797428</v>
      </c>
      <c r="K3938" s="2" t="b">
        <v>1</v>
      </c>
      <c r="L3938" s="2">
        <v>1088</v>
      </c>
      <c r="M3938" s="2" t="b">
        <v>1</v>
      </c>
      <c r="N3938" s="2" t="s">
        <v>8302</v>
      </c>
      <c r="O3938" s="9">
        <f>E3938/D3938</f>
        <v>1.5390035000000002</v>
      </c>
      <c r="P3938" s="10">
        <f>IF(E3938=0,0,E3938/L3938)</f>
        <v>84.871516544117654</v>
      </c>
      <c r="Q3938" s="2" t="str">
        <f>LEFT(N3938,SEARCH("/",N3938,1)-1)</f>
        <v>theater</v>
      </c>
      <c r="R3938" s="2" t="str">
        <f>RIGHT(N3938,LEN(N3938)-SEARCH("/",N3938))</f>
        <v>spaces</v>
      </c>
      <c r="S3938" s="21">
        <f>(((J3938/60)/60)/24)+DATE(1970,1,1)+(-5/24)</f>
        <v>41828.021157407406</v>
      </c>
      <c r="T3938" s="21">
        <f>(((I3938/60)/60)/24)+DATE(1970,1,1)+(-5/24)</f>
        <v>41859.875</v>
      </c>
    </row>
    <row r="3939" spans="1:20" ht="90" hidden="1" x14ac:dyDescent="0.25">
      <c r="A3939" s="13">
        <v>2711</v>
      </c>
      <c r="B3939" s="3" t="s">
        <v>2711</v>
      </c>
      <c r="C3939" s="3" t="s">
        <v>6821</v>
      </c>
      <c r="D3939" s="2">
        <v>3910</v>
      </c>
      <c r="E3939" s="11">
        <v>3938</v>
      </c>
      <c r="F3939" s="2" t="s">
        <v>8218</v>
      </c>
      <c r="G3939" s="2" t="s">
        <v>8224</v>
      </c>
      <c r="H3939" s="2" t="s">
        <v>8246</v>
      </c>
      <c r="I3939" s="2">
        <v>1403301660</v>
      </c>
      <c r="J3939" s="2">
        <v>1400694790</v>
      </c>
      <c r="K3939" s="2" t="b">
        <v>1</v>
      </c>
      <c r="L3939" s="2">
        <v>73</v>
      </c>
      <c r="M3939" s="2" t="b">
        <v>1</v>
      </c>
      <c r="N3939" s="2" t="s">
        <v>8302</v>
      </c>
      <c r="O3939" s="9">
        <f>E3939/D3939</f>
        <v>1.007161125319693</v>
      </c>
      <c r="P3939" s="10">
        <f>IF(E3939=0,0,E3939/L3939)</f>
        <v>53.945205479452056</v>
      </c>
      <c r="Q3939" s="2" t="str">
        <f>LEFT(N3939,SEARCH("/",N3939,1)-1)</f>
        <v>theater</v>
      </c>
      <c r="R3939" s="2" t="str">
        <f>RIGHT(N3939,LEN(N3939)-SEARCH("/",N3939))</f>
        <v>spaces</v>
      </c>
      <c r="S3939" s="21">
        <f>(((J3939/60)/60)/24)+DATE(1970,1,1)+(-5/24)</f>
        <v>41780.536921296298</v>
      </c>
      <c r="T3939" s="21">
        <f>(((I3939/60)/60)/24)+DATE(1970,1,1)+(-5/24)</f>
        <v>41810.709027777775</v>
      </c>
    </row>
    <row r="3940" spans="1:20" ht="90" hidden="1" x14ac:dyDescent="0.25">
      <c r="A3940" s="13">
        <v>2712</v>
      </c>
      <c r="B3940" s="3" t="s">
        <v>2712</v>
      </c>
      <c r="C3940" s="3" t="s">
        <v>6822</v>
      </c>
      <c r="D3940" s="2">
        <v>5500</v>
      </c>
      <c r="E3940" s="11">
        <v>7226</v>
      </c>
      <c r="F3940" s="2" t="s">
        <v>8218</v>
      </c>
      <c r="G3940" s="2" t="s">
        <v>8223</v>
      </c>
      <c r="H3940" s="2" t="s">
        <v>8245</v>
      </c>
      <c r="I3940" s="2">
        <v>1373738400</v>
      </c>
      <c r="J3940" s="2">
        <v>1370568560</v>
      </c>
      <c r="K3940" s="2" t="b">
        <v>1</v>
      </c>
      <c r="L3940" s="2">
        <v>143</v>
      </c>
      <c r="M3940" s="2" t="b">
        <v>1</v>
      </c>
      <c r="N3940" s="2" t="s">
        <v>8302</v>
      </c>
      <c r="O3940" s="9">
        <f>E3940/D3940</f>
        <v>1.3138181818181818</v>
      </c>
      <c r="P3940" s="10">
        <f>IF(E3940=0,0,E3940/L3940)</f>
        <v>50.531468531468533</v>
      </c>
      <c r="Q3940" s="2" t="str">
        <f>LEFT(N3940,SEARCH("/",N3940,1)-1)</f>
        <v>theater</v>
      </c>
      <c r="R3940" s="2" t="str">
        <f>RIGHT(N3940,LEN(N3940)-SEARCH("/",N3940))</f>
        <v>spaces</v>
      </c>
      <c r="S3940" s="21">
        <f>(((J3940/60)/60)/24)+DATE(1970,1,1)+(-5/24)</f>
        <v>41431.853703703702</v>
      </c>
      <c r="T3940" s="21">
        <f>(((I3940/60)/60)/24)+DATE(1970,1,1)+(-5/24)</f>
        <v>41468.541666666664</v>
      </c>
    </row>
    <row r="3941" spans="1:20" ht="90" hidden="1" x14ac:dyDescent="0.25">
      <c r="A3941" s="13">
        <v>2713</v>
      </c>
      <c r="B3941" s="3" t="s">
        <v>2713</v>
      </c>
      <c r="C3941" s="3" t="s">
        <v>6823</v>
      </c>
      <c r="D3941" s="2">
        <v>150000</v>
      </c>
      <c r="E3941" s="11">
        <v>153362</v>
      </c>
      <c r="F3941" s="2" t="s">
        <v>8218</v>
      </c>
      <c r="G3941" s="2" t="s">
        <v>8223</v>
      </c>
      <c r="H3941" s="2" t="s">
        <v>8245</v>
      </c>
      <c r="I3941" s="2">
        <v>1450971684</v>
      </c>
      <c r="J3941" s="2">
        <v>1447515684</v>
      </c>
      <c r="K3941" s="2" t="b">
        <v>1</v>
      </c>
      <c r="L3941" s="2">
        <v>1420</v>
      </c>
      <c r="M3941" s="2" t="b">
        <v>1</v>
      </c>
      <c r="N3941" s="2" t="s">
        <v>8302</v>
      </c>
      <c r="O3941" s="9">
        <f>E3941/D3941</f>
        <v>1.0224133333333334</v>
      </c>
      <c r="P3941" s="10">
        <f>IF(E3941=0,0,E3941/L3941)</f>
        <v>108.00140845070422</v>
      </c>
      <c r="Q3941" s="2" t="str">
        <f>LEFT(N3941,SEARCH("/",N3941,1)-1)</f>
        <v>theater</v>
      </c>
      <c r="R3941" s="2" t="str">
        <f>RIGHT(N3941,LEN(N3941)-SEARCH("/",N3941))</f>
        <v>spaces</v>
      </c>
      <c r="S3941" s="21">
        <f>(((J3941/60)/60)/24)+DATE(1970,1,1)+(-5/24)</f>
        <v>42322.445416666662</v>
      </c>
      <c r="T3941" s="21">
        <f>(((I3941/60)/60)/24)+DATE(1970,1,1)+(-5/24)</f>
        <v>42362.445416666662</v>
      </c>
    </row>
    <row r="3942" spans="1:20" ht="60" hidden="1" x14ac:dyDescent="0.25">
      <c r="A3942" s="13">
        <v>2714</v>
      </c>
      <c r="B3942" s="3" t="s">
        <v>2714</v>
      </c>
      <c r="C3942" s="3" t="s">
        <v>6824</v>
      </c>
      <c r="D3942" s="2">
        <v>25000</v>
      </c>
      <c r="E3942" s="11">
        <v>29089</v>
      </c>
      <c r="F3942" s="2" t="s">
        <v>8218</v>
      </c>
      <c r="G3942" s="2" t="s">
        <v>8223</v>
      </c>
      <c r="H3942" s="2" t="s">
        <v>8245</v>
      </c>
      <c r="I3942" s="2">
        <v>1476486000</v>
      </c>
      <c r="J3942" s="2">
        <v>1474040596</v>
      </c>
      <c r="K3942" s="2" t="b">
        <v>1</v>
      </c>
      <c r="L3942" s="2">
        <v>305</v>
      </c>
      <c r="M3942" s="2" t="b">
        <v>1</v>
      </c>
      <c r="N3942" s="2" t="s">
        <v>8302</v>
      </c>
      <c r="O3942" s="9">
        <f>E3942/D3942</f>
        <v>1.1635599999999999</v>
      </c>
      <c r="P3942" s="10">
        <f>IF(E3942=0,0,E3942/L3942)</f>
        <v>95.373770491803285</v>
      </c>
      <c r="Q3942" s="2" t="str">
        <f>LEFT(N3942,SEARCH("/",N3942,1)-1)</f>
        <v>theater</v>
      </c>
      <c r="R3942" s="2" t="str">
        <f>RIGHT(N3942,LEN(N3942)-SEARCH("/",N3942))</f>
        <v>spaces</v>
      </c>
      <c r="S3942" s="21">
        <f>(((J3942/60)/60)/24)+DATE(1970,1,1)+(-5/24)</f>
        <v>42629.446712962956</v>
      </c>
      <c r="T3942" s="21">
        <f>(((I3942/60)/60)/24)+DATE(1970,1,1)+(-5/24)</f>
        <v>42657.749999999993</v>
      </c>
    </row>
    <row r="3943" spans="1:20" ht="90" hidden="1" x14ac:dyDescent="0.25">
      <c r="A3943" s="13">
        <v>2715</v>
      </c>
      <c r="B3943" s="3" t="s">
        <v>2715</v>
      </c>
      <c r="C3943" s="3" t="s">
        <v>6825</v>
      </c>
      <c r="D3943" s="2">
        <v>12000</v>
      </c>
      <c r="E3943" s="11">
        <v>31754.69</v>
      </c>
      <c r="F3943" s="2" t="s">
        <v>8218</v>
      </c>
      <c r="G3943" s="2" t="s">
        <v>8223</v>
      </c>
      <c r="H3943" s="2" t="s">
        <v>8245</v>
      </c>
      <c r="I3943" s="2">
        <v>1456047228</v>
      </c>
      <c r="J3943" s="2">
        <v>1453109628</v>
      </c>
      <c r="K3943" s="2" t="b">
        <v>1</v>
      </c>
      <c r="L3943" s="2">
        <v>551</v>
      </c>
      <c r="M3943" s="2" t="b">
        <v>1</v>
      </c>
      <c r="N3943" s="2" t="s">
        <v>8302</v>
      </c>
      <c r="O3943" s="9">
        <f>E3943/D3943</f>
        <v>2.6462241666666664</v>
      </c>
      <c r="P3943" s="10">
        <f>IF(E3943=0,0,E3943/L3943)</f>
        <v>57.631016333938291</v>
      </c>
      <c r="Q3943" s="2" t="str">
        <f>LEFT(N3943,SEARCH("/",N3943,1)-1)</f>
        <v>theater</v>
      </c>
      <c r="R3943" s="2" t="str">
        <f>RIGHT(N3943,LEN(N3943)-SEARCH("/",N3943))</f>
        <v>spaces</v>
      </c>
      <c r="S3943" s="21">
        <f>(((J3943/60)/60)/24)+DATE(1970,1,1)+(-5/24)</f>
        <v>42387.190138888887</v>
      </c>
      <c r="T3943" s="21">
        <f>(((I3943/60)/60)/24)+DATE(1970,1,1)+(-5/24)</f>
        <v>42421.190138888887</v>
      </c>
    </row>
    <row r="3944" spans="1:20" ht="120" hidden="1" x14ac:dyDescent="0.25">
      <c r="A3944" s="13">
        <v>2716</v>
      </c>
      <c r="B3944" s="3" t="s">
        <v>2716</v>
      </c>
      <c r="C3944" s="3" t="s">
        <v>6826</v>
      </c>
      <c r="D3944" s="2">
        <v>10000</v>
      </c>
      <c r="E3944" s="11">
        <v>11998.01</v>
      </c>
      <c r="F3944" s="2" t="s">
        <v>8218</v>
      </c>
      <c r="G3944" s="2" t="s">
        <v>8235</v>
      </c>
      <c r="H3944" s="2" t="s">
        <v>8248</v>
      </c>
      <c r="I3944" s="2">
        <v>1444291193</v>
      </c>
      <c r="J3944" s="2">
        <v>1441699193</v>
      </c>
      <c r="K3944" s="2" t="b">
        <v>1</v>
      </c>
      <c r="L3944" s="2">
        <v>187</v>
      </c>
      <c r="M3944" s="2" t="b">
        <v>1</v>
      </c>
      <c r="N3944" s="2" t="s">
        <v>8302</v>
      </c>
      <c r="O3944" s="9">
        <f>E3944/D3944</f>
        <v>1.1998010000000001</v>
      </c>
      <c r="P3944" s="10">
        <f>IF(E3944=0,0,E3944/L3944)</f>
        <v>64.160481283422456</v>
      </c>
      <c r="Q3944" s="2" t="str">
        <f>LEFT(N3944,SEARCH("/",N3944,1)-1)</f>
        <v>theater</v>
      </c>
      <c r="R3944" s="2" t="str">
        <f>RIGHT(N3944,LEN(N3944)-SEARCH("/",N3944))</f>
        <v>spaces</v>
      </c>
      <c r="S3944" s="21">
        <f>(((J3944/60)/60)/24)+DATE(1970,1,1)+(-5/24)</f>
        <v>42255.124918981477</v>
      </c>
      <c r="T3944" s="21">
        <f>(((I3944/60)/60)/24)+DATE(1970,1,1)+(-5/24)</f>
        <v>42285.124918981477</v>
      </c>
    </row>
    <row r="3945" spans="1:20" ht="90" hidden="1" x14ac:dyDescent="0.25">
      <c r="A3945" s="13">
        <v>2717</v>
      </c>
      <c r="B3945" s="3" t="s">
        <v>2717</v>
      </c>
      <c r="C3945" s="3" t="s">
        <v>6827</v>
      </c>
      <c r="D3945" s="2">
        <v>25000</v>
      </c>
      <c r="E3945" s="11">
        <v>30026</v>
      </c>
      <c r="F3945" s="2" t="s">
        <v>8218</v>
      </c>
      <c r="G3945" s="2" t="s">
        <v>8223</v>
      </c>
      <c r="H3945" s="2" t="s">
        <v>8245</v>
      </c>
      <c r="I3945" s="2">
        <v>1417906649</v>
      </c>
      <c r="J3945" s="2">
        <v>1414015049</v>
      </c>
      <c r="K3945" s="2" t="b">
        <v>1</v>
      </c>
      <c r="L3945" s="2">
        <v>325</v>
      </c>
      <c r="M3945" s="2" t="b">
        <v>1</v>
      </c>
      <c r="N3945" s="2" t="s">
        <v>8302</v>
      </c>
      <c r="O3945" s="9">
        <f>E3945/D3945</f>
        <v>1.2010400000000001</v>
      </c>
      <c r="P3945" s="10">
        <f>IF(E3945=0,0,E3945/L3945)</f>
        <v>92.387692307692305</v>
      </c>
      <c r="Q3945" s="2" t="str">
        <f>LEFT(N3945,SEARCH("/",N3945,1)-1)</f>
        <v>theater</v>
      </c>
      <c r="R3945" s="2" t="str">
        <f>RIGHT(N3945,LEN(N3945)-SEARCH("/",N3945))</f>
        <v>spaces</v>
      </c>
      <c r="S3945" s="21">
        <f>(((J3945/60)/60)/24)+DATE(1970,1,1)+(-5/24)</f>
        <v>41934.706585648149</v>
      </c>
      <c r="T3945" s="21">
        <f>(((I3945/60)/60)/24)+DATE(1970,1,1)+(-5/24)</f>
        <v>41979.748252314814</v>
      </c>
    </row>
    <row r="3946" spans="1:20" ht="90" hidden="1" x14ac:dyDescent="0.25">
      <c r="A3946" s="13">
        <v>2718</v>
      </c>
      <c r="B3946" s="3" t="s">
        <v>2718</v>
      </c>
      <c r="C3946" s="3" t="s">
        <v>6828</v>
      </c>
      <c r="D3946" s="2">
        <v>18000</v>
      </c>
      <c r="E3946" s="11">
        <v>18645</v>
      </c>
      <c r="F3946" s="2" t="s">
        <v>8218</v>
      </c>
      <c r="G3946" s="2" t="s">
        <v>8223</v>
      </c>
      <c r="H3946" s="2" t="s">
        <v>8245</v>
      </c>
      <c r="I3946" s="2">
        <v>1462316400</v>
      </c>
      <c r="J3946" s="2">
        <v>1459865945</v>
      </c>
      <c r="K3946" s="2" t="b">
        <v>1</v>
      </c>
      <c r="L3946" s="2">
        <v>148</v>
      </c>
      <c r="M3946" s="2" t="b">
        <v>1</v>
      </c>
      <c r="N3946" s="2" t="s">
        <v>8302</v>
      </c>
      <c r="O3946" s="9">
        <f>E3946/D3946</f>
        <v>1.0358333333333334</v>
      </c>
      <c r="P3946" s="10">
        <f>IF(E3946=0,0,E3946/L3946)</f>
        <v>125.97972972972973</v>
      </c>
      <c r="Q3946" s="2" t="str">
        <f>LEFT(N3946,SEARCH("/",N3946,1)-1)</f>
        <v>theater</v>
      </c>
      <c r="R3946" s="2" t="str">
        <f>RIGHT(N3946,LEN(N3946)-SEARCH("/",N3946))</f>
        <v>spaces</v>
      </c>
      <c r="S3946" s="21">
        <f>(((J3946/60)/60)/24)+DATE(1970,1,1)+(-5/24)</f>
        <v>42465.388252314813</v>
      </c>
      <c r="T3946" s="21">
        <f>(((I3946/60)/60)/24)+DATE(1970,1,1)+(-5/24)</f>
        <v>42493.749999999993</v>
      </c>
    </row>
    <row r="3947" spans="1:20" ht="90" hidden="1" x14ac:dyDescent="0.25">
      <c r="A3947" s="13">
        <v>2719</v>
      </c>
      <c r="B3947" s="3" t="s">
        <v>2719</v>
      </c>
      <c r="C3947" s="3" t="s">
        <v>6829</v>
      </c>
      <c r="D3947" s="2">
        <v>6000</v>
      </c>
      <c r="E3947" s="11">
        <v>6530</v>
      </c>
      <c r="F3947" s="2" t="s">
        <v>8218</v>
      </c>
      <c r="G3947" s="2" t="s">
        <v>8223</v>
      </c>
      <c r="H3947" s="2" t="s">
        <v>8245</v>
      </c>
      <c r="I3947" s="2">
        <v>1460936694</v>
      </c>
      <c r="J3947" s="2">
        <v>1455756294</v>
      </c>
      <c r="K3947" s="2" t="b">
        <v>0</v>
      </c>
      <c r="L3947" s="2">
        <v>69</v>
      </c>
      <c r="M3947" s="2" t="b">
        <v>1</v>
      </c>
      <c r="N3947" s="2" t="s">
        <v>8302</v>
      </c>
      <c r="O3947" s="9">
        <f>E3947/D3947</f>
        <v>1.0883333333333334</v>
      </c>
      <c r="P3947" s="10">
        <f>IF(E3947=0,0,E3947/L3947)</f>
        <v>94.637681159420296</v>
      </c>
      <c r="Q3947" s="2" t="str">
        <f>LEFT(N3947,SEARCH("/",N3947,1)-1)</f>
        <v>theater</v>
      </c>
      <c r="R3947" s="2" t="str">
        <f>RIGHT(N3947,LEN(N3947)-SEARCH("/",N3947))</f>
        <v>spaces</v>
      </c>
      <c r="S3947" s="21">
        <f>(((J3947/60)/60)/24)+DATE(1970,1,1)+(-5/24)</f>
        <v>42417.822847222218</v>
      </c>
      <c r="T3947" s="21">
        <f>(((I3947/60)/60)/24)+DATE(1970,1,1)+(-5/24)</f>
        <v>42477.781180555547</v>
      </c>
    </row>
    <row r="3948" spans="1:20" ht="75" hidden="1" x14ac:dyDescent="0.25">
      <c r="A3948" s="13">
        <v>2720</v>
      </c>
      <c r="B3948" s="3" t="s">
        <v>2720</v>
      </c>
      <c r="C3948" s="3" t="s">
        <v>6830</v>
      </c>
      <c r="D3948" s="2">
        <v>25000</v>
      </c>
      <c r="E3948" s="11">
        <v>29531</v>
      </c>
      <c r="F3948" s="2" t="s">
        <v>8218</v>
      </c>
      <c r="G3948" s="2" t="s">
        <v>8223</v>
      </c>
      <c r="H3948" s="2" t="s">
        <v>8245</v>
      </c>
      <c r="I3948" s="2">
        <v>1478866253</v>
      </c>
      <c r="J3948" s="2">
        <v>1476270653</v>
      </c>
      <c r="K3948" s="2" t="b">
        <v>0</v>
      </c>
      <c r="L3948" s="2">
        <v>173</v>
      </c>
      <c r="M3948" s="2" t="b">
        <v>1</v>
      </c>
      <c r="N3948" s="2" t="s">
        <v>8302</v>
      </c>
      <c r="O3948" s="9">
        <f>E3948/D3948</f>
        <v>1.1812400000000001</v>
      </c>
      <c r="P3948" s="10">
        <f>IF(E3948=0,0,E3948/L3948)</f>
        <v>170.69942196531792</v>
      </c>
      <c r="Q3948" s="2" t="str">
        <f>LEFT(N3948,SEARCH("/",N3948,1)-1)</f>
        <v>theater</v>
      </c>
      <c r="R3948" s="2" t="str">
        <f>RIGHT(N3948,LEN(N3948)-SEARCH("/",N3948))</f>
        <v>spaces</v>
      </c>
      <c r="S3948" s="21">
        <f>(((J3948/60)/60)/24)+DATE(1970,1,1)+(-5/24)</f>
        <v>42655.257557870362</v>
      </c>
      <c r="T3948" s="21">
        <f>(((I3948/60)/60)/24)+DATE(1970,1,1)+(-5/24)</f>
        <v>42685.299224537033</v>
      </c>
    </row>
    <row r="3949" spans="1:20" ht="90" hidden="1" x14ac:dyDescent="0.25">
      <c r="A3949" s="13">
        <v>2941</v>
      </c>
      <c r="B3949" s="3" t="s">
        <v>2941</v>
      </c>
      <c r="C3949" s="3" t="s">
        <v>7051</v>
      </c>
      <c r="D3949" s="2">
        <v>25000</v>
      </c>
      <c r="E3949" s="11">
        <v>1</v>
      </c>
      <c r="F3949" s="2" t="s">
        <v>8220</v>
      </c>
      <c r="G3949" s="2" t="s">
        <v>8223</v>
      </c>
      <c r="H3949" s="2" t="s">
        <v>8245</v>
      </c>
      <c r="I3949" s="2">
        <v>1425250955</v>
      </c>
      <c r="J3949" s="2">
        <v>1422658955</v>
      </c>
      <c r="K3949" s="2" t="b">
        <v>0</v>
      </c>
      <c r="L3949" s="2">
        <v>1</v>
      </c>
      <c r="M3949" s="2" t="b">
        <v>0</v>
      </c>
      <c r="N3949" s="2" t="s">
        <v>8302</v>
      </c>
      <c r="O3949" s="9">
        <f>E3949/D3949</f>
        <v>4.0000000000000003E-5</v>
      </c>
      <c r="P3949" s="10">
        <f>IF(E3949=0,0,E3949/L3949)</f>
        <v>1</v>
      </c>
      <c r="Q3949" s="2" t="str">
        <f>LEFT(N3949,SEARCH("/",N3949,1)-1)</f>
        <v>theater</v>
      </c>
      <c r="R3949" s="2" t="str">
        <f>RIGHT(N3949,LEN(N3949)-SEARCH("/",N3949))</f>
        <v>spaces</v>
      </c>
      <c r="S3949" s="21">
        <f>(((J3949/60)/60)/24)+DATE(1970,1,1)+(-5/24)</f>
        <v>42034.751793981479</v>
      </c>
      <c r="T3949" s="21">
        <f>(((I3949/60)/60)/24)+DATE(1970,1,1)+(-5/24)</f>
        <v>42064.751793981479</v>
      </c>
    </row>
    <row r="3950" spans="1:20" ht="90" hidden="1" x14ac:dyDescent="0.25">
      <c r="A3950" s="13">
        <v>2942</v>
      </c>
      <c r="B3950" s="3" t="s">
        <v>2942</v>
      </c>
      <c r="C3950" s="3" t="s">
        <v>7052</v>
      </c>
      <c r="D3950" s="2">
        <v>200000</v>
      </c>
      <c r="E3950" s="11">
        <v>40850</v>
      </c>
      <c r="F3950" s="2" t="s">
        <v>8220</v>
      </c>
      <c r="G3950" s="2" t="s">
        <v>8228</v>
      </c>
      <c r="H3950" s="2" t="s">
        <v>8250</v>
      </c>
      <c r="I3950" s="2">
        <v>1450297080</v>
      </c>
      <c r="J3950" s="2">
        <v>1448565459</v>
      </c>
      <c r="K3950" s="2" t="b">
        <v>0</v>
      </c>
      <c r="L3950" s="2">
        <v>202</v>
      </c>
      <c r="M3950" s="2" t="b">
        <v>0</v>
      </c>
      <c r="N3950" s="2" t="s">
        <v>8302</v>
      </c>
      <c r="O3950" s="9">
        <f>E3950/D3950</f>
        <v>0.20424999999999999</v>
      </c>
      <c r="P3950" s="10">
        <f>IF(E3950=0,0,E3950/L3950)</f>
        <v>202.22772277227722</v>
      </c>
      <c r="Q3950" s="2" t="str">
        <f>LEFT(N3950,SEARCH("/",N3950,1)-1)</f>
        <v>theater</v>
      </c>
      <c r="R3950" s="2" t="str">
        <f>RIGHT(N3950,LEN(N3950)-SEARCH("/",N3950))</f>
        <v>spaces</v>
      </c>
      <c r="S3950" s="21">
        <f>(((J3950/60)/60)/24)+DATE(1970,1,1)+(-5/24)</f>
        <v>42334.595590277771</v>
      </c>
      <c r="T3950" s="21">
        <f>(((I3950/60)/60)/24)+DATE(1970,1,1)+(-5/24)</f>
        <v>42354.637499999997</v>
      </c>
    </row>
    <row r="3951" spans="1:20" ht="90" hidden="1" x14ac:dyDescent="0.25">
      <c r="A3951" s="13">
        <v>2943</v>
      </c>
      <c r="B3951" s="3" t="s">
        <v>2943</v>
      </c>
      <c r="C3951" s="3" t="s">
        <v>7053</v>
      </c>
      <c r="D3951" s="2">
        <v>3000</v>
      </c>
      <c r="E3951" s="11">
        <v>0</v>
      </c>
      <c r="F3951" s="2" t="s">
        <v>8220</v>
      </c>
      <c r="G3951" s="2" t="s">
        <v>8223</v>
      </c>
      <c r="H3951" s="2" t="s">
        <v>8245</v>
      </c>
      <c r="I3951" s="2">
        <v>1428894380</v>
      </c>
      <c r="J3951" s="2">
        <v>1426302380</v>
      </c>
      <c r="K3951" s="2" t="b">
        <v>0</v>
      </c>
      <c r="L3951" s="2">
        <v>0</v>
      </c>
      <c r="M3951" s="2" t="b">
        <v>0</v>
      </c>
      <c r="N3951" s="2" t="s">
        <v>8302</v>
      </c>
      <c r="O3951" s="9">
        <f>E3951/D3951</f>
        <v>0</v>
      </c>
      <c r="P3951" s="10">
        <f>IF(E3951=0,0,E3951/L3951)</f>
        <v>0</v>
      </c>
      <c r="Q3951" s="2" t="str">
        <f>LEFT(N3951,SEARCH("/",N3951,1)-1)</f>
        <v>theater</v>
      </c>
      <c r="R3951" s="2" t="str">
        <f>RIGHT(N3951,LEN(N3951)-SEARCH("/",N3951))</f>
        <v>spaces</v>
      </c>
      <c r="S3951" s="21">
        <f>(((J3951/60)/60)/24)+DATE(1970,1,1)+(-5/24)</f>
        <v>42076.921064814807</v>
      </c>
      <c r="T3951" s="21">
        <f>(((I3951/60)/60)/24)+DATE(1970,1,1)+(-5/24)</f>
        <v>42106.921064814807</v>
      </c>
    </row>
    <row r="3952" spans="1:20" ht="75" hidden="1" x14ac:dyDescent="0.25">
      <c r="A3952" s="13">
        <v>2944</v>
      </c>
      <c r="B3952" s="3" t="s">
        <v>2944</v>
      </c>
      <c r="C3952" s="3" t="s">
        <v>7054</v>
      </c>
      <c r="D3952" s="2">
        <v>10000</v>
      </c>
      <c r="E3952" s="11">
        <v>100</v>
      </c>
      <c r="F3952" s="2" t="s">
        <v>8220</v>
      </c>
      <c r="G3952" s="2" t="s">
        <v>8223</v>
      </c>
      <c r="H3952" s="2" t="s">
        <v>8245</v>
      </c>
      <c r="I3952" s="2">
        <v>1433714198</v>
      </c>
      <c r="J3952" s="2">
        <v>1431122198</v>
      </c>
      <c r="K3952" s="2" t="b">
        <v>0</v>
      </c>
      <c r="L3952" s="2">
        <v>1</v>
      </c>
      <c r="M3952" s="2" t="b">
        <v>0</v>
      </c>
      <c r="N3952" s="2" t="s">
        <v>8302</v>
      </c>
      <c r="O3952" s="9">
        <f>E3952/D3952</f>
        <v>0.01</v>
      </c>
      <c r="P3952" s="10">
        <f>IF(E3952=0,0,E3952/L3952)</f>
        <v>100</v>
      </c>
      <c r="Q3952" s="2" t="str">
        <f>LEFT(N3952,SEARCH("/",N3952,1)-1)</f>
        <v>theater</v>
      </c>
      <c r="R3952" s="2" t="str">
        <f>RIGHT(N3952,LEN(N3952)-SEARCH("/",N3952))</f>
        <v>spaces</v>
      </c>
      <c r="S3952" s="21">
        <f>(((J3952/60)/60)/24)+DATE(1970,1,1)+(-5/24)</f>
        <v>42132.705995370365</v>
      </c>
      <c r="T3952" s="21">
        <f>(((I3952/60)/60)/24)+DATE(1970,1,1)+(-5/24)</f>
        <v>42162.705995370365</v>
      </c>
    </row>
    <row r="3953" spans="1:20" ht="90" hidden="1" x14ac:dyDescent="0.25">
      <c r="A3953" s="13">
        <v>2945</v>
      </c>
      <c r="B3953" s="3" t="s">
        <v>2945</v>
      </c>
      <c r="C3953" s="3" t="s">
        <v>7055</v>
      </c>
      <c r="D3953" s="2">
        <v>50000</v>
      </c>
      <c r="E3953" s="11">
        <v>0</v>
      </c>
      <c r="F3953" s="2" t="s">
        <v>8220</v>
      </c>
      <c r="G3953" s="2" t="s">
        <v>8223</v>
      </c>
      <c r="H3953" s="2" t="s">
        <v>8245</v>
      </c>
      <c r="I3953" s="2">
        <v>1432437660</v>
      </c>
      <c r="J3953" s="2">
        <v>1429845660</v>
      </c>
      <c r="K3953" s="2" t="b">
        <v>0</v>
      </c>
      <c r="L3953" s="2">
        <v>0</v>
      </c>
      <c r="M3953" s="2" t="b">
        <v>0</v>
      </c>
      <c r="N3953" s="2" t="s">
        <v>8302</v>
      </c>
      <c r="O3953" s="9">
        <f>E3953/D3953</f>
        <v>0</v>
      </c>
      <c r="P3953" s="10">
        <f>IF(E3953=0,0,E3953/L3953)</f>
        <v>0</v>
      </c>
      <c r="Q3953" s="2" t="str">
        <f>LEFT(N3953,SEARCH("/",N3953,1)-1)</f>
        <v>theater</v>
      </c>
      <c r="R3953" s="2" t="str">
        <f>RIGHT(N3953,LEN(N3953)-SEARCH("/",N3953))</f>
        <v>spaces</v>
      </c>
      <c r="S3953" s="21">
        <f>(((J3953/60)/60)/24)+DATE(1970,1,1)+(-5/24)</f>
        <v>42117.931250000001</v>
      </c>
      <c r="T3953" s="21">
        <f>(((I3953/60)/60)/24)+DATE(1970,1,1)+(-5/24)</f>
        <v>42147.931250000001</v>
      </c>
    </row>
    <row r="3954" spans="1:20" ht="90" hidden="1" x14ac:dyDescent="0.25">
      <c r="A3954" s="13">
        <v>2946</v>
      </c>
      <c r="B3954" s="3" t="s">
        <v>2946</v>
      </c>
      <c r="C3954" s="3" t="s">
        <v>7056</v>
      </c>
      <c r="D3954" s="2">
        <v>2000</v>
      </c>
      <c r="E3954" s="11">
        <v>2</v>
      </c>
      <c r="F3954" s="2" t="s">
        <v>8220</v>
      </c>
      <c r="G3954" s="2" t="s">
        <v>8224</v>
      </c>
      <c r="H3954" s="2" t="s">
        <v>8246</v>
      </c>
      <c r="I3954" s="2">
        <v>1471265092</v>
      </c>
      <c r="J3954" s="2">
        <v>1468673092</v>
      </c>
      <c r="K3954" s="2" t="b">
        <v>0</v>
      </c>
      <c r="L3954" s="2">
        <v>2</v>
      </c>
      <c r="M3954" s="2" t="b">
        <v>0</v>
      </c>
      <c r="N3954" s="2" t="s">
        <v>8302</v>
      </c>
      <c r="O3954" s="9">
        <f>E3954/D3954</f>
        <v>1E-3</v>
      </c>
      <c r="P3954" s="10">
        <f>IF(E3954=0,0,E3954/L3954)</f>
        <v>1</v>
      </c>
      <c r="Q3954" s="2" t="str">
        <f>LEFT(N3954,SEARCH("/",N3954,1)-1)</f>
        <v>theater</v>
      </c>
      <c r="R3954" s="2" t="str">
        <f>RIGHT(N3954,LEN(N3954)-SEARCH("/",N3954))</f>
        <v>spaces</v>
      </c>
      <c r="S3954" s="21">
        <f>(((J3954/60)/60)/24)+DATE(1970,1,1)+(-5/24)</f>
        <v>42567.322824074072</v>
      </c>
      <c r="T3954" s="21">
        <f>(((I3954/60)/60)/24)+DATE(1970,1,1)+(-5/24)</f>
        <v>42597.322824074072</v>
      </c>
    </row>
    <row r="3955" spans="1:20" ht="105" hidden="1" x14ac:dyDescent="0.25">
      <c r="A3955" s="13">
        <v>2947</v>
      </c>
      <c r="B3955" s="3" t="s">
        <v>2947</v>
      </c>
      <c r="C3955" s="3" t="s">
        <v>7057</v>
      </c>
      <c r="D3955" s="2">
        <v>25000</v>
      </c>
      <c r="E3955" s="11">
        <v>1072</v>
      </c>
      <c r="F3955" s="2" t="s">
        <v>8220</v>
      </c>
      <c r="G3955" s="2" t="s">
        <v>8223</v>
      </c>
      <c r="H3955" s="2" t="s">
        <v>8245</v>
      </c>
      <c r="I3955" s="2">
        <v>1480007460</v>
      </c>
      <c r="J3955" s="2">
        <v>1475760567</v>
      </c>
      <c r="K3955" s="2" t="b">
        <v>0</v>
      </c>
      <c r="L3955" s="2">
        <v>13</v>
      </c>
      <c r="M3955" s="2" t="b">
        <v>0</v>
      </c>
      <c r="N3955" s="2" t="s">
        <v>8302</v>
      </c>
      <c r="O3955" s="9">
        <f>E3955/D3955</f>
        <v>4.2880000000000001E-2</v>
      </c>
      <c r="P3955" s="10">
        <f>IF(E3955=0,0,E3955/L3955)</f>
        <v>82.461538461538467</v>
      </c>
      <c r="Q3955" s="2" t="str">
        <f>LEFT(N3955,SEARCH("/",N3955,1)-1)</f>
        <v>theater</v>
      </c>
      <c r="R3955" s="2" t="str">
        <f>RIGHT(N3955,LEN(N3955)-SEARCH("/",N3955))</f>
        <v>spaces</v>
      </c>
      <c r="S3955" s="21">
        <f>(((J3955/60)/60)/24)+DATE(1970,1,1)+(-5/24)</f>
        <v>42649.353784722225</v>
      </c>
      <c r="T3955" s="21">
        <f>(((I3955/60)/60)/24)+DATE(1970,1,1)+(-5/24)</f>
        <v>42698.507638888892</v>
      </c>
    </row>
    <row r="3956" spans="1:20" ht="90" hidden="1" x14ac:dyDescent="0.25">
      <c r="A3956" s="13">
        <v>2948</v>
      </c>
      <c r="B3956" s="3" t="s">
        <v>2948</v>
      </c>
      <c r="C3956" s="3" t="s">
        <v>7058</v>
      </c>
      <c r="D3956" s="2">
        <v>500000</v>
      </c>
      <c r="E3956" s="11">
        <v>24</v>
      </c>
      <c r="F3956" s="2" t="s">
        <v>8220</v>
      </c>
      <c r="G3956" s="2" t="s">
        <v>8223</v>
      </c>
      <c r="H3956" s="2" t="s">
        <v>8245</v>
      </c>
      <c r="I3956" s="2">
        <v>1433259293</v>
      </c>
      <c r="J3956" s="2">
        <v>1428075293</v>
      </c>
      <c r="K3956" s="2" t="b">
        <v>0</v>
      </c>
      <c r="L3956" s="2">
        <v>9</v>
      </c>
      <c r="M3956" s="2" t="b">
        <v>0</v>
      </c>
      <c r="N3956" s="2" t="s">
        <v>8302</v>
      </c>
      <c r="O3956" s="9">
        <f>E3956/D3956</f>
        <v>4.8000000000000001E-5</v>
      </c>
      <c r="P3956" s="10">
        <f>IF(E3956=0,0,E3956/L3956)</f>
        <v>2.6666666666666665</v>
      </c>
      <c r="Q3956" s="2" t="str">
        <f>LEFT(N3956,SEARCH("/",N3956,1)-1)</f>
        <v>theater</v>
      </c>
      <c r="R3956" s="2" t="str">
        <f>RIGHT(N3956,LEN(N3956)-SEARCH("/",N3956))</f>
        <v>spaces</v>
      </c>
      <c r="S3956" s="21">
        <f>(((J3956/60)/60)/24)+DATE(1970,1,1)+(-5/24)</f>
        <v>42097.440891203696</v>
      </c>
      <c r="T3956" s="21">
        <f>(((I3956/60)/60)/24)+DATE(1970,1,1)+(-5/24)</f>
        <v>42157.440891203696</v>
      </c>
    </row>
    <row r="3957" spans="1:20" ht="105" hidden="1" x14ac:dyDescent="0.25">
      <c r="A3957" s="13">
        <v>2949</v>
      </c>
      <c r="B3957" s="3" t="s">
        <v>2949</v>
      </c>
      <c r="C3957" s="3" t="s">
        <v>7059</v>
      </c>
      <c r="D3957" s="2">
        <v>1000</v>
      </c>
      <c r="E3957" s="11">
        <v>25</v>
      </c>
      <c r="F3957" s="2" t="s">
        <v>8220</v>
      </c>
      <c r="G3957" s="2" t="s">
        <v>8223</v>
      </c>
      <c r="H3957" s="2" t="s">
        <v>8245</v>
      </c>
      <c r="I3957" s="2">
        <v>1447965917</v>
      </c>
      <c r="J3957" s="2">
        <v>1445370317</v>
      </c>
      <c r="K3957" s="2" t="b">
        <v>0</v>
      </c>
      <c r="L3957" s="2">
        <v>2</v>
      </c>
      <c r="M3957" s="2" t="b">
        <v>0</v>
      </c>
      <c r="N3957" s="2" t="s">
        <v>8302</v>
      </c>
      <c r="O3957" s="9">
        <f>E3957/D3957</f>
        <v>2.5000000000000001E-2</v>
      </c>
      <c r="P3957" s="10">
        <f>IF(E3957=0,0,E3957/L3957)</f>
        <v>12.5</v>
      </c>
      <c r="Q3957" s="2" t="str">
        <f>LEFT(N3957,SEARCH("/",N3957,1)-1)</f>
        <v>theater</v>
      </c>
      <c r="R3957" s="2" t="str">
        <f>RIGHT(N3957,LEN(N3957)-SEARCH("/",N3957))</f>
        <v>spaces</v>
      </c>
      <c r="S3957" s="21">
        <f>(((J3957/60)/60)/24)+DATE(1970,1,1)+(-5/24)</f>
        <v>42297.61478009259</v>
      </c>
      <c r="T3957" s="21">
        <f>(((I3957/60)/60)/24)+DATE(1970,1,1)+(-5/24)</f>
        <v>42327.656446759262</v>
      </c>
    </row>
    <row r="3958" spans="1:20" ht="105" hidden="1" x14ac:dyDescent="0.25">
      <c r="A3958" s="13">
        <v>2950</v>
      </c>
      <c r="B3958" s="3" t="s">
        <v>2950</v>
      </c>
      <c r="C3958" s="3" t="s">
        <v>7060</v>
      </c>
      <c r="D3958" s="2">
        <v>5000000</v>
      </c>
      <c r="E3958" s="11">
        <v>0</v>
      </c>
      <c r="F3958" s="2" t="s">
        <v>8220</v>
      </c>
      <c r="G3958" s="2" t="s">
        <v>8223</v>
      </c>
      <c r="H3958" s="2" t="s">
        <v>8245</v>
      </c>
      <c r="I3958" s="2">
        <v>1453538752</v>
      </c>
      <c r="J3958" s="2">
        <v>1450946752</v>
      </c>
      <c r="K3958" s="2" t="b">
        <v>0</v>
      </c>
      <c r="L3958" s="2">
        <v>0</v>
      </c>
      <c r="M3958" s="2" t="b">
        <v>0</v>
      </c>
      <c r="N3958" s="2" t="s">
        <v>8302</v>
      </c>
      <c r="O3958" s="9">
        <f>E3958/D3958</f>
        <v>0</v>
      </c>
      <c r="P3958" s="10">
        <f>IF(E3958=0,0,E3958/L3958)</f>
        <v>0</v>
      </c>
      <c r="Q3958" s="2" t="str">
        <f>LEFT(N3958,SEARCH("/",N3958,1)-1)</f>
        <v>theater</v>
      </c>
      <c r="R3958" s="2" t="str">
        <f>RIGHT(N3958,LEN(N3958)-SEARCH("/",N3958))</f>
        <v>spaces</v>
      </c>
      <c r="S3958" s="21">
        <f>(((J3958/60)/60)/24)+DATE(1970,1,1)+(-5/24)</f>
        <v>42362.156851851854</v>
      </c>
      <c r="T3958" s="21">
        <f>(((I3958/60)/60)/24)+DATE(1970,1,1)+(-5/24)</f>
        <v>42392.156851851854</v>
      </c>
    </row>
    <row r="3959" spans="1:20" ht="105" hidden="1" x14ac:dyDescent="0.25">
      <c r="A3959" s="13">
        <v>2951</v>
      </c>
      <c r="B3959" s="3" t="s">
        <v>2951</v>
      </c>
      <c r="C3959" s="3" t="s">
        <v>7061</v>
      </c>
      <c r="D3959" s="2">
        <v>50000</v>
      </c>
      <c r="E3959" s="11">
        <v>1096</v>
      </c>
      <c r="F3959" s="2" t="s">
        <v>8219</v>
      </c>
      <c r="G3959" s="2" t="s">
        <v>8223</v>
      </c>
      <c r="H3959" s="2" t="s">
        <v>8245</v>
      </c>
      <c r="I3959" s="2">
        <v>1412536573</v>
      </c>
      <c r="J3959" s="2">
        <v>1408648573</v>
      </c>
      <c r="K3959" s="2" t="b">
        <v>0</v>
      </c>
      <c r="L3959" s="2">
        <v>58</v>
      </c>
      <c r="M3959" s="2" t="b">
        <v>0</v>
      </c>
      <c r="N3959" s="2" t="s">
        <v>8302</v>
      </c>
      <c r="O3959" s="9">
        <f>E3959/D3959</f>
        <v>2.1919999999999999E-2</v>
      </c>
      <c r="P3959" s="10">
        <f>IF(E3959=0,0,E3959/L3959)</f>
        <v>18.896551724137932</v>
      </c>
      <c r="Q3959" s="2" t="str">
        <f>LEFT(N3959,SEARCH("/",N3959,1)-1)</f>
        <v>theater</v>
      </c>
      <c r="R3959" s="2" t="str">
        <f>RIGHT(N3959,LEN(N3959)-SEARCH("/",N3959))</f>
        <v>spaces</v>
      </c>
      <c r="S3959" s="21">
        <f>(((J3959/60)/60)/24)+DATE(1970,1,1)+(-5/24)</f>
        <v>41872.594594907401</v>
      </c>
      <c r="T3959" s="21">
        <f>(((I3959/60)/60)/24)+DATE(1970,1,1)+(-5/24)</f>
        <v>41917.594594907401</v>
      </c>
    </row>
    <row r="3960" spans="1:20" ht="105" hidden="1" x14ac:dyDescent="0.25">
      <c r="A3960" s="13">
        <v>2952</v>
      </c>
      <c r="B3960" s="3" t="s">
        <v>2952</v>
      </c>
      <c r="C3960" s="3" t="s">
        <v>7062</v>
      </c>
      <c r="D3960" s="2">
        <v>20000</v>
      </c>
      <c r="E3960" s="11">
        <v>1605</v>
      </c>
      <c r="F3960" s="2" t="s">
        <v>8219</v>
      </c>
      <c r="G3960" s="2" t="s">
        <v>8223</v>
      </c>
      <c r="H3960" s="2" t="s">
        <v>8245</v>
      </c>
      <c r="I3960" s="2">
        <v>1476676800</v>
      </c>
      <c r="J3960" s="2">
        <v>1473957239</v>
      </c>
      <c r="K3960" s="2" t="b">
        <v>0</v>
      </c>
      <c r="L3960" s="2">
        <v>8</v>
      </c>
      <c r="M3960" s="2" t="b">
        <v>0</v>
      </c>
      <c r="N3960" s="2" t="s">
        <v>8302</v>
      </c>
      <c r="O3960" s="9">
        <f>E3960/D3960</f>
        <v>8.0250000000000002E-2</v>
      </c>
      <c r="P3960" s="10">
        <f>IF(E3960=0,0,E3960/L3960)</f>
        <v>200.625</v>
      </c>
      <c r="Q3960" s="2" t="str">
        <f>LEFT(N3960,SEARCH("/",N3960,1)-1)</f>
        <v>theater</v>
      </c>
      <c r="R3960" s="2" t="str">
        <f>RIGHT(N3960,LEN(N3960)-SEARCH("/",N3960))</f>
        <v>spaces</v>
      </c>
      <c r="S3960" s="21">
        <f>(((J3960/60)/60)/24)+DATE(1970,1,1)+(-5/24)</f>
        <v>42628.481932870367</v>
      </c>
      <c r="T3960" s="21">
        <f>(((I3960/60)/60)/24)+DATE(1970,1,1)+(-5/24)</f>
        <v>42659.958333333336</v>
      </c>
    </row>
    <row r="3961" spans="1:20" ht="90" hidden="1" x14ac:dyDescent="0.25">
      <c r="A3961" s="13">
        <v>2953</v>
      </c>
      <c r="B3961" s="3" t="s">
        <v>2953</v>
      </c>
      <c r="C3961" s="3" t="s">
        <v>7063</v>
      </c>
      <c r="D3961" s="2">
        <v>400000</v>
      </c>
      <c r="E3961" s="11">
        <v>605</v>
      </c>
      <c r="F3961" s="2" t="s">
        <v>8219</v>
      </c>
      <c r="G3961" s="2" t="s">
        <v>8223</v>
      </c>
      <c r="H3961" s="2" t="s">
        <v>8245</v>
      </c>
      <c r="I3961" s="2">
        <v>1444330821</v>
      </c>
      <c r="J3961" s="2">
        <v>1441738821</v>
      </c>
      <c r="K3961" s="2" t="b">
        <v>0</v>
      </c>
      <c r="L3961" s="2">
        <v>3</v>
      </c>
      <c r="M3961" s="2" t="b">
        <v>0</v>
      </c>
      <c r="N3961" s="2" t="s">
        <v>8302</v>
      </c>
      <c r="O3961" s="9">
        <f>E3961/D3961</f>
        <v>1.5125E-3</v>
      </c>
      <c r="P3961" s="10">
        <f>IF(E3961=0,0,E3961/L3961)</f>
        <v>201.66666666666666</v>
      </c>
      <c r="Q3961" s="2" t="str">
        <f>LEFT(N3961,SEARCH("/",N3961,1)-1)</f>
        <v>theater</v>
      </c>
      <c r="R3961" s="2" t="str">
        <f>RIGHT(N3961,LEN(N3961)-SEARCH("/",N3961))</f>
        <v>spaces</v>
      </c>
      <c r="S3961" s="21">
        <f>(((J3961/60)/60)/24)+DATE(1970,1,1)+(-5/24)</f>
        <v>42255.583576388883</v>
      </c>
      <c r="T3961" s="21">
        <f>(((I3961/60)/60)/24)+DATE(1970,1,1)+(-5/24)</f>
        <v>42285.583576388883</v>
      </c>
    </row>
    <row r="3962" spans="1:20" ht="90" hidden="1" x14ac:dyDescent="0.25">
      <c r="A3962" s="13">
        <v>2954</v>
      </c>
      <c r="B3962" s="3" t="s">
        <v>2954</v>
      </c>
      <c r="C3962" s="3" t="s">
        <v>7064</v>
      </c>
      <c r="D3962" s="2">
        <v>15000</v>
      </c>
      <c r="E3962" s="11">
        <v>0</v>
      </c>
      <c r="F3962" s="2" t="s">
        <v>8219</v>
      </c>
      <c r="G3962" s="2" t="s">
        <v>8223</v>
      </c>
      <c r="H3962" s="2" t="s">
        <v>8245</v>
      </c>
      <c r="I3962" s="2">
        <v>1489669203</v>
      </c>
      <c r="J3962" s="2">
        <v>1487944803</v>
      </c>
      <c r="K3962" s="2" t="b">
        <v>0</v>
      </c>
      <c r="L3962" s="2">
        <v>0</v>
      </c>
      <c r="M3962" s="2" t="b">
        <v>0</v>
      </c>
      <c r="N3962" s="2" t="s">
        <v>8302</v>
      </c>
      <c r="O3962" s="9">
        <f>E3962/D3962</f>
        <v>0</v>
      </c>
      <c r="P3962" s="10">
        <f>IF(E3962=0,0,E3962/L3962)</f>
        <v>0</v>
      </c>
      <c r="Q3962" s="2" t="str">
        <f>LEFT(N3962,SEARCH("/",N3962,1)-1)</f>
        <v>theater</v>
      </c>
      <c r="R3962" s="2" t="str">
        <f>RIGHT(N3962,LEN(N3962)-SEARCH("/",N3962))</f>
        <v>spaces</v>
      </c>
      <c r="S3962" s="21">
        <f>(((J3962/60)/60)/24)+DATE(1970,1,1)+(-5/24)</f>
        <v>42790.375034722216</v>
      </c>
      <c r="T3962" s="21">
        <f>(((I3962/60)/60)/24)+DATE(1970,1,1)+(-5/24)</f>
        <v>42810.333368055559</v>
      </c>
    </row>
    <row r="3963" spans="1:20" ht="75" hidden="1" x14ac:dyDescent="0.25">
      <c r="A3963" s="13">
        <v>2955</v>
      </c>
      <c r="B3963" s="3" t="s">
        <v>2955</v>
      </c>
      <c r="C3963" s="3" t="s">
        <v>7065</v>
      </c>
      <c r="D3963" s="2">
        <v>1200</v>
      </c>
      <c r="E3963" s="11">
        <v>715</v>
      </c>
      <c r="F3963" s="2" t="s">
        <v>8219</v>
      </c>
      <c r="G3963" s="2" t="s">
        <v>8223</v>
      </c>
      <c r="H3963" s="2" t="s">
        <v>8245</v>
      </c>
      <c r="I3963" s="2">
        <v>1434476849</v>
      </c>
      <c r="J3963" s="2">
        <v>1431884849</v>
      </c>
      <c r="K3963" s="2" t="b">
        <v>0</v>
      </c>
      <c r="L3963" s="2">
        <v>11</v>
      </c>
      <c r="M3963" s="2" t="b">
        <v>0</v>
      </c>
      <c r="N3963" s="2" t="s">
        <v>8302</v>
      </c>
      <c r="O3963" s="9">
        <f>E3963/D3963</f>
        <v>0.59583333333333333</v>
      </c>
      <c r="P3963" s="10">
        <f>IF(E3963=0,0,E3963/L3963)</f>
        <v>65</v>
      </c>
      <c r="Q3963" s="2" t="str">
        <f>LEFT(N3963,SEARCH("/",N3963,1)-1)</f>
        <v>theater</v>
      </c>
      <c r="R3963" s="2" t="str">
        <f>RIGHT(N3963,LEN(N3963)-SEARCH("/",N3963))</f>
        <v>spaces</v>
      </c>
      <c r="S3963" s="21">
        <f>(((J3963/60)/60)/24)+DATE(1970,1,1)+(-5/24)</f>
        <v>42141.532974537033</v>
      </c>
      <c r="T3963" s="21">
        <f>(((I3963/60)/60)/24)+DATE(1970,1,1)+(-5/24)</f>
        <v>42171.532974537033</v>
      </c>
    </row>
    <row r="3964" spans="1:20" ht="90" hidden="1" x14ac:dyDescent="0.25">
      <c r="A3964" s="13">
        <v>2956</v>
      </c>
      <c r="B3964" s="3" t="s">
        <v>2956</v>
      </c>
      <c r="C3964" s="3" t="s">
        <v>7066</v>
      </c>
      <c r="D3964" s="2">
        <v>7900</v>
      </c>
      <c r="E3964" s="11">
        <v>1322</v>
      </c>
      <c r="F3964" s="2" t="s">
        <v>8219</v>
      </c>
      <c r="G3964" s="2" t="s">
        <v>8223</v>
      </c>
      <c r="H3964" s="2" t="s">
        <v>8245</v>
      </c>
      <c r="I3964" s="2">
        <v>1462402850</v>
      </c>
      <c r="J3964" s="2">
        <v>1459810850</v>
      </c>
      <c r="K3964" s="2" t="b">
        <v>0</v>
      </c>
      <c r="L3964" s="2">
        <v>20</v>
      </c>
      <c r="M3964" s="2" t="b">
        <v>0</v>
      </c>
      <c r="N3964" s="2" t="s">
        <v>8302</v>
      </c>
      <c r="O3964" s="9">
        <f>E3964/D3964</f>
        <v>0.16734177215189874</v>
      </c>
      <c r="P3964" s="10">
        <f>IF(E3964=0,0,E3964/L3964)</f>
        <v>66.099999999999994</v>
      </c>
      <c r="Q3964" s="2" t="str">
        <f>LEFT(N3964,SEARCH("/",N3964,1)-1)</f>
        <v>theater</v>
      </c>
      <c r="R3964" s="2" t="str">
        <f>RIGHT(N3964,LEN(N3964)-SEARCH("/",N3964))</f>
        <v>spaces</v>
      </c>
      <c r="S3964" s="21">
        <f>(((J3964/60)/60)/24)+DATE(1970,1,1)+(-5/24)</f>
        <v>42464.750578703701</v>
      </c>
      <c r="T3964" s="21">
        <f>(((I3964/60)/60)/24)+DATE(1970,1,1)+(-5/24)</f>
        <v>42494.750578703701</v>
      </c>
    </row>
    <row r="3965" spans="1:20" ht="75" hidden="1" x14ac:dyDescent="0.25">
      <c r="A3965" s="13">
        <v>2957</v>
      </c>
      <c r="B3965" s="3" t="s">
        <v>2957</v>
      </c>
      <c r="C3965" s="3" t="s">
        <v>7067</v>
      </c>
      <c r="D3965" s="2">
        <v>15000</v>
      </c>
      <c r="E3965" s="11">
        <v>280</v>
      </c>
      <c r="F3965" s="2" t="s">
        <v>8219</v>
      </c>
      <c r="G3965" s="2" t="s">
        <v>8223</v>
      </c>
      <c r="H3965" s="2" t="s">
        <v>8245</v>
      </c>
      <c r="I3965" s="2">
        <v>1427498172</v>
      </c>
      <c r="J3965" s="2">
        <v>1422317772</v>
      </c>
      <c r="K3965" s="2" t="b">
        <v>0</v>
      </c>
      <c r="L3965" s="2">
        <v>3</v>
      </c>
      <c r="M3965" s="2" t="b">
        <v>0</v>
      </c>
      <c r="N3965" s="2" t="s">
        <v>8302</v>
      </c>
      <c r="O3965" s="9">
        <f>E3965/D3965</f>
        <v>1.8666666666666668E-2</v>
      </c>
      <c r="P3965" s="10">
        <f>IF(E3965=0,0,E3965/L3965)</f>
        <v>93.333333333333329</v>
      </c>
      <c r="Q3965" s="2" t="str">
        <f>LEFT(N3965,SEARCH("/",N3965,1)-1)</f>
        <v>theater</v>
      </c>
      <c r="R3965" s="2" t="str">
        <f>RIGHT(N3965,LEN(N3965)-SEARCH("/",N3965))</f>
        <v>spaces</v>
      </c>
      <c r="S3965" s="21">
        <f>(((J3965/60)/60)/24)+DATE(1970,1,1)+(-5/24)</f>
        <v>42030.80291666666</v>
      </c>
      <c r="T3965" s="21">
        <f>(((I3965/60)/60)/24)+DATE(1970,1,1)+(-5/24)</f>
        <v>42090.761249999996</v>
      </c>
    </row>
    <row r="3966" spans="1:20" ht="90" hidden="1" x14ac:dyDescent="0.25">
      <c r="A3966" s="13">
        <v>2958</v>
      </c>
      <c r="B3966" s="3" t="s">
        <v>2958</v>
      </c>
      <c r="C3966" s="3" t="s">
        <v>7068</v>
      </c>
      <c r="D3966" s="2">
        <v>80000</v>
      </c>
      <c r="E3966" s="11">
        <v>0</v>
      </c>
      <c r="F3966" s="2" t="s">
        <v>8219</v>
      </c>
      <c r="G3966" s="2" t="s">
        <v>8223</v>
      </c>
      <c r="H3966" s="2" t="s">
        <v>8245</v>
      </c>
      <c r="I3966" s="2">
        <v>1462729317</v>
      </c>
      <c r="J3966" s="2">
        <v>1457548917</v>
      </c>
      <c r="K3966" s="2" t="b">
        <v>0</v>
      </c>
      <c r="L3966" s="2">
        <v>0</v>
      </c>
      <c r="M3966" s="2" t="b">
        <v>0</v>
      </c>
      <c r="N3966" s="2" t="s">
        <v>8302</v>
      </c>
      <c r="O3966" s="9">
        <f>E3966/D3966</f>
        <v>0</v>
      </c>
      <c r="P3966" s="10">
        <f>IF(E3966=0,0,E3966/L3966)</f>
        <v>0</v>
      </c>
      <c r="Q3966" s="2" t="str">
        <f>LEFT(N3966,SEARCH("/",N3966,1)-1)</f>
        <v>theater</v>
      </c>
      <c r="R3966" s="2" t="str">
        <f>RIGHT(N3966,LEN(N3966)-SEARCH("/",N3966))</f>
        <v>spaces</v>
      </c>
      <c r="S3966" s="21">
        <f>(((J3966/60)/60)/24)+DATE(1970,1,1)+(-5/24)</f>
        <v>42438.570798611108</v>
      </c>
      <c r="T3966" s="21">
        <f>(((I3966/60)/60)/24)+DATE(1970,1,1)+(-5/24)</f>
        <v>42498.529131944444</v>
      </c>
    </row>
    <row r="3967" spans="1:20" ht="105" hidden="1" x14ac:dyDescent="0.25">
      <c r="A3967" s="13">
        <v>2959</v>
      </c>
      <c r="B3967" s="3" t="s">
        <v>2959</v>
      </c>
      <c r="C3967" s="3" t="s">
        <v>7069</v>
      </c>
      <c r="D3967" s="2">
        <v>10000</v>
      </c>
      <c r="E3967" s="11">
        <v>0</v>
      </c>
      <c r="F3967" s="2" t="s">
        <v>8219</v>
      </c>
      <c r="G3967" s="2" t="s">
        <v>8224</v>
      </c>
      <c r="H3967" s="2" t="s">
        <v>8246</v>
      </c>
      <c r="I3967" s="2">
        <v>1465258325</v>
      </c>
      <c r="J3967" s="2">
        <v>1462666325</v>
      </c>
      <c r="K3967" s="2" t="b">
        <v>0</v>
      </c>
      <c r="L3967" s="2">
        <v>0</v>
      </c>
      <c r="M3967" s="2" t="b">
        <v>0</v>
      </c>
      <c r="N3967" s="2" t="s">
        <v>8302</v>
      </c>
      <c r="O3967" s="9">
        <f>E3967/D3967</f>
        <v>0</v>
      </c>
      <c r="P3967" s="10">
        <f>IF(E3967=0,0,E3967/L3967)</f>
        <v>0</v>
      </c>
      <c r="Q3967" s="2" t="str">
        <f>LEFT(N3967,SEARCH("/",N3967,1)-1)</f>
        <v>theater</v>
      </c>
      <c r="R3967" s="2" t="str">
        <f>RIGHT(N3967,LEN(N3967)-SEARCH("/",N3967))</f>
        <v>spaces</v>
      </c>
      <c r="S3967" s="21">
        <f>(((J3967/60)/60)/24)+DATE(1970,1,1)+(-5/24)</f>
        <v>42497.800057870372</v>
      </c>
      <c r="T3967" s="21">
        <f>(((I3967/60)/60)/24)+DATE(1970,1,1)+(-5/24)</f>
        <v>42527.800057870372</v>
      </c>
    </row>
    <row r="3968" spans="1:20" ht="75" hidden="1" x14ac:dyDescent="0.25">
      <c r="A3968" s="13">
        <v>2960</v>
      </c>
      <c r="B3968" s="3" t="s">
        <v>2960</v>
      </c>
      <c r="C3968" s="3" t="s">
        <v>7070</v>
      </c>
      <c r="D3968" s="2">
        <v>30000000</v>
      </c>
      <c r="E3968" s="11">
        <v>0</v>
      </c>
      <c r="F3968" s="2" t="s">
        <v>8219</v>
      </c>
      <c r="G3968" s="2" t="s">
        <v>8223</v>
      </c>
      <c r="H3968" s="2" t="s">
        <v>8245</v>
      </c>
      <c r="I3968" s="2">
        <v>1410459023</v>
      </c>
      <c r="J3968" s="2">
        <v>1407867023</v>
      </c>
      <c r="K3968" s="2" t="b">
        <v>0</v>
      </c>
      <c r="L3968" s="2">
        <v>0</v>
      </c>
      <c r="M3968" s="2" t="b">
        <v>0</v>
      </c>
      <c r="N3968" s="2" t="s">
        <v>8302</v>
      </c>
      <c r="O3968" s="9">
        <f>E3968/D3968</f>
        <v>0</v>
      </c>
      <c r="P3968" s="10">
        <f>IF(E3968=0,0,E3968/L3968)</f>
        <v>0</v>
      </c>
      <c r="Q3968" s="2" t="str">
        <f>LEFT(N3968,SEARCH("/",N3968,1)-1)</f>
        <v>theater</v>
      </c>
      <c r="R3968" s="2" t="str">
        <f>RIGHT(N3968,LEN(N3968)-SEARCH("/",N3968))</f>
        <v>spaces</v>
      </c>
      <c r="S3968" s="21">
        <f>(((J3968/60)/60)/24)+DATE(1970,1,1)+(-5/24)</f>
        <v>41863.54887731481</v>
      </c>
      <c r="T3968" s="21">
        <f>(((I3968/60)/60)/24)+DATE(1970,1,1)+(-5/24)</f>
        <v>41893.54887731481</v>
      </c>
    </row>
    <row r="3969" spans="1:20" ht="90" hidden="1" x14ac:dyDescent="0.25">
      <c r="A3969" s="13">
        <v>2981</v>
      </c>
      <c r="B3969" s="3" t="s">
        <v>2981</v>
      </c>
      <c r="C3969" s="3" t="s">
        <v>7091</v>
      </c>
      <c r="D3969" s="2">
        <v>4000</v>
      </c>
      <c r="E3969" s="11">
        <v>5157</v>
      </c>
      <c r="F3969" s="2" t="s">
        <v>8218</v>
      </c>
      <c r="G3969" s="2" t="s">
        <v>8240</v>
      </c>
      <c r="H3969" s="2" t="s">
        <v>8248</v>
      </c>
      <c r="I3969" s="2">
        <v>1443014756</v>
      </c>
      <c r="J3969" s="2">
        <v>1439126756</v>
      </c>
      <c r="K3969" s="2" t="b">
        <v>1</v>
      </c>
      <c r="L3969" s="2">
        <v>97</v>
      </c>
      <c r="M3969" s="2" t="b">
        <v>1</v>
      </c>
      <c r="N3969" s="2" t="s">
        <v>8302</v>
      </c>
      <c r="O3969" s="9">
        <f>E3969/D3969</f>
        <v>1.28925</v>
      </c>
      <c r="P3969" s="10">
        <f>IF(E3969=0,0,E3969/L3969)</f>
        <v>53.164948453608247</v>
      </c>
      <c r="Q3969" s="2" t="str">
        <f>LEFT(N3969,SEARCH("/",N3969,1)-1)</f>
        <v>theater</v>
      </c>
      <c r="R3969" s="2" t="str">
        <f>RIGHT(N3969,LEN(N3969)-SEARCH("/",N3969))</f>
        <v>spaces</v>
      </c>
      <c r="S3969" s="21">
        <f>(((J3969/60)/60)/24)+DATE(1970,1,1)+(-5/24)</f>
        <v>42225.351342592585</v>
      </c>
      <c r="T3969" s="21">
        <f>(((I3969/60)/60)/24)+DATE(1970,1,1)+(-5/24)</f>
        <v>42270.351342592585</v>
      </c>
    </row>
    <row r="3970" spans="1:20" ht="60" hidden="1" x14ac:dyDescent="0.25">
      <c r="A3970" s="13">
        <v>2982</v>
      </c>
      <c r="B3970" s="3" t="s">
        <v>2982</v>
      </c>
      <c r="C3970" s="3" t="s">
        <v>7092</v>
      </c>
      <c r="D3970" s="2">
        <v>5000</v>
      </c>
      <c r="E3970" s="11">
        <v>5103</v>
      </c>
      <c r="F3970" s="2" t="s">
        <v>8218</v>
      </c>
      <c r="G3970" s="2" t="s">
        <v>8224</v>
      </c>
      <c r="H3970" s="2" t="s">
        <v>8246</v>
      </c>
      <c r="I3970" s="2">
        <v>1455208143</v>
      </c>
      <c r="J3970" s="2">
        <v>1452616143</v>
      </c>
      <c r="K3970" s="2" t="b">
        <v>1</v>
      </c>
      <c r="L3970" s="2">
        <v>59</v>
      </c>
      <c r="M3970" s="2" t="b">
        <v>1</v>
      </c>
      <c r="N3970" s="2" t="s">
        <v>8302</v>
      </c>
      <c r="O3970" s="9">
        <f>E3970/D3970</f>
        <v>1.0206</v>
      </c>
      <c r="P3970" s="10">
        <f>IF(E3970=0,0,E3970/L3970)</f>
        <v>86.491525423728817</v>
      </c>
      <c r="Q3970" s="2" t="str">
        <f>LEFT(N3970,SEARCH("/",N3970,1)-1)</f>
        <v>theater</v>
      </c>
      <c r="R3970" s="2" t="str">
        <f>RIGHT(N3970,LEN(N3970)-SEARCH("/",N3970))</f>
        <v>spaces</v>
      </c>
      <c r="S3970" s="21">
        <f>(((J3970/60)/60)/24)+DATE(1970,1,1)+(-5/24)</f>
        <v>42381.478506944441</v>
      </c>
      <c r="T3970" s="21">
        <f>(((I3970/60)/60)/24)+DATE(1970,1,1)+(-5/24)</f>
        <v>42411.478506944441</v>
      </c>
    </row>
    <row r="3971" spans="1:20" ht="90" hidden="1" x14ac:dyDescent="0.25">
      <c r="A3971" s="13">
        <v>2983</v>
      </c>
      <c r="B3971" s="3" t="s">
        <v>2983</v>
      </c>
      <c r="C3971" s="3" t="s">
        <v>7093</v>
      </c>
      <c r="D3971" s="2">
        <v>116000</v>
      </c>
      <c r="E3971" s="11">
        <v>169985.91</v>
      </c>
      <c r="F3971" s="2" t="s">
        <v>8218</v>
      </c>
      <c r="G3971" s="2" t="s">
        <v>8223</v>
      </c>
      <c r="H3971" s="2" t="s">
        <v>8245</v>
      </c>
      <c r="I3971" s="2">
        <v>1415722236</v>
      </c>
      <c r="J3971" s="2">
        <v>1410534636</v>
      </c>
      <c r="K3971" s="2" t="b">
        <v>1</v>
      </c>
      <c r="L3971" s="2">
        <v>1095</v>
      </c>
      <c r="M3971" s="2" t="b">
        <v>1</v>
      </c>
      <c r="N3971" s="2" t="s">
        <v>8302</v>
      </c>
      <c r="O3971" s="9">
        <f>E3971/D3971</f>
        <v>1.465395775862069</v>
      </c>
      <c r="P3971" s="10">
        <f>IF(E3971=0,0,E3971/L3971)</f>
        <v>155.23827397260274</v>
      </c>
      <c r="Q3971" s="2" t="str">
        <f>LEFT(N3971,SEARCH("/",N3971,1)-1)</f>
        <v>theater</v>
      </c>
      <c r="R3971" s="2" t="str">
        <f>RIGHT(N3971,LEN(N3971)-SEARCH("/",N3971))</f>
        <v>spaces</v>
      </c>
      <c r="S3971" s="21">
        <f>(((J3971/60)/60)/24)+DATE(1970,1,1)+(-5/24)</f>
        <v>41894.424027777779</v>
      </c>
      <c r="T3971" s="21">
        <f>(((I3971/60)/60)/24)+DATE(1970,1,1)+(-5/24)</f>
        <v>41954.465694444443</v>
      </c>
    </row>
    <row r="3972" spans="1:20" ht="105" hidden="1" x14ac:dyDescent="0.25">
      <c r="A3972" s="13">
        <v>2984</v>
      </c>
      <c r="B3972" s="3" t="s">
        <v>2984</v>
      </c>
      <c r="C3972" s="3" t="s">
        <v>7094</v>
      </c>
      <c r="D3972" s="2">
        <v>25000</v>
      </c>
      <c r="E3972" s="11">
        <v>25088</v>
      </c>
      <c r="F3972" s="2" t="s">
        <v>8218</v>
      </c>
      <c r="G3972" s="2" t="s">
        <v>8223</v>
      </c>
      <c r="H3972" s="2" t="s">
        <v>8245</v>
      </c>
      <c r="I3972" s="2">
        <v>1472020881</v>
      </c>
      <c r="J3972" s="2">
        <v>1469428881</v>
      </c>
      <c r="K3972" s="2" t="b">
        <v>1</v>
      </c>
      <c r="L3972" s="2">
        <v>218</v>
      </c>
      <c r="M3972" s="2" t="b">
        <v>1</v>
      </c>
      <c r="N3972" s="2" t="s">
        <v>8302</v>
      </c>
      <c r="O3972" s="9">
        <f>E3972/D3972</f>
        <v>1.00352</v>
      </c>
      <c r="P3972" s="10">
        <f>IF(E3972=0,0,E3972/L3972)</f>
        <v>115.08256880733946</v>
      </c>
      <c r="Q3972" s="2" t="str">
        <f>LEFT(N3972,SEARCH("/",N3972,1)-1)</f>
        <v>theater</v>
      </c>
      <c r="R3972" s="2" t="str">
        <f>RIGHT(N3972,LEN(N3972)-SEARCH("/",N3972))</f>
        <v>spaces</v>
      </c>
      <c r="S3972" s="21">
        <f>(((J3972/60)/60)/24)+DATE(1970,1,1)+(-5/24)</f>
        <v>42576.070381944439</v>
      </c>
      <c r="T3972" s="21">
        <f>(((I3972/60)/60)/24)+DATE(1970,1,1)+(-5/24)</f>
        <v>42606.070381944439</v>
      </c>
    </row>
    <row r="3973" spans="1:20" ht="105" hidden="1" x14ac:dyDescent="0.25">
      <c r="A3973" s="13">
        <v>2985</v>
      </c>
      <c r="B3973" s="3" t="s">
        <v>2985</v>
      </c>
      <c r="C3973" s="3" t="s">
        <v>7095</v>
      </c>
      <c r="D3973" s="2">
        <v>10000</v>
      </c>
      <c r="E3973" s="11">
        <v>12165</v>
      </c>
      <c r="F3973" s="2" t="s">
        <v>8218</v>
      </c>
      <c r="G3973" s="2" t="s">
        <v>8227</v>
      </c>
      <c r="H3973" s="2" t="s">
        <v>8249</v>
      </c>
      <c r="I3973" s="2">
        <v>1477886400</v>
      </c>
      <c r="J3973" s="2">
        <v>1476228128</v>
      </c>
      <c r="K3973" s="2" t="b">
        <v>0</v>
      </c>
      <c r="L3973" s="2">
        <v>111</v>
      </c>
      <c r="M3973" s="2" t="b">
        <v>1</v>
      </c>
      <c r="N3973" s="2" t="s">
        <v>8302</v>
      </c>
      <c r="O3973" s="9">
        <f>E3973/D3973</f>
        <v>1.2164999999999999</v>
      </c>
      <c r="P3973" s="10">
        <f>IF(E3973=0,0,E3973/L3973)</f>
        <v>109.5945945945946</v>
      </c>
      <c r="Q3973" s="2" t="str">
        <f>LEFT(N3973,SEARCH("/",N3973,1)-1)</f>
        <v>theater</v>
      </c>
      <c r="R3973" s="2" t="str">
        <f>RIGHT(N3973,LEN(N3973)-SEARCH("/",N3973))</f>
        <v>spaces</v>
      </c>
      <c r="S3973" s="21">
        <f>(((J3973/60)/60)/24)+DATE(1970,1,1)+(-5/24)</f>
        <v>42654.765370370362</v>
      </c>
      <c r="T3973" s="21">
        <f>(((I3973/60)/60)/24)+DATE(1970,1,1)+(-5/24)</f>
        <v>42673.958333333336</v>
      </c>
    </row>
    <row r="3974" spans="1:20" ht="90" hidden="1" x14ac:dyDescent="0.25">
      <c r="A3974" s="13">
        <v>2986</v>
      </c>
      <c r="B3974" s="3" t="s">
        <v>2986</v>
      </c>
      <c r="C3974" s="3" t="s">
        <v>7096</v>
      </c>
      <c r="D3974" s="2">
        <v>2400</v>
      </c>
      <c r="E3974" s="11">
        <v>2532</v>
      </c>
      <c r="F3974" s="2" t="s">
        <v>8218</v>
      </c>
      <c r="G3974" s="2" t="s">
        <v>8224</v>
      </c>
      <c r="H3974" s="2" t="s">
        <v>8246</v>
      </c>
      <c r="I3974" s="2">
        <v>1462100406</v>
      </c>
      <c r="J3974" s="2">
        <v>1456920006</v>
      </c>
      <c r="K3974" s="2" t="b">
        <v>0</v>
      </c>
      <c r="L3974" s="2">
        <v>56</v>
      </c>
      <c r="M3974" s="2" t="b">
        <v>1</v>
      </c>
      <c r="N3974" s="2" t="s">
        <v>8302</v>
      </c>
      <c r="O3974" s="9">
        <f>E3974/D3974</f>
        <v>1.0549999999999999</v>
      </c>
      <c r="P3974" s="10">
        <f>IF(E3974=0,0,E3974/L3974)</f>
        <v>45.214285714285715</v>
      </c>
      <c r="Q3974" s="2" t="str">
        <f>LEFT(N3974,SEARCH("/",N3974,1)-1)</f>
        <v>theater</v>
      </c>
      <c r="R3974" s="2" t="str">
        <f>RIGHT(N3974,LEN(N3974)-SEARCH("/",N3974))</f>
        <v>spaces</v>
      </c>
      <c r="S3974" s="21">
        <f>(((J3974/60)/60)/24)+DATE(1970,1,1)+(-5/24)</f>
        <v>42431.29173611111</v>
      </c>
      <c r="T3974" s="21">
        <f>(((I3974/60)/60)/24)+DATE(1970,1,1)+(-5/24)</f>
        <v>42491.250069444439</v>
      </c>
    </row>
    <row r="3975" spans="1:20" ht="105" hidden="1" x14ac:dyDescent="0.25">
      <c r="A3975" s="13">
        <v>2987</v>
      </c>
      <c r="B3975" s="3" t="s">
        <v>2987</v>
      </c>
      <c r="C3975" s="3" t="s">
        <v>7097</v>
      </c>
      <c r="D3975" s="2">
        <v>25000</v>
      </c>
      <c r="E3975" s="11">
        <v>27600.2</v>
      </c>
      <c r="F3975" s="2" t="s">
        <v>8218</v>
      </c>
      <c r="G3975" s="2" t="s">
        <v>8223</v>
      </c>
      <c r="H3975" s="2" t="s">
        <v>8245</v>
      </c>
      <c r="I3975" s="2">
        <v>1476316800</v>
      </c>
      <c r="J3975" s="2">
        <v>1473837751</v>
      </c>
      <c r="K3975" s="2" t="b">
        <v>0</v>
      </c>
      <c r="L3975" s="2">
        <v>265</v>
      </c>
      <c r="M3975" s="2" t="b">
        <v>1</v>
      </c>
      <c r="N3975" s="2" t="s">
        <v>8302</v>
      </c>
      <c r="O3975" s="9">
        <f>E3975/D3975</f>
        <v>1.1040080000000001</v>
      </c>
      <c r="P3975" s="10">
        <f>IF(E3975=0,0,E3975/L3975)</f>
        <v>104.15169811320754</v>
      </c>
      <c r="Q3975" s="2" t="str">
        <f>LEFT(N3975,SEARCH("/",N3975,1)-1)</f>
        <v>theater</v>
      </c>
      <c r="R3975" s="2" t="str">
        <f>RIGHT(N3975,LEN(N3975)-SEARCH("/",N3975))</f>
        <v>spaces</v>
      </c>
      <c r="S3975" s="21">
        <f>(((J3975/60)/60)/24)+DATE(1970,1,1)+(-5/24)</f>
        <v>42627.098969907405</v>
      </c>
      <c r="T3975" s="21">
        <f>(((I3975/60)/60)/24)+DATE(1970,1,1)+(-5/24)</f>
        <v>42655.791666666664</v>
      </c>
    </row>
    <row r="3976" spans="1:20" ht="90" hidden="1" x14ac:dyDescent="0.25">
      <c r="A3976" s="13">
        <v>2988</v>
      </c>
      <c r="B3976" s="3" t="s">
        <v>2988</v>
      </c>
      <c r="C3976" s="3" t="s">
        <v>7098</v>
      </c>
      <c r="D3976" s="2">
        <v>1000</v>
      </c>
      <c r="E3976" s="11">
        <v>1000</v>
      </c>
      <c r="F3976" s="2" t="s">
        <v>8218</v>
      </c>
      <c r="G3976" s="2" t="s">
        <v>8224</v>
      </c>
      <c r="H3976" s="2" t="s">
        <v>8246</v>
      </c>
      <c r="I3976" s="2">
        <v>1466412081</v>
      </c>
      <c r="J3976" s="2">
        <v>1463820081</v>
      </c>
      <c r="K3976" s="2" t="b">
        <v>0</v>
      </c>
      <c r="L3976" s="2">
        <v>28</v>
      </c>
      <c r="M3976" s="2" t="b">
        <v>1</v>
      </c>
      <c r="N3976" s="2" t="s">
        <v>8302</v>
      </c>
      <c r="O3976" s="9">
        <f>E3976/D3976</f>
        <v>1</v>
      </c>
      <c r="P3976" s="10">
        <f>IF(E3976=0,0,E3976/L3976)</f>
        <v>35.714285714285715</v>
      </c>
      <c r="Q3976" s="2" t="str">
        <f>LEFT(N3976,SEARCH("/",N3976,1)-1)</f>
        <v>theater</v>
      </c>
      <c r="R3976" s="2" t="str">
        <f>RIGHT(N3976,LEN(N3976)-SEARCH("/",N3976))</f>
        <v>spaces</v>
      </c>
      <c r="S3976" s="21">
        <f>(((J3976/60)/60)/24)+DATE(1970,1,1)+(-5/24)</f>
        <v>42511.153715277782</v>
      </c>
      <c r="T3976" s="21">
        <f>(((I3976/60)/60)/24)+DATE(1970,1,1)+(-5/24)</f>
        <v>42541.153715277782</v>
      </c>
    </row>
    <row r="3977" spans="1:20" ht="30" hidden="1" x14ac:dyDescent="0.25">
      <c r="A3977" s="13">
        <v>2989</v>
      </c>
      <c r="B3977" s="3" t="s">
        <v>2989</v>
      </c>
      <c r="C3977" s="3" t="s">
        <v>7099</v>
      </c>
      <c r="D3977" s="2">
        <v>20000</v>
      </c>
      <c r="E3977" s="11">
        <v>35307</v>
      </c>
      <c r="F3977" s="2" t="s">
        <v>8218</v>
      </c>
      <c r="G3977" s="2" t="s">
        <v>8223</v>
      </c>
      <c r="H3977" s="2" t="s">
        <v>8245</v>
      </c>
      <c r="I3977" s="2">
        <v>1450673940</v>
      </c>
      <c r="J3977" s="2">
        <v>1448756962</v>
      </c>
      <c r="K3977" s="2" t="b">
        <v>0</v>
      </c>
      <c r="L3977" s="2">
        <v>364</v>
      </c>
      <c r="M3977" s="2" t="b">
        <v>1</v>
      </c>
      <c r="N3977" s="2" t="s">
        <v>8302</v>
      </c>
      <c r="O3977" s="9">
        <f>E3977/D3977</f>
        <v>1.76535</v>
      </c>
      <c r="P3977" s="10">
        <f>IF(E3977=0,0,E3977/L3977)</f>
        <v>96.997252747252745</v>
      </c>
      <c r="Q3977" s="2" t="str">
        <f>LEFT(N3977,SEARCH("/",N3977,1)-1)</f>
        <v>theater</v>
      </c>
      <c r="R3977" s="2" t="str">
        <f>RIGHT(N3977,LEN(N3977)-SEARCH("/",N3977))</f>
        <v>spaces</v>
      </c>
      <c r="S3977" s="21">
        <f>(((J3977/60)/60)/24)+DATE(1970,1,1)+(-5/24)</f>
        <v>42336.812060185184</v>
      </c>
      <c r="T3977" s="21">
        <f>(((I3977/60)/60)/24)+DATE(1970,1,1)+(-5/24)</f>
        <v>42358.999305555553</v>
      </c>
    </row>
    <row r="3978" spans="1:20" ht="90" hidden="1" x14ac:dyDescent="0.25">
      <c r="A3978" s="13">
        <v>2990</v>
      </c>
      <c r="B3978" s="3" t="s">
        <v>2990</v>
      </c>
      <c r="C3978" s="3" t="s">
        <v>7100</v>
      </c>
      <c r="D3978" s="2">
        <v>10000</v>
      </c>
      <c r="E3978" s="11">
        <v>10000</v>
      </c>
      <c r="F3978" s="2" t="s">
        <v>8218</v>
      </c>
      <c r="G3978" s="2" t="s">
        <v>8223</v>
      </c>
      <c r="H3978" s="2" t="s">
        <v>8245</v>
      </c>
      <c r="I3978" s="2">
        <v>1452174420</v>
      </c>
      <c r="J3978" s="2">
        <v>1449150420</v>
      </c>
      <c r="K3978" s="2" t="b">
        <v>0</v>
      </c>
      <c r="L3978" s="2">
        <v>27</v>
      </c>
      <c r="M3978" s="2" t="b">
        <v>1</v>
      </c>
      <c r="N3978" s="2" t="s">
        <v>8302</v>
      </c>
      <c r="O3978" s="9">
        <f>E3978/D3978</f>
        <v>1</v>
      </c>
      <c r="P3978" s="10">
        <f>IF(E3978=0,0,E3978/L3978)</f>
        <v>370.37037037037038</v>
      </c>
      <c r="Q3978" s="2" t="str">
        <f>LEFT(N3978,SEARCH("/",N3978,1)-1)</f>
        <v>theater</v>
      </c>
      <c r="R3978" s="2" t="str">
        <f>RIGHT(N3978,LEN(N3978)-SEARCH("/",N3978))</f>
        <v>spaces</v>
      </c>
      <c r="S3978" s="21">
        <f>(((J3978/60)/60)/24)+DATE(1970,1,1)+(-5/24)</f>
        <v>42341.365972222215</v>
      </c>
      <c r="T3978" s="21">
        <f>(((I3978/60)/60)/24)+DATE(1970,1,1)+(-5/24)</f>
        <v>42376.365972222215</v>
      </c>
    </row>
    <row r="3979" spans="1:20" ht="90" hidden="1" x14ac:dyDescent="0.25">
      <c r="A3979" s="13">
        <v>2991</v>
      </c>
      <c r="B3979" s="3" t="s">
        <v>2991</v>
      </c>
      <c r="C3979" s="3" t="s">
        <v>7101</v>
      </c>
      <c r="D3979" s="2">
        <v>8500</v>
      </c>
      <c r="E3979" s="11">
        <v>8780</v>
      </c>
      <c r="F3979" s="2" t="s">
        <v>8218</v>
      </c>
      <c r="G3979" s="2" t="s">
        <v>8223</v>
      </c>
      <c r="H3979" s="2" t="s">
        <v>8245</v>
      </c>
      <c r="I3979" s="2">
        <v>1485547530</v>
      </c>
      <c r="J3979" s="2">
        <v>1483646730</v>
      </c>
      <c r="K3979" s="2" t="b">
        <v>0</v>
      </c>
      <c r="L3979" s="2">
        <v>93</v>
      </c>
      <c r="M3979" s="2" t="b">
        <v>1</v>
      </c>
      <c r="N3979" s="2" t="s">
        <v>8302</v>
      </c>
      <c r="O3979" s="9">
        <f>E3979/D3979</f>
        <v>1.0329411764705883</v>
      </c>
      <c r="P3979" s="10">
        <f>IF(E3979=0,0,E3979/L3979)</f>
        <v>94.408602150537632</v>
      </c>
      <c r="Q3979" s="2" t="str">
        <f>LEFT(N3979,SEARCH("/",N3979,1)-1)</f>
        <v>theater</v>
      </c>
      <c r="R3979" s="2" t="str">
        <f>RIGHT(N3979,LEN(N3979)-SEARCH("/",N3979))</f>
        <v>spaces</v>
      </c>
      <c r="S3979" s="21">
        <f>(((J3979/60)/60)/24)+DATE(1970,1,1)+(-5/24)</f>
        <v>42740.628819444442</v>
      </c>
      <c r="T3979" s="21">
        <f>(((I3979/60)/60)/24)+DATE(1970,1,1)+(-5/24)</f>
        <v>42762.628819444442</v>
      </c>
    </row>
    <row r="3980" spans="1:20" ht="90" hidden="1" x14ac:dyDescent="0.25">
      <c r="A3980" s="13">
        <v>2992</v>
      </c>
      <c r="B3980" s="3" t="s">
        <v>2992</v>
      </c>
      <c r="C3980" s="3" t="s">
        <v>7102</v>
      </c>
      <c r="D3980" s="2">
        <v>3000</v>
      </c>
      <c r="E3980" s="11">
        <v>3135</v>
      </c>
      <c r="F3980" s="2" t="s">
        <v>8218</v>
      </c>
      <c r="G3980" s="2" t="s">
        <v>8223</v>
      </c>
      <c r="H3980" s="2" t="s">
        <v>8245</v>
      </c>
      <c r="I3980" s="2">
        <v>1476037510</v>
      </c>
      <c r="J3980" s="2">
        <v>1473445510</v>
      </c>
      <c r="K3980" s="2" t="b">
        <v>0</v>
      </c>
      <c r="L3980" s="2">
        <v>64</v>
      </c>
      <c r="M3980" s="2" t="b">
        <v>1</v>
      </c>
      <c r="N3980" s="2" t="s">
        <v>8302</v>
      </c>
      <c r="O3980" s="9">
        <f>E3980/D3980</f>
        <v>1.0449999999999999</v>
      </c>
      <c r="P3980" s="10">
        <f>IF(E3980=0,0,E3980/L3980)</f>
        <v>48.984375</v>
      </c>
      <c r="Q3980" s="2" t="str">
        <f>LEFT(N3980,SEARCH("/",N3980,1)-1)</f>
        <v>theater</v>
      </c>
      <c r="R3980" s="2" t="str">
        <f>RIGHT(N3980,LEN(N3980)-SEARCH("/",N3980))</f>
        <v>spaces</v>
      </c>
      <c r="S3980" s="21">
        <f>(((J3980/60)/60)/24)+DATE(1970,1,1)+(-5/24)</f>
        <v>42622.559143518512</v>
      </c>
      <c r="T3980" s="21">
        <f>(((I3980/60)/60)/24)+DATE(1970,1,1)+(-5/24)</f>
        <v>42652.559143518512</v>
      </c>
    </row>
    <row r="3981" spans="1:20" ht="30" hidden="1" x14ac:dyDescent="0.25">
      <c r="A3981" s="13">
        <v>2993</v>
      </c>
      <c r="B3981" s="3" t="s">
        <v>2993</v>
      </c>
      <c r="C3981" s="3" t="s">
        <v>7103</v>
      </c>
      <c r="D3981" s="2">
        <v>1000</v>
      </c>
      <c r="E3981" s="11">
        <v>1003</v>
      </c>
      <c r="F3981" s="2" t="s">
        <v>8218</v>
      </c>
      <c r="G3981" s="2" t="s">
        <v>8223</v>
      </c>
      <c r="H3981" s="2" t="s">
        <v>8245</v>
      </c>
      <c r="I3981" s="2">
        <v>1455998867</v>
      </c>
      <c r="J3981" s="2">
        <v>1453406867</v>
      </c>
      <c r="K3981" s="2" t="b">
        <v>0</v>
      </c>
      <c r="L3981" s="2">
        <v>22</v>
      </c>
      <c r="M3981" s="2" t="b">
        <v>1</v>
      </c>
      <c r="N3981" s="2" t="s">
        <v>8302</v>
      </c>
      <c r="O3981" s="9">
        <f>E3981/D3981</f>
        <v>1.0029999999999999</v>
      </c>
      <c r="P3981" s="10">
        <f>IF(E3981=0,0,E3981/L3981)</f>
        <v>45.590909090909093</v>
      </c>
      <c r="Q3981" s="2" t="str">
        <f>LEFT(N3981,SEARCH("/",N3981,1)-1)</f>
        <v>theater</v>
      </c>
      <c r="R3981" s="2" t="str">
        <f>RIGHT(N3981,LEN(N3981)-SEARCH("/",N3981))</f>
        <v>spaces</v>
      </c>
      <c r="S3981" s="21">
        <f>(((J3981/60)/60)/24)+DATE(1970,1,1)+(-5/24)</f>
        <v>42390.63040509259</v>
      </c>
      <c r="T3981" s="21">
        <f>(((I3981/60)/60)/24)+DATE(1970,1,1)+(-5/24)</f>
        <v>42420.63040509259</v>
      </c>
    </row>
    <row r="3982" spans="1:20" ht="75" hidden="1" x14ac:dyDescent="0.25">
      <c r="A3982" s="13">
        <v>2994</v>
      </c>
      <c r="B3982" s="3" t="s">
        <v>2994</v>
      </c>
      <c r="C3982" s="3" t="s">
        <v>7104</v>
      </c>
      <c r="D3982" s="2">
        <v>300</v>
      </c>
      <c r="E3982" s="11">
        <v>1373.24</v>
      </c>
      <c r="F3982" s="2" t="s">
        <v>8218</v>
      </c>
      <c r="G3982" s="2" t="s">
        <v>8224</v>
      </c>
      <c r="H3982" s="2" t="s">
        <v>8246</v>
      </c>
      <c r="I3982" s="2">
        <v>1412335772</v>
      </c>
      <c r="J3982" s="2">
        <v>1409743772</v>
      </c>
      <c r="K3982" s="2" t="b">
        <v>0</v>
      </c>
      <c r="L3982" s="2">
        <v>59</v>
      </c>
      <c r="M3982" s="2" t="b">
        <v>1</v>
      </c>
      <c r="N3982" s="2" t="s">
        <v>8302</v>
      </c>
      <c r="O3982" s="9">
        <f>E3982/D3982</f>
        <v>4.577466666666667</v>
      </c>
      <c r="P3982" s="10">
        <f>IF(E3982=0,0,E3982/L3982)</f>
        <v>23.275254237288134</v>
      </c>
      <c r="Q3982" s="2" t="str">
        <f>LEFT(N3982,SEARCH("/",N3982,1)-1)</f>
        <v>theater</v>
      </c>
      <c r="R3982" s="2" t="str">
        <f>RIGHT(N3982,LEN(N3982)-SEARCH("/",N3982))</f>
        <v>spaces</v>
      </c>
      <c r="S3982" s="21">
        <f>(((J3982/60)/60)/24)+DATE(1970,1,1)+(-5/24)</f>
        <v>41885.270509259259</v>
      </c>
      <c r="T3982" s="21">
        <f>(((I3982/60)/60)/24)+DATE(1970,1,1)+(-5/24)</f>
        <v>41915.270509259259</v>
      </c>
    </row>
    <row r="3983" spans="1:20" ht="90" hidden="1" x14ac:dyDescent="0.25">
      <c r="A3983" s="13">
        <v>2995</v>
      </c>
      <c r="B3983" s="3" t="s">
        <v>2995</v>
      </c>
      <c r="C3983" s="3" t="s">
        <v>7105</v>
      </c>
      <c r="D3983" s="2">
        <v>15000</v>
      </c>
      <c r="E3983" s="11">
        <v>15744</v>
      </c>
      <c r="F3983" s="2" t="s">
        <v>8218</v>
      </c>
      <c r="G3983" s="2" t="s">
        <v>8223</v>
      </c>
      <c r="H3983" s="2" t="s">
        <v>8245</v>
      </c>
      <c r="I3983" s="2">
        <v>1484841471</v>
      </c>
      <c r="J3983" s="2">
        <v>1482249471</v>
      </c>
      <c r="K3983" s="2" t="b">
        <v>0</v>
      </c>
      <c r="L3983" s="2">
        <v>249</v>
      </c>
      <c r="M3983" s="2" t="b">
        <v>1</v>
      </c>
      <c r="N3983" s="2" t="s">
        <v>8302</v>
      </c>
      <c r="O3983" s="9">
        <f>E3983/D3983</f>
        <v>1.0496000000000001</v>
      </c>
      <c r="P3983" s="10">
        <f>IF(E3983=0,0,E3983/L3983)</f>
        <v>63.2289156626506</v>
      </c>
      <c r="Q3983" s="2" t="str">
        <f>LEFT(N3983,SEARCH("/",N3983,1)-1)</f>
        <v>theater</v>
      </c>
      <c r="R3983" s="2" t="str">
        <f>RIGHT(N3983,LEN(N3983)-SEARCH("/",N3983))</f>
        <v>spaces</v>
      </c>
      <c r="S3983" s="21">
        <f>(((J3983/60)/60)/24)+DATE(1970,1,1)+(-5/24)</f>
        <v>42724.456840277773</v>
      </c>
      <c r="T3983" s="21">
        <f>(((I3983/60)/60)/24)+DATE(1970,1,1)+(-5/24)</f>
        <v>42754.456840277773</v>
      </c>
    </row>
    <row r="3984" spans="1:20" ht="60" hidden="1" x14ac:dyDescent="0.25">
      <c r="A3984" s="13">
        <v>2996</v>
      </c>
      <c r="B3984" s="3" t="s">
        <v>2996</v>
      </c>
      <c r="C3984" s="3" t="s">
        <v>7106</v>
      </c>
      <c r="D3984" s="2">
        <v>35000</v>
      </c>
      <c r="E3984" s="11">
        <v>60180</v>
      </c>
      <c r="F3984" s="2" t="s">
        <v>8218</v>
      </c>
      <c r="G3984" s="2" t="s">
        <v>8223</v>
      </c>
      <c r="H3984" s="2" t="s">
        <v>8245</v>
      </c>
      <c r="I3984" s="2">
        <v>1432677240</v>
      </c>
      <c r="J3984" s="2">
        <v>1427493240</v>
      </c>
      <c r="K3984" s="2" t="b">
        <v>0</v>
      </c>
      <c r="L3984" s="2">
        <v>392</v>
      </c>
      <c r="M3984" s="2" t="b">
        <v>1</v>
      </c>
      <c r="N3984" s="2" t="s">
        <v>8302</v>
      </c>
      <c r="O3984" s="9">
        <f>E3984/D3984</f>
        <v>1.7194285714285715</v>
      </c>
      <c r="P3984" s="10">
        <f>IF(E3984=0,0,E3984/L3984)</f>
        <v>153.5204081632653</v>
      </c>
      <c r="Q3984" s="2" t="str">
        <f>LEFT(N3984,SEARCH("/",N3984,1)-1)</f>
        <v>theater</v>
      </c>
      <c r="R3984" s="2" t="str">
        <f>RIGHT(N3984,LEN(N3984)-SEARCH("/",N3984))</f>
        <v>spaces</v>
      </c>
      <c r="S3984" s="21">
        <f>(((J3984/60)/60)/24)+DATE(1970,1,1)+(-5/24)</f>
        <v>42090.70416666667</v>
      </c>
      <c r="T3984" s="21">
        <f>(((I3984/60)/60)/24)+DATE(1970,1,1)+(-5/24)</f>
        <v>42150.70416666667</v>
      </c>
    </row>
    <row r="3985" spans="1:20" ht="90" hidden="1" x14ac:dyDescent="0.25">
      <c r="A3985" s="13">
        <v>2997</v>
      </c>
      <c r="B3985" s="3" t="s">
        <v>2997</v>
      </c>
      <c r="C3985" s="3" t="s">
        <v>7107</v>
      </c>
      <c r="D3985" s="2">
        <v>10000</v>
      </c>
      <c r="E3985" s="11">
        <v>10373</v>
      </c>
      <c r="F3985" s="2" t="s">
        <v>8218</v>
      </c>
      <c r="G3985" s="2" t="s">
        <v>8223</v>
      </c>
      <c r="H3985" s="2" t="s">
        <v>8245</v>
      </c>
      <c r="I3985" s="2">
        <v>1488171540</v>
      </c>
      <c r="J3985" s="2">
        <v>1486661793</v>
      </c>
      <c r="K3985" s="2" t="b">
        <v>0</v>
      </c>
      <c r="L3985" s="2">
        <v>115</v>
      </c>
      <c r="M3985" s="2" t="b">
        <v>1</v>
      </c>
      <c r="N3985" s="2" t="s">
        <v>8302</v>
      </c>
      <c r="O3985" s="9">
        <f>E3985/D3985</f>
        <v>1.0373000000000001</v>
      </c>
      <c r="P3985" s="10">
        <f>IF(E3985=0,0,E3985/L3985)</f>
        <v>90.2</v>
      </c>
      <c r="Q3985" s="2" t="str">
        <f>LEFT(N3985,SEARCH("/",N3985,1)-1)</f>
        <v>theater</v>
      </c>
      <c r="R3985" s="2" t="str">
        <f>RIGHT(N3985,LEN(N3985)-SEARCH("/",N3985))</f>
        <v>spaces</v>
      </c>
      <c r="S3985" s="21">
        <f>(((J3985/60)/60)/24)+DATE(1970,1,1)+(-5/24)</f>
        <v>42775.525381944441</v>
      </c>
      <c r="T3985" s="21">
        <f>(((I3985/60)/60)/24)+DATE(1970,1,1)+(-5/24)</f>
        <v>42792.999305555553</v>
      </c>
    </row>
    <row r="3986" spans="1:20" ht="90" hidden="1" x14ac:dyDescent="0.25">
      <c r="A3986" s="13">
        <v>2998</v>
      </c>
      <c r="B3986" s="3" t="s">
        <v>2998</v>
      </c>
      <c r="C3986" s="3" t="s">
        <v>7108</v>
      </c>
      <c r="D3986" s="2">
        <v>50000</v>
      </c>
      <c r="E3986" s="11">
        <v>51514.5</v>
      </c>
      <c r="F3986" s="2" t="s">
        <v>8218</v>
      </c>
      <c r="G3986" s="2" t="s">
        <v>8223</v>
      </c>
      <c r="H3986" s="2" t="s">
        <v>8245</v>
      </c>
      <c r="I3986" s="2">
        <v>1402892700</v>
      </c>
      <c r="J3986" s="2">
        <v>1400474329</v>
      </c>
      <c r="K3986" s="2" t="b">
        <v>0</v>
      </c>
      <c r="L3986" s="2">
        <v>433</v>
      </c>
      <c r="M3986" s="2" t="b">
        <v>1</v>
      </c>
      <c r="N3986" s="2" t="s">
        <v>8302</v>
      </c>
      <c r="O3986" s="9">
        <f>E3986/D3986</f>
        <v>1.0302899999999999</v>
      </c>
      <c r="P3986" s="10">
        <f>IF(E3986=0,0,E3986/L3986)</f>
        <v>118.97113163972287</v>
      </c>
      <c r="Q3986" s="2" t="str">
        <f>LEFT(N3986,SEARCH("/",N3986,1)-1)</f>
        <v>theater</v>
      </c>
      <c r="R3986" s="2" t="str">
        <f>RIGHT(N3986,LEN(N3986)-SEARCH("/",N3986))</f>
        <v>spaces</v>
      </c>
      <c r="S3986" s="21">
        <f>(((J3986/60)/60)/24)+DATE(1970,1,1)+(-5/24)</f>
        <v>41777.985289351847</v>
      </c>
      <c r="T3986" s="21">
        <f>(((I3986/60)/60)/24)+DATE(1970,1,1)+(-5/24)</f>
        <v>41805.975694444445</v>
      </c>
    </row>
    <row r="3987" spans="1:20" ht="90" hidden="1" x14ac:dyDescent="0.25">
      <c r="A3987" s="13">
        <v>2999</v>
      </c>
      <c r="B3987" s="3" t="s">
        <v>2999</v>
      </c>
      <c r="C3987" s="3" t="s">
        <v>7109</v>
      </c>
      <c r="D3987" s="2">
        <v>1350</v>
      </c>
      <c r="E3987" s="11">
        <v>1605</v>
      </c>
      <c r="F3987" s="2" t="s">
        <v>8218</v>
      </c>
      <c r="G3987" s="2" t="s">
        <v>8223</v>
      </c>
      <c r="H3987" s="2" t="s">
        <v>8245</v>
      </c>
      <c r="I3987" s="2">
        <v>1488333600</v>
      </c>
      <c r="J3987" s="2">
        <v>1487094360</v>
      </c>
      <c r="K3987" s="2" t="b">
        <v>0</v>
      </c>
      <c r="L3987" s="2">
        <v>20</v>
      </c>
      <c r="M3987" s="2" t="b">
        <v>1</v>
      </c>
      <c r="N3987" s="2" t="s">
        <v>8302</v>
      </c>
      <c r="O3987" s="9">
        <f>E3987/D3987</f>
        <v>1.1888888888888889</v>
      </c>
      <c r="P3987" s="10">
        <f>IF(E3987=0,0,E3987/L3987)</f>
        <v>80.25</v>
      </c>
      <c r="Q3987" s="2" t="str">
        <f>LEFT(N3987,SEARCH("/",N3987,1)-1)</f>
        <v>theater</v>
      </c>
      <c r="R3987" s="2" t="str">
        <f>RIGHT(N3987,LEN(N3987)-SEARCH("/",N3987))</f>
        <v>spaces</v>
      </c>
      <c r="S3987" s="21">
        <f>(((J3987/60)/60)/24)+DATE(1970,1,1)+(-5/24)</f>
        <v>42780.531944444439</v>
      </c>
      <c r="T3987" s="21">
        <f>(((I3987/60)/60)/24)+DATE(1970,1,1)+(-5/24)</f>
        <v>42794.874999999993</v>
      </c>
    </row>
    <row r="3988" spans="1:20" ht="90" hidden="1" x14ac:dyDescent="0.25">
      <c r="A3988" s="13">
        <v>3000</v>
      </c>
      <c r="B3988" s="3" t="s">
        <v>3000</v>
      </c>
      <c r="C3988" s="3" t="s">
        <v>7110</v>
      </c>
      <c r="D3988" s="2">
        <v>500</v>
      </c>
      <c r="E3988" s="11">
        <v>500</v>
      </c>
      <c r="F3988" s="2" t="s">
        <v>8218</v>
      </c>
      <c r="G3988" s="2" t="s">
        <v>8223</v>
      </c>
      <c r="H3988" s="2" t="s">
        <v>8245</v>
      </c>
      <c r="I3988" s="2">
        <v>1485885600</v>
      </c>
      <c r="J3988" s="2">
        <v>1484682670</v>
      </c>
      <c r="K3988" s="2" t="b">
        <v>0</v>
      </c>
      <c r="L3988" s="2">
        <v>8</v>
      </c>
      <c r="M3988" s="2" t="b">
        <v>1</v>
      </c>
      <c r="N3988" s="2" t="s">
        <v>8302</v>
      </c>
      <c r="O3988" s="9">
        <f>E3988/D3988</f>
        <v>1</v>
      </c>
      <c r="P3988" s="10">
        <f>IF(E3988=0,0,E3988/L3988)</f>
        <v>62.5</v>
      </c>
      <c r="Q3988" s="2" t="str">
        <f>LEFT(N3988,SEARCH("/",N3988,1)-1)</f>
        <v>theater</v>
      </c>
      <c r="R3988" s="2" t="str">
        <f>RIGHT(N3988,LEN(N3988)-SEARCH("/",N3988))</f>
        <v>spaces</v>
      </c>
      <c r="S3988" s="21">
        <f>(((J3988/60)/60)/24)+DATE(1970,1,1)+(-5/24)</f>
        <v>42752.61886574074</v>
      </c>
      <c r="T3988" s="21">
        <f>(((I3988/60)/60)/24)+DATE(1970,1,1)+(-5/24)</f>
        <v>42766.541666666664</v>
      </c>
    </row>
    <row r="3989" spans="1:20" ht="90" hidden="1" x14ac:dyDescent="0.25">
      <c r="A3989" s="13">
        <v>3001</v>
      </c>
      <c r="B3989" s="3" t="s">
        <v>3001</v>
      </c>
      <c r="C3989" s="3" t="s">
        <v>7111</v>
      </c>
      <c r="D3989" s="2">
        <v>7214</v>
      </c>
      <c r="E3989" s="11">
        <v>22991.01</v>
      </c>
      <c r="F3989" s="2" t="s">
        <v>8218</v>
      </c>
      <c r="G3989" s="2" t="s">
        <v>8223</v>
      </c>
      <c r="H3989" s="2" t="s">
        <v>8245</v>
      </c>
      <c r="I3989" s="2">
        <v>1468445382</v>
      </c>
      <c r="J3989" s="2">
        <v>1465853382</v>
      </c>
      <c r="K3989" s="2" t="b">
        <v>0</v>
      </c>
      <c r="L3989" s="2">
        <v>175</v>
      </c>
      <c r="M3989" s="2" t="b">
        <v>1</v>
      </c>
      <c r="N3989" s="2" t="s">
        <v>8302</v>
      </c>
      <c r="O3989" s="9">
        <f>E3989/D3989</f>
        <v>3.1869988910451896</v>
      </c>
      <c r="P3989" s="10">
        <f>IF(E3989=0,0,E3989/L3989)</f>
        <v>131.37719999999999</v>
      </c>
      <c r="Q3989" s="2" t="str">
        <f>LEFT(N3989,SEARCH("/",N3989,1)-1)</f>
        <v>theater</v>
      </c>
      <c r="R3989" s="2" t="str">
        <f>RIGHT(N3989,LEN(N3989)-SEARCH("/",N3989))</f>
        <v>spaces</v>
      </c>
      <c r="S3989" s="21">
        <f>(((J3989/60)/60)/24)+DATE(1970,1,1)+(-5/24)</f>
        <v>42534.687291666669</v>
      </c>
      <c r="T3989" s="21">
        <f>(((I3989/60)/60)/24)+DATE(1970,1,1)+(-5/24)</f>
        <v>42564.687291666669</v>
      </c>
    </row>
    <row r="3990" spans="1:20" ht="60" hidden="1" x14ac:dyDescent="0.25">
      <c r="A3990" s="13">
        <v>3002</v>
      </c>
      <c r="B3990" s="3" t="s">
        <v>3002</v>
      </c>
      <c r="C3990" s="3" t="s">
        <v>7112</v>
      </c>
      <c r="D3990" s="2">
        <v>7000</v>
      </c>
      <c r="E3990" s="11">
        <v>7595.43</v>
      </c>
      <c r="F3990" s="2" t="s">
        <v>8218</v>
      </c>
      <c r="G3990" s="2" t="s">
        <v>8223</v>
      </c>
      <c r="H3990" s="2" t="s">
        <v>8245</v>
      </c>
      <c r="I3990" s="2">
        <v>1356552252</v>
      </c>
      <c r="J3990" s="2">
        <v>1353960252</v>
      </c>
      <c r="K3990" s="2" t="b">
        <v>0</v>
      </c>
      <c r="L3990" s="2">
        <v>104</v>
      </c>
      <c r="M3990" s="2" t="b">
        <v>1</v>
      </c>
      <c r="N3990" s="2" t="s">
        <v>8302</v>
      </c>
      <c r="O3990" s="9">
        <f>E3990/D3990</f>
        <v>1.0850614285714286</v>
      </c>
      <c r="P3990" s="10">
        <f>IF(E3990=0,0,E3990/L3990)</f>
        <v>73.032980769230775</v>
      </c>
      <c r="Q3990" s="2" t="str">
        <f>LEFT(N3990,SEARCH("/",N3990,1)-1)</f>
        <v>theater</v>
      </c>
      <c r="R3990" s="2" t="str">
        <f>RIGHT(N3990,LEN(N3990)-SEARCH("/",N3990))</f>
        <v>spaces</v>
      </c>
      <c r="S3990" s="21">
        <f>(((J3990/60)/60)/24)+DATE(1970,1,1)+(-5/24)</f>
        <v>41239.627916666665</v>
      </c>
      <c r="T3990" s="21">
        <f>(((I3990/60)/60)/24)+DATE(1970,1,1)+(-5/24)</f>
        <v>41269.627916666665</v>
      </c>
    </row>
    <row r="3991" spans="1:20" ht="105" hidden="1" x14ac:dyDescent="0.25">
      <c r="A3991" s="13">
        <v>3003</v>
      </c>
      <c r="B3991" s="3" t="s">
        <v>3003</v>
      </c>
      <c r="C3991" s="3" t="s">
        <v>7113</v>
      </c>
      <c r="D3991" s="2">
        <v>3000</v>
      </c>
      <c r="E3991" s="11">
        <v>3035</v>
      </c>
      <c r="F3991" s="2" t="s">
        <v>8218</v>
      </c>
      <c r="G3991" s="2" t="s">
        <v>8223</v>
      </c>
      <c r="H3991" s="2" t="s">
        <v>8245</v>
      </c>
      <c r="I3991" s="2">
        <v>1456811940</v>
      </c>
      <c r="J3991" s="2">
        <v>1454098976</v>
      </c>
      <c r="K3991" s="2" t="b">
        <v>0</v>
      </c>
      <c r="L3991" s="2">
        <v>17</v>
      </c>
      <c r="M3991" s="2" t="b">
        <v>1</v>
      </c>
      <c r="N3991" s="2" t="s">
        <v>8302</v>
      </c>
      <c r="O3991" s="9">
        <f>E3991/D3991</f>
        <v>1.0116666666666667</v>
      </c>
      <c r="P3991" s="10">
        <f>IF(E3991=0,0,E3991/L3991)</f>
        <v>178.52941176470588</v>
      </c>
      <c r="Q3991" s="2" t="str">
        <f>LEFT(N3991,SEARCH("/",N3991,1)-1)</f>
        <v>theater</v>
      </c>
      <c r="R3991" s="2" t="str">
        <f>RIGHT(N3991,LEN(N3991)-SEARCH("/",N3991))</f>
        <v>spaces</v>
      </c>
      <c r="S3991" s="21">
        <f>(((J3991/60)/60)/24)+DATE(1970,1,1)+(-5/24)</f>
        <v>42398.640925925924</v>
      </c>
      <c r="T3991" s="21">
        <f>(((I3991/60)/60)/24)+DATE(1970,1,1)+(-5/24)</f>
        <v>42430.040972222218</v>
      </c>
    </row>
    <row r="3992" spans="1:20" ht="105" hidden="1" x14ac:dyDescent="0.25">
      <c r="A3992" s="13">
        <v>3004</v>
      </c>
      <c r="B3992" s="3" t="s">
        <v>3004</v>
      </c>
      <c r="C3992" s="3" t="s">
        <v>7114</v>
      </c>
      <c r="D3992" s="2">
        <v>40000</v>
      </c>
      <c r="E3992" s="11">
        <v>45126</v>
      </c>
      <c r="F3992" s="2" t="s">
        <v>8218</v>
      </c>
      <c r="G3992" s="2" t="s">
        <v>8223</v>
      </c>
      <c r="H3992" s="2" t="s">
        <v>8245</v>
      </c>
      <c r="I3992" s="2">
        <v>1416089324</v>
      </c>
      <c r="J3992" s="2">
        <v>1413493724</v>
      </c>
      <c r="K3992" s="2" t="b">
        <v>0</v>
      </c>
      <c r="L3992" s="2">
        <v>277</v>
      </c>
      <c r="M3992" s="2" t="b">
        <v>1</v>
      </c>
      <c r="N3992" s="2" t="s">
        <v>8302</v>
      </c>
      <c r="O3992" s="9">
        <f>E3992/D3992</f>
        <v>1.12815</v>
      </c>
      <c r="P3992" s="10">
        <f>IF(E3992=0,0,E3992/L3992)</f>
        <v>162.90974729241879</v>
      </c>
      <c r="Q3992" s="2" t="str">
        <f>LEFT(N3992,SEARCH("/",N3992,1)-1)</f>
        <v>theater</v>
      </c>
      <c r="R3992" s="2" t="str">
        <f>RIGHT(N3992,LEN(N3992)-SEARCH("/",N3992))</f>
        <v>spaces</v>
      </c>
      <c r="S3992" s="21">
        <f>(((J3992/60)/60)/24)+DATE(1970,1,1)+(-5/24)</f>
        <v>41928.672731481478</v>
      </c>
      <c r="T3992" s="21">
        <f>(((I3992/60)/60)/24)+DATE(1970,1,1)+(-5/24)</f>
        <v>41958.714398148142</v>
      </c>
    </row>
    <row r="3993" spans="1:20" ht="90" hidden="1" x14ac:dyDescent="0.25">
      <c r="A3993" s="13">
        <v>3005</v>
      </c>
      <c r="B3993" s="3" t="s">
        <v>3005</v>
      </c>
      <c r="C3993" s="3" t="s">
        <v>7115</v>
      </c>
      <c r="D3993" s="2">
        <v>10600</v>
      </c>
      <c r="E3993" s="11">
        <v>12772.6</v>
      </c>
      <c r="F3993" s="2" t="s">
        <v>8218</v>
      </c>
      <c r="G3993" s="2" t="s">
        <v>8223</v>
      </c>
      <c r="H3993" s="2" t="s">
        <v>8245</v>
      </c>
      <c r="I3993" s="2">
        <v>1412611905</v>
      </c>
      <c r="J3993" s="2">
        <v>1410019905</v>
      </c>
      <c r="K3993" s="2" t="b">
        <v>0</v>
      </c>
      <c r="L3993" s="2">
        <v>118</v>
      </c>
      <c r="M3993" s="2" t="b">
        <v>1</v>
      </c>
      <c r="N3993" s="2" t="s">
        <v>8302</v>
      </c>
      <c r="O3993" s="9">
        <f>E3993/D3993</f>
        <v>1.2049622641509434</v>
      </c>
      <c r="P3993" s="10">
        <f>IF(E3993=0,0,E3993/L3993)</f>
        <v>108.24237288135593</v>
      </c>
      <c r="Q3993" s="2" t="str">
        <f>LEFT(N3993,SEARCH("/",N3993,1)-1)</f>
        <v>theater</v>
      </c>
      <c r="R3993" s="2" t="str">
        <f>RIGHT(N3993,LEN(N3993)-SEARCH("/",N3993))</f>
        <v>spaces</v>
      </c>
      <c r="S3993" s="21">
        <f>(((J3993/60)/60)/24)+DATE(1970,1,1)+(-5/24)</f>
        <v>41888.466493055552</v>
      </c>
      <c r="T3993" s="21">
        <f>(((I3993/60)/60)/24)+DATE(1970,1,1)+(-5/24)</f>
        <v>41918.466493055552</v>
      </c>
    </row>
    <row r="3994" spans="1:20" ht="60" hidden="1" x14ac:dyDescent="0.25">
      <c r="A3994" s="13">
        <v>3006</v>
      </c>
      <c r="B3994" s="3" t="s">
        <v>3006</v>
      </c>
      <c r="C3994" s="3" t="s">
        <v>7116</v>
      </c>
      <c r="D3994" s="2">
        <v>8000</v>
      </c>
      <c r="E3994" s="11">
        <v>8620</v>
      </c>
      <c r="F3994" s="2" t="s">
        <v>8218</v>
      </c>
      <c r="G3994" s="2" t="s">
        <v>8228</v>
      </c>
      <c r="H3994" s="2" t="s">
        <v>8250</v>
      </c>
      <c r="I3994" s="2">
        <v>1418580591</v>
      </c>
      <c r="J3994" s="2">
        <v>1415988591</v>
      </c>
      <c r="K3994" s="2" t="b">
        <v>0</v>
      </c>
      <c r="L3994" s="2">
        <v>97</v>
      </c>
      <c r="M3994" s="2" t="b">
        <v>1</v>
      </c>
      <c r="N3994" s="2" t="s">
        <v>8302</v>
      </c>
      <c r="O3994" s="9">
        <f>E3994/D3994</f>
        <v>1.0774999999999999</v>
      </c>
      <c r="P3994" s="10">
        <f>IF(E3994=0,0,E3994/L3994)</f>
        <v>88.865979381443296</v>
      </c>
      <c r="Q3994" s="2" t="str">
        <f>LEFT(N3994,SEARCH("/",N3994,1)-1)</f>
        <v>theater</v>
      </c>
      <c r="R3994" s="2" t="str">
        <f>RIGHT(N3994,LEN(N3994)-SEARCH("/",N3994))</f>
        <v>spaces</v>
      </c>
      <c r="S3994" s="21">
        <f>(((J3994/60)/60)/24)+DATE(1970,1,1)+(-5/24)</f>
        <v>41957.548506944448</v>
      </c>
      <c r="T3994" s="21">
        <f>(((I3994/60)/60)/24)+DATE(1970,1,1)+(-5/24)</f>
        <v>41987.548506944448</v>
      </c>
    </row>
    <row r="3995" spans="1:20" ht="45" hidden="1" x14ac:dyDescent="0.25">
      <c r="A3995" s="13">
        <v>3007</v>
      </c>
      <c r="B3995" s="3" t="s">
        <v>3007</v>
      </c>
      <c r="C3995" s="3" t="s">
        <v>7117</v>
      </c>
      <c r="D3995" s="2">
        <v>600</v>
      </c>
      <c r="E3995" s="11">
        <v>1080</v>
      </c>
      <c r="F3995" s="2" t="s">
        <v>8218</v>
      </c>
      <c r="G3995" s="2" t="s">
        <v>8223</v>
      </c>
      <c r="H3995" s="2" t="s">
        <v>8245</v>
      </c>
      <c r="I3995" s="2">
        <v>1429938683</v>
      </c>
      <c r="J3995" s="2">
        <v>1428124283</v>
      </c>
      <c r="K3995" s="2" t="b">
        <v>0</v>
      </c>
      <c r="L3995" s="2">
        <v>20</v>
      </c>
      <c r="M3995" s="2" t="b">
        <v>1</v>
      </c>
      <c r="N3995" s="2" t="s">
        <v>8302</v>
      </c>
      <c r="O3995" s="9">
        <f>E3995/D3995</f>
        <v>1.8</v>
      </c>
      <c r="P3995" s="10">
        <f>IF(E3995=0,0,E3995/L3995)</f>
        <v>54</v>
      </c>
      <c r="Q3995" s="2" t="str">
        <f>LEFT(N3995,SEARCH("/",N3995,1)-1)</f>
        <v>theater</v>
      </c>
      <c r="R3995" s="2" t="str">
        <f>RIGHT(N3995,LEN(N3995)-SEARCH("/",N3995))</f>
        <v>spaces</v>
      </c>
      <c r="S3995" s="21">
        <f>(((J3995/60)/60)/24)+DATE(1970,1,1)+(-5/24)</f>
        <v>42098.007905092592</v>
      </c>
      <c r="T3995" s="21">
        <f>(((I3995/60)/60)/24)+DATE(1970,1,1)+(-5/24)</f>
        <v>42119.007905092592</v>
      </c>
    </row>
    <row r="3996" spans="1:20" ht="75" hidden="1" x14ac:dyDescent="0.25">
      <c r="A3996" s="13">
        <v>3008</v>
      </c>
      <c r="B3996" s="3" t="s">
        <v>3008</v>
      </c>
      <c r="C3996" s="3" t="s">
        <v>7118</v>
      </c>
      <c r="D3996" s="2">
        <v>3000</v>
      </c>
      <c r="E3996" s="11">
        <v>3035</v>
      </c>
      <c r="F3996" s="2" t="s">
        <v>8218</v>
      </c>
      <c r="G3996" s="2" t="s">
        <v>8223</v>
      </c>
      <c r="H3996" s="2" t="s">
        <v>8245</v>
      </c>
      <c r="I3996" s="2">
        <v>1453352719</v>
      </c>
      <c r="J3996" s="2">
        <v>1450760719</v>
      </c>
      <c r="K3996" s="2" t="b">
        <v>0</v>
      </c>
      <c r="L3996" s="2">
        <v>26</v>
      </c>
      <c r="M3996" s="2" t="b">
        <v>1</v>
      </c>
      <c r="N3996" s="2" t="s">
        <v>8302</v>
      </c>
      <c r="O3996" s="9">
        <f>E3996/D3996</f>
        <v>1.0116666666666667</v>
      </c>
      <c r="P3996" s="10">
        <f>IF(E3996=0,0,E3996/L3996)</f>
        <v>116.73076923076923</v>
      </c>
      <c r="Q3996" s="2" t="str">
        <f>LEFT(N3996,SEARCH("/",N3996,1)-1)</f>
        <v>theater</v>
      </c>
      <c r="R3996" s="2" t="str">
        <f>RIGHT(N3996,LEN(N3996)-SEARCH("/",N3996))</f>
        <v>spaces</v>
      </c>
      <c r="S3996" s="21">
        <f>(((J3996/60)/60)/24)+DATE(1970,1,1)+(-5/24)</f>
        <v>42360.003692129627</v>
      </c>
      <c r="T3996" s="21">
        <f>(((I3996/60)/60)/24)+DATE(1970,1,1)+(-5/24)</f>
        <v>42390.003692129627</v>
      </c>
    </row>
    <row r="3997" spans="1:20" ht="90" hidden="1" x14ac:dyDescent="0.25">
      <c r="A3997" s="13">
        <v>3009</v>
      </c>
      <c r="B3997" s="3" t="s">
        <v>3009</v>
      </c>
      <c r="C3997" s="3" t="s">
        <v>7119</v>
      </c>
      <c r="D3997" s="2">
        <v>25000</v>
      </c>
      <c r="E3997" s="11">
        <v>29939</v>
      </c>
      <c r="F3997" s="2" t="s">
        <v>8218</v>
      </c>
      <c r="G3997" s="2" t="s">
        <v>8223</v>
      </c>
      <c r="H3997" s="2" t="s">
        <v>8245</v>
      </c>
      <c r="I3997" s="2">
        <v>1417012840</v>
      </c>
      <c r="J3997" s="2">
        <v>1414417240</v>
      </c>
      <c r="K3997" s="2" t="b">
        <v>0</v>
      </c>
      <c r="L3997" s="2">
        <v>128</v>
      </c>
      <c r="M3997" s="2" t="b">
        <v>1</v>
      </c>
      <c r="N3997" s="2" t="s">
        <v>8302</v>
      </c>
      <c r="O3997" s="9">
        <f>E3997/D3997</f>
        <v>1.19756</v>
      </c>
      <c r="P3997" s="10">
        <f>IF(E3997=0,0,E3997/L3997)</f>
        <v>233.8984375</v>
      </c>
      <c r="Q3997" s="2" t="str">
        <f>LEFT(N3997,SEARCH("/",N3997,1)-1)</f>
        <v>theater</v>
      </c>
      <c r="R3997" s="2" t="str">
        <f>RIGHT(N3997,LEN(N3997)-SEARCH("/",N3997))</f>
        <v>spaces</v>
      </c>
      <c r="S3997" s="21">
        <f>(((J3997/60)/60)/24)+DATE(1970,1,1)+(-5/24)</f>
        <v>41939.361574074072</v>
      </c>
      <c r="T3997" s="21">
        <f>(((I3997/60)/60)/24)+DATE(1970,1,1)+(-5/24)</f>
        <v>41969.403240740743</v>
      </c>
    </row>
    <row r="3998" spans="1:20" ht="90" hidden="1" x14ac:dyDescent="0.25">
      <c r="A3998" s="13">
        <v>3010</v>
      </c>
      <c r="B3998" s="3" t="s">
        <v>3010</v>
      </c>
      <c r="C3998" s="3" t="s">
        <v>7120</v>
      </c>
      <c r="D3998" s="2">
        <v>1500</v>
      </c>
      <c r="E3998" s="11">
        <v>2370</v>
      </c>
      <c r="F3998" s="2" t="s">
        <v>8218</v>
      </c>
      <c r="G3998" s="2" t="s">
        <v>8223</v>
      </c>
      <c r="H3998" s="2" t="s">
        <v>8245</v>
      </c>
      <c r="I3998" s="2">
        <v>1424548719</v>
      </c>
      <c r="J3998" s="2">
        <v>1419364719</v>
      </c>
      <c r="K3998" s="2" t="b">
        <v>0</v>
      </c>
      <c r="L3998" s="2">
        <v>15</v>
      </c>
      <c r="M3998" s="2" t="b">
        <v>1</v>
      </c>
      <c r="N3998" s="2" t="s">
        <v>8302</v>
      </c>
      <c r="O3998" s="9">
        <f>E3998/D3998</f>
        <v>1.58</v>
      </c>
      <c r="P3998" s="10">
        <f>IF(E3998=0,0,E3998/L3998)</f>
        <v>158</v>
      </c>
      <c r="Q3998" s="2" t="str">
        <f>LEFT(N3998,SEARCH("/",N3998,1)-1)</f>
        <v>theater</v>
      </c>
      <c r="R3998" s="2" t="str">
        <f>RIGHT(N3998,LEN(N3998)-SEARCH("/",N3998))</f>
        <v>spaces</v>
      </c>
      <c r="S3998" s="21">
        <f>(((J3998/60)/60)/24)+DATE(1970,1,1)+(-5/24)</f>
        <v>41996.624062499999</v>
      </c>
      <c r="T3998" s="21">
        <f>(((I3998/60)/60)/24)+DATE(1970,1,1)+(-5/24)</f>
        <v>42056.624062499999</v>
      </c>
    </row>
    <row r="3999" spans="1:20" ht="90" hidden="1" x14ac:dyDescent="0.25">
      <c r="A3999" s="13">
        <v>3011</v>
      </c>
      <c r="B3999" s="3" t="s">
        <v>3011</v>
      </c>
      <c r="C3999" s="3" t="s">
        <v>7121</v>
      </c>
      <c r="D3999" s="2">
        <v>300</v>
      </c>
      <c r="E3999" s="11">
        <v>371</v>
      </c>
      <c r="F3999" s="2" t="s">
        <v>8218</v>
      </c>
      <c r="G3999" s="2" t="s">
        <v>8226</v>
      </c>
      <c r="H3999" s="2" t="s">
        <v>8248</v>
      </c>
      <c r="I3999" s="2">
        <v>1450911540</v>
      </c>
      <c r="J3999" s="2">
        <v>1448536516</v>
      </c>
      <c r="K3999" s="2" t="b">
        <v>0</v>
      </c>
      <c r="L3999" s="2">
        <v>25</v>
      </c>
      <c r="M3999" s="2" t="b">
        <v>1</v>
      </c>
      <c r="N3999" s="2" t="s">
        <v>8302</v>
      </c>
      <c r="O3999" s="9">
        <f>E3999/D3999</f>
        <v>1.2366666666666666</v>
      </c>
      <c r="P3999" s="10">
        <f>IF(E3999=0,0,E3999/L3999)</f>
        <v>14.84</v>
      </c>
      <c r="Q3999" s="2" t="str">
        <f>LEFT(N3999,SEARCH("/",N3999,1)-1)</f>
        <v>theater</v>
      </c>
      <c r="R3999" s="2" t="str">
        <f>RIGHT(N3999,LEN(N3999)-SEARCH("/",N3999))</f>
        <v>spaces</v>
      </c>
      <c r="S3999" s="21">
        <f>(((J3999/60)/60)/24)+DATE(1970,1,1)+(-5/24)</f>
        <v>42334.260601851849</v>
      </c>
      <c r="T3999" s="21">
        <f>(((I3999/60)/60)/24)+DATE(1970,1,1)+(-5/24)</f>
        <v>42361.749305555553</v>
      </c>
    </row>
    <row r="4000" spans="1:20" ht="90" hidden="1" x14ac:dyDescent="0.25">
      <c r="A4000" s="13">
        <v>3012</v>
      </c>
      <c r="B4000" s="3" t="s">
        <v>3012</v>
      </c>
      <c r="C4000" s="3" t="s">
        <v>7122</v>
      </c>
      <c r="D4000" s="2">
        <v>4000</v>
      </c>
      <c r="E4000" s="11">
        <v>4685</v>
      </c>
      <c r="F4000" s="2" t="s">
        <v>8218</v>
      </c>
      <c r="G4000" s="2" t="s">
        <v>8223</v>
      </c>
      <c r="H4000" s="2" t="s">
        <v>8245</v>
      </c>
      <c r="I4000" s="2">
        <v>1423587130</v>
      </c>
      <c r="J4000" s="2">
        <v>1421772730</v>
      </c>
      <c r="K4000" s="2" t="b">
        <v>0</v>
      </c>
      <c r="L4000" s="2">
        <v>55</v>
      </c>
      <c r="M4000" s="2" t="b">
        <v>1</v>
      </c>
      <c r="N4000" s="2" t="s">
        <v>8302</v>
      </c>
      <c r="O4000" s="9">
        <f>E4000/D4000</f>
        <v>1.1712499999999999</v>
      </c>
      <c r="P4000" s="10">
        <f>IF(E4000=0,0,E4000/L4000)</f>
        <v>85.181818181818187</v>
      </c>
      <c r="Q4000" s="2" t="str">
        <f>LEFT(N4000,SEARCH("/",N4000,1)-1)</f>
        <v>theater</v>
      </c>
      <c r="R4000" s="2" t="str">
        <f>RIGHT(N4000,LEN(N4000)-SEARCH("/",N4000))</f>
        <v>spaces</v>
      </c>
      <c r="S4000" s="21">
        <f>(((J4000/60)/60)/24)+DATE(1970,1,1)+(-5/24)</f>
        <v>42024.494560185187</v>
      </c>
      <c r="T4000" s="21">
        <f>(((I4000/60)/60)/24)+DATE(1970,1,1)+(-5/24)</f>
        <v>42045.494560185187</v>
      </c>
    </row>
    <row r="4001" spans="1:20" ht="90" hidden="1" x14ac:dyDescent="0.25">
      <c r="A4001" s="13">
        <v>3013</v>
      </c>
      <c r="B4001" s="3" t="s">
        <v>3013</v>
      </c>
      <c r="C4001" s="3" t="s">
        <v>7123</v>
      </c>
      <c r="D4001" s="2">
        <v>10000</v>
      </c>
      <c r="E4001" s="11">
        <v>15696</v>
      </c>
      <c r="F4001" s="2" t="s">
        <v>8218</v>
      </c>
      <c r="G4001" s="2" t="s">
        <v>8223</v>
      </c>
      <c r="H4001" s="2" t="s">
        <v>8245</v>
      </c>
      <c r="I4001" s="2">
        <v>1434917049</v>
      </c>
      <c r="J4001" s="2">
        <v>1432325049</v>
      </c>
      <c r="K4001" s="2" t="b">
        <v>0</v>
      </c>
      <c r="L4001" s="2">
        <v>107</v>
      </c>
      <c r="M4001" s="2" t="b">
        <v>1</v>
      </c>
      <c r="N4001" s="2" t="s">
        <v>8302</v>
      </c>
      <c r="O4001" s="9">
        <f>E4001/D4001</f>
        <v>1.5696000000000001</v>
      </c>
      <c r="P4001" s="10">
        <f>IF(E4001=0,0,E4001/L4001)</f>
        <v>146.69158878504672</v>
      </c>
      <c r="Q4001" s="2" t="str">
        <f>LEFT(N4001,SEARCH("/",N4001,1)-1)</f>
        <v>theater</v>
      </c>
      <c r="R4001" s="2" t="str">
        <f>RIGHT(N4001,LEN(N4001)-SEARCH("/",N4001))</f>
        <v>spaces</v>
      </c>
      <c r="S4001" s="21">
        <f>(((J4001/60)/60)/24)+DATE(1970,1,1)+(-5/24)</f>
        <v>42146.627881944441</v>
      </c>
      <c r="T4001" s="21">
        <f>(((I4001/60)/60)/24)+DATE(1970,1,1)+(-5/24)</f>
        <v>42176.627881944441</v>
      </c>
    </row>
    <row r="4002" spans="1:20" ht="90" hidden="1" x14ac:dyDescent="0.25">
      <c r="A4002" s="13">
        <v>3014</v>
      </c>
      <c r="B4002" s="3" t="s">
        <v>3014</v>
      </c>
      <c r="C4002" s="3" t="s">
        <v>7124</v>
      </c>
      <c r="D4002" s="2">
        <v>25000</v>
      </c>
      <c r="E4002" s="11">
        <v>28276</v>
      </c>
      <c r="F4002" s="2" t="s">
        <v>8218</v>
      </c>
      <c r="G4002" s="2" t="s">
        <v>8223</v>
      </c>
      <c r="H4002" s="2" t="s">
        <v>8245</v>
      </c>
      <c r="I4002" s="2">
        <v>1415163600</v>
      </c>
      <c r="J4002" s="2">
        <v>1412737080</v>
      </c>
      <c r="K4002" s="2" t="b">
        <v>0</v>
      </c>
      <c r="L4002" s="2">
        <v>557</v>
      </c>
      <c r="M4002" s="2" t="b">
        <v>1</v>
      </c>
      <c r="N4002" s="2" t="s">
        <v>8302</v>
      </c>
      <c r="O4002" s="9">
        <f>E4002/D4002</f>
        <v>1.13104</v>
      </c>
      <c r="P4002" s="10">
        <f>IF(E4002=0,0,E4002/L4002)</f>
        <v>50.764811490125673</v>
      </c>
      <c r="Q4002" s="2" t="str">
        <f>LEFT(N4002,SEARCH("/",N4002,1)-1)</f>
        <v>theater</v>
      </c>
      <c r="R4002" s="2" t="str">
        <f>RIGHT(N4002,LEN(N4002)-SEARCH("/",N4002))</f>
        <v>spaces</v>
      </c>
      <c r="S4002" s="21">
        <f>(((J4002/60)/60)/24)+DATE(1970,1,1)+(-5/24)</f>
        <v>41919.915277777778</v>
      </c>
      <c r="T4002" s="21">
        <f>(((I4002/60)/60)/24)+DATE(1970,1,1)+(-5/24)</f>
        <v>41948</v>
      </c>
    </row>
    <row r="4003" spans="1:20" ht="75" hidden="1" x14ac:dyDescent="0.25">
      <c r="A4003" s="13">
        <v>3015</v>
      </c>
      <c r="B4003" s="3" t="s">
        <v>3015</v>
      </c>
      <c r="C4003" s="3" t="s">
        <v>7125</v>
      </c>
      <c r="D4003" s="2">
        <v>3400</v>
      </c>
      <c r="E4003" s="11">
        <v>3508</v>
      </c>
      <c r="F4003" s="2" t="s">
        <v>8218</v>
      </c>
      <c r="G4003" s="2" t="s">
        <v>8223</v>
      </c>
      <c r="H4003" s="2" t="s">
        <v>8245</v>
      </c>
      <c r="I4003" s="2">
        <v>1402459200</v>
      </c>
      <c r="J4003" s="2">
        <v>1401125238</v>
      </c>
      <c r="K4003" s="2" t="b">
        <v>0</v>
      </c>
      <c r="L4003" s="2">
        <v>40</v>
      </c>
      <c r="M4003" s="2" t="b">
        <v>1</v>
      </c>
      <c r="N4003" s="2" t="s">
        <v>8302</v>
      </c>
      <c r="O4003" s="9">
        <f>E4003/D4003</f>
        <v>1.0317647058823529</v>
      </c>
      <c r="P4003" s="10">
        <f>IF(E4003=0,0,E4003/L4003)</f>
        <v>87.7</v>
      </c>
      <c r="Q4003" s="2" t="str">
        <f>LEFT(N4003,SEARCH("/",N4003,1)-1)</f>
        <v>theater</v>
      </c>
      <c r="R4003" s="2" t="str">
        <f>RIGHT(N4003,LEN(N4003)-SEARCH("/",N4003))</f>
        <v>spaces</v>
      </c>
      <c r="S4003" s="21">
        <f>(((J4003/60)/60)/24)+DATE(1970,1,1)+(-5/24)</f>
        <v>41785.518958333334</v>
      </c>
      <c r="T4003" s="21">
        <f>(((I4003/60)/60)/24)+DATE(1970,1,1)+(-5/24)</f>
        <v>41800.958333333328</v>
      </c>
    </row>
    <row r="4004" spans="1:20" ht="105" hidden="1" x14ac:dyDescent="0.25">
      <c r="A4004" s="13">
        <v>3016</v>
      </c>
      <c r="B4004" s="3" t="s">
        <v>3016</v>
      </c>
      <c r="C4004" s="3" t="s">
        <v>7126</v>
      </c>
      <c r="D4004" s="2">
        <v>8500</v>
      </c>
      <c r="E4004" s="11">
        <v>8722</v>
      </c>
      <c r="F4004" s="2" t="s">
        <v>8218</v>
      </c>
      <c r="G4004" s="2" t="s">
        <v>8223</v>
      </c>
      <c r="H4004" s="2" t="s">
        <v>8245</v>
      </c>
      <c r="I4004" s="2">
        <v>1405688952</v>
      </c>
      <c r="J4004" s="2">
        <v>1400504952</v>
      </c>
      <c r="K4004" s="2" t="b">
        <v>0</v>
      </c>
      <c r="L4004" s="2">
        <v>36</v>
      </c>
      <c r="M4004" s="2" t="b">
        <v>1</v>
      </c>
      <c r="N4004" s="2" t="s">
        <v>8302</v>
      </c>
      <c r="O4004" s="9">
        <f>E4004/D4004</f>
        <v>1.0261176470588236</v>
      </c>
      <c r="P4004" s="10">
        <f>IF(E4004=0,0,E4004/L4004)</f>
        <v>242.27777777777777</v>
      </c>
      <c r="Q4004" s="2" t="str">
        <f>LEFT(N4004,SEARCH("/",N4004,1)-1)</f>
        <v>theater</v>
      </c>
      <c r="R4004" s="2" t="str">
        <f>RIGHT(N4004,LEN(N4004)-SEARCH("/",N4004))</f>
        <v>spaces</v>
      </c>
      <c r="S4004" s="21">
        <f>(((J4004/60)/60)/24)+DATE(1970,1,1)+(-5/24)</f>
        <v>41778.339722222219</v>
      </c>
      <c r="T4004" s="21">
        <f>(((I4004/60)/60)/24)+DATE(1970,1,1)+(-5/24)</f>
        <v>41838.339722222219</v>
      </c>
    </row>
    <row r="4005" spans="1:20" ht="90" hidden="1" x14ac:dyDescent="0.25">
      <c r="A4005" s="13">
        <v>3017</v>
      </c>
      <c r="B4005" s="3" t="s">
        <v>3017</v>
      </c>
      <c r="C4005" s="3" t="s">
        <v>7127</v>
      </c>
      <c r="D4005" s="2">
        <v>22000</v>
      </c>
      <c r="E4005" s="11">
        <v>23285</v>
      </c>
      <c r="F4005" s="2" t="s">
        <v>8218</v>
      </c>
      <c r="G4005" s="2" t="s">
        <v>8223</v>
      </c>
      <c r="H4005" s="2" t="s">
        <v>8245</v>
      </c>
      <c r="I4005" s="2">
        <v>1408566243</v>
      </c>
      <c r="J4005" s="2">
        <v>1405974243</v>
      </c>
      <c r="K4005" s="2" t="b">
        <v>0</v>
      </c>
      <c r="L4005" s="2">
        <v>159</v>
      </c>
      <c r="M4005" s="2" t="b">
        <v>1</v>
      </c>
      <c r="N4005" s="2" t="s">
        <v>8302</v>
      </c>
      <c r="O4005" s="9">
        <f>E4005/D4005</f>
        <v>1.0584090909090909</v>
      </c>
      <c r="P4005" s="10">
        <f>IF(E4005=0,0,E4005/L4005)</f>
        <v>146.44654088050314</v>
      </c>
      <c r="Q4005" s="2" t="str">
        <f>LEFT(N4005,SEARCH("/",N4005,1)-1)</f>
        <v>theater</v>
      </c>
      <c r="R4005" s="2" t="str">
        <f>RIGHT(N4005,LEN(N4005)-SEARCH("/",N4005))</f>
        <v>spaces</v>
      </c>
      <c r="S4005" s="21">
        <f>(((J4005/60)/60)/24)+DATE(1970,1,1)+(-5/24)</f>
        <v>41841.641701388886</v>
      </c>
      <c r="T4005" s="21">
        <f>(((I4005/60)/60)/24)+DATE(1970,1,1)+(-5/24)</f>
        <v>41871.641701388886</v>
      </c>
    </row>
    <row r="4006" spans="1:20" ht="90" hidden="1" x14ac:dyDescent="0.25">
      <c r="A4006" s="13">
        <v>3018</v>
      </c>
      <c r="B4006" s="3" t="s">
        <v>3018</v>
      </c>
      <c r="C4006" s="3" t="s">
        <v>7128</v>
      </c>
      <c r="D4006" s="2">
        <v>4200</v>
      </c>
      <c r="E4006" s="11">
        <v>4230</v>
      </c>
      <c r="F4006" s="2" t="s">
        <v>8218</v>
      </c>
      <c r="G4006" s="2" t="s">
        <v>8229</v>
      </c>
      <c r="H4006" s="2" t="s">
        <v>8248</v>
      </c>
      <c r="I4006" s="2">
        <v>1437429600</v>
      </c>
      <c r="J4006" s="2">
        <v>1433747376</v>
      </c>
      <c r="K4006" s="2" t="b">
        <v>0</v>
      </c>
      <c r="L4006" s="2">
        <v>41</v>
      </c>
      <c r="M4006" s="2" t="b">
        <v>1</v>
      </c>
      <c r="N4006" s="2" t="s">
        <v>8302</v>
      </c>
      <c r="O4006" s="9">
        <f>E4006/D4006</f>
        <v>1.0071428571428571</v>
      </c>
      <c r="P4006" s="10">
        <f>IF(E4006=0,0,E4006/L4006)</f>
        <v>103.17073170731707</v>
      </c>
      <c r="Q4006" s="2" t="str">
        <f>LEFT(N4006,SEARCH("/",N4006,1)-1)</f>
        <v>theater</v>
      </c>
      <c r="R4006" s="2" t="str">
        <f>RIGHT(N4006,LEN(N4006)-SEARCH("/",N4006))</f>
        <v>spaces</v>
      </c>
      <c r="S4006" s="21">
        <f>(((J4006/60)/60)/24)+DATE(1970,1,1)+(-5/24)</f>
        <v>42163.090000000004</v>
      </c>
      <c r="T4006" s="21">
        <f>(((I4006/60)/60)/24)+DATE(1970,1,1)+(-5/24)</f>
        <v>42205.708333333336</v>
      </c>
    </row>
    <row r="4007" spans="1:20" ht="90" hidden="1" x14ac:dyDescent="0.25">
      <c r="A4007" s="13">
        <v>3019</v>
      </c>
      <c r="B4007" s="3" t="s">
        <v>3019</v>
      </c>
      <c r="C4007" s="3" t="s">
        <v>7129</v>
      </c>
      <c r="D4007" s="2">
        <v>15000</v>
      </c>
      <c r="E4007" s="11">
        <v>18185</v>
      </c>
      <c r="F4007" s="2" t="s">
        <v>8218</v>
      </c>
      <c r="G4007" s="2" t="s">
        <v>8223</v>
      </c>
      <c r="H4007" s="2" t="s">
        <v>8245</v>
      </c>
      <c r="I4007" s="2">
        <v>1401159600</v>
      </c>
      <c r="J4007" s="2">
        <v>1398801620</v>
      </c>
      <c r="K4007" s="2" t="b">
        <v>0</v>
      </c>
      <c r="L4007" s="2">
        <v>226</v>
      </c>
      <c r="M4007" s="2" t="b">
        <v>1</v>
      </c>
      <c r="N4007" s="2" t="s">
        <v>8302</v>
      </c>
      <c r="O4007" s="9">
        <f>E4007/D4007</f>
        <v>1.2123333333333333</v>
      </c>
      <c r="P4007" s="10">
        <f>IF(E4007=0,0,E4007/L4007)</f>
        <v>80.464601769911511</v>
      </c>
      <c r="Q4007" s="2" t="str">
        <f>LEFT(N4007,SEARCH("/",N4007,1)-1)</f>
        <v>theater</v>
      </c>
      <c r="R4007" s="2" t="str">
        <f>RIGHT(N4007,LEN(N4007)-SEARCH("/",N4007))</f>
        <v>spaces</v>
      </c>
      <c r="S4007" s="21">
        <f>(((J4007/60)/60)/24)+DATE(1970,1,1)+(-5/24)</f>
        <v>41758.625231481477</v>
      </c>
      <c r="T4007" s="21">
        <f>(((I4007/60)/60)/24)+DATE(1970,1,1)+(-5/24)</f>
        <v>41785.916666666664</v>
      </c>
    </row>
    <row r="4008" spans="1:20" ht="105" hidden="1" x14ac:dyDescent="0.25">
      <c r="A4008" s="13">
        <v>3020</v>
      </c>
      <c r="B4008" s="3" t="s">
        <v>3020</v>
      </c>
      <c r="C4008" s="3" t="s">
        <v>7130</v>
      </c>
      <c r="D4008" s="2">
        <v>7000</v>
      </c>
      <c r="E4008" s="11">
        <v>7040</v>
      </c>
      <c r="F4008" s="2" t="s">
        <v>8218</v>
      </c>
      <c r="G4008" s="2" t="s">
        <v>8223</v>
      </c>
      <c r="H4008" s="2" t="s">
        <v>8245</v>
      </c>
      <c r="I4008" s="2">
        <v>1439583533</v>
      </c>
      <c r="J4008" s="2">
        <v>1434399533</v>
      </c>
      <c r="K4008" s="2" t="b">
        <v>0</v>
      </c>
      <c r="L4008" s="2">
        <v>30</v>
      </c>
      <c r="M4008" s="2" t="b">
        <v>1</v>
      </c>
      <c r="N4008" s="2" t="s">
        <v>8302</v>
      </c>
      <c r="O4008" s="9">
        <f>E4008/D4008</f>
        <v>1.0057142857142858</v>
      </c>
      <c r="P4008" s="10">
        <f>IF(E4008=0,0,E4008/L4008)</f>
        <v>234.66666666666666</v>
      </c>
      <c r="Q4008" s="2" t="str">
        <f>LEFT(N4008,SEARCH("/",N4008,1)-1)</f>
        <v>theater</v>
      </c>
      <c r="R4008" s="2" t="str">
        <f>RIGHT(N4008,LEN(N4008)-SEARCH("/",N4008))</f>
        <v>spaces</v>
      </c>
      <c r="S4008" s="21">
        <f>(((J4008/60)/60)/24)+DATE(1970,1,1)+(-5/24)</f>
        <v>42170.638113425921</v>
      </c>
      <c r="T4008" s="21">
        <f>(((I4008/60)/60)/24)+DATE(1970,1,1)+(-5/24)</f>
        <v>42230.638113425921</v>
      </c>
    </row>
    <row r="4009" spans="1:20" ht="90" hidden="1" x14ac:dyDescent="0.25">
      <c r="A4009" s="13">
        <v>3021</v>
      </c>
      <c r="B4009" s="3" t="s">
        <v>3021</v>
      </c>
      <c r="C4009" s="3" t="s">
        <v>7131</v>
      </c>
      <c r="D4009" s="2">
        <v>4500</v>
      </c>
      <c r="E4009" s="11">
        <v>5221</v>
      </c>
      <c r="F4009" s="2" t="s">
        <v>8218</v>
      </c>
      <c r="G4009" s="2" t="s">
        <v>8223</v>
      </c>
      <c r="H4009" s="2" t="s">
        <v>8245</v>
      </c>
      <c r="I4009" s="2">
        <v>1479794340</v>
      </c>
      <c r="J4009" s="2">
        <v>1476715869</v>
      </c>
      <c r="K4009" s="2" t="b">
        <v>0</v>
      </c>
      <c r="L4009" s="2">
        <v>103</v>
      </c>
      <c r="M4009" s="2" t="b">
        <v>1</v>
      </c>
      <c r="N4009" s="2" t="s">
        <v>8302</v>
      </c>
      <c r="O4009" s="9">
        <f>E4009/D4009</f>
        <v>1.1602222222222223</v>
      </c>
      <c r="P4009" s="10">
        <f>IF(E4009=0,0,E4009/L4009)</f>
        <v>50.689320388349515</v>
      </c>
      <c r="Q4009" s="2" t="str">
        <f>LEFT(N4009,SEARCH("/",N4009,1)-1)</f>
        <v>theater</v>
      </c>
      <c r="R4009" s="2" t="str">
        <f>RIGHT(N4009,LEN(N4009)-SEARCH("/",N4009))</f>
        <v>spaces</v>
      </c>
      <c r="S4009" s="21">
        <f>(((J4009/60)/60)/24)+DATE(1970,1,1)+(-5/24)</f>
        <v>42660.410520833328</v>
      </c>
      <c r="T4009" s="21">
        <f>(((I4009/60)/60)/24)+DATE(1970,1,1)+(-5/24)</f>
        <v>42696.040972222218</v>
      </c>
    </row>
    <row r="4010" spans="1:20" ht="90" hidden="1" x14ac:dyDescent="0.25">
      <c r="A4010" s="13">
        <v>3022</v>
      </c>
      <c r="B4010" s="3" t="s">
        <v>3022</v>
      </c>
      <c r="C4010" s="3" t="s">
        <v>7132</v>
      </c>
      <c r="D4010" s="2">
        <v>10000</v>
      </c>
      <c r="E4010" s="11">
        <v>10088</v>
      </c>
      <c r="F4010" s="2" t="s">
        <v>8218</v>
      </c>
      <c r="G4010" s="2" t="s">
        <v>8223</v>
      </c>
      <c r="H4010" s="2" t="s">
        <v>8245</v>
      </c>
      <c r="I4010" s="2">
        <v>1472338409</v>
      </c>
      <c r="J4010" s="2">
        <v>1468450409</v>
      </c>
      <c r="K4010" s="2" t="b">
        <v>0</v>
      </c>
      <c r="L4010" s="2">
        <v>62</v>
      </c>
      <c r="M4010" s="2" t="b">
        <v>1</v>
      </c>
      <c r="N4010" s="2" t="s">
        <v>8302</v>
      </c>
      <c r="O4010" s="9">
        <f>E4010/D4010</f>
        <v>1.0087999999999999</v>
      </c>
      <c r="P4010" s="10">
        <f>IF(E4010=0,0,E4010/L4010)</f>
        <v>162.70967741935485</v>
      </c>
      <c r="Q4010" s="2" t="str">
        <f>LEFT(N4010,SEARCH("/",N4010,1)-1)</f>
        <v>theater</v>
      </c>
      <c r="R4010" s="2" t="str">
        <f>RIGHT(N4010,LEN(N4010)-SEARCH("/",N4010))</f>
        <v>spaces</v>
      </c>
      <c r="S4010" s="21">
        <f>(((J4010/60)/60)/24)+DATE(1970,1,1)+(-5/24)</f>
        <v>42564.745474537034</v>
      </c>
      <c r="T4010" s="21">
        <f>(((I4010/60)/60)/24)+DATE(1970,1,1)+(-5/24)</f>
        <v>42609.745474537034</v>
      </c>
    </row>
    <row r="4011" spans="1:20" ht="105" hidden="1" x14ac:dyDescent="0.25">
      <c r="A4011" s="13">
        <v>3023</v>
      </c>
      <c r="B4011" s="3" t="s">
        <v>3023</v>
      </c>
      <c r="C4011" s="3" t="s">
        <v>7133</v>
      </c>
      <c r="D4011" s="2">
        <v>700</v>
      </c>
      <c r="E4011" s="11">
        <v>721</v>
      </c>
      <c r="F4011" s="2" t="s">
        <v>8218</v>
      </c>
      <c r="G4011" s="2" t="s">
        <v>8224</v>
      </c>
      <c r="H4011" s="2" t="s">
        <v>8246</v>
      </c>
      <c r="I4011" s="2">
        <v>1434039186</v>
      </c>
      <c r="J4011" s="2">
        <v>1430151186</v>
      </c>
      <c r="K4011" s="2" t="b">
        <v>0</v>
      </c>
      <c r="L4011" s="2">
        <v>6</v>
      </c>
      <c r="M4011" s="2" t="b">
        <v>1</v>
      </c>
      <c r="N4011" s="2" t="s">
        <v>8302</v>
      </c>
      <c r="O4011" s="9">
        <f>E4011/D4011</f>
        <v>1.03</v>
      </c>
      <c r="P4011" s="10">
        <f>IF(E4011=0,0,E4011/L4011)</f>
        <v>120.16666666666667</v>
      </c>
      <c r="Q4011" s="2" t="str">
        <f>LEFT(N4011,SEARCH("/",N4011,1)-1)</f>
        <v>theater</v>
      </c>
      <c r="R4011" s="2" t="str">
        <f>RIGHT(N4011,LEN(N4011)-SEARCH("/",N4011))</f>
        <v>spaces</v>
      </c>
      <c r="S4011" s="21">
        <f>(((J4011/60)/60)/24)+DATE(1970,1,1)+(-5/24)</f>
        <v>42121.46743055556</v>
      </c>
      <c r="T4011" s="21">
        <f>(((I4011/60)/60)/24)+DATE(1970,1,1)+(-5/24)</f>
        <v>42166.46743055556</v>
      </c>
    </row>
    <row r="4012" spans="1:20" ht="90" hidden="1" x14ac:dyDescent="0.25">
      <c r="A4012" s="13">
        <v>3024</v>
      </c>
      <c r="B4012" s="3" t="s">
        <v>3024</v>
      </c>
      <c r="C4012" s="3" t="s">
        <v>7134</v>
      </c>
      <c r="D4012" s="2">
        <v>5000</v>
      </c>
      <c r="E4012" s="11">
        <v>12321</v>
      </c>
      <c r="F4012" s="2" t="s">
        <v>8218</v>
      </c>
      <c r="G4012" s="2" t="s">
        <v>8223</v>
      </c>
      <c r="H4012" s="2" t="s">
        <v>8245</v>
      </c>
      <c r="I4012" s="2">
        <v>1349567475</v>
      </c>
      <c r="J4012" s="2">
        <v>1346975475</v>
      </c>
      <c r="K4012" s="2" t="b">
        <v>0</v>
      </c>
      <c r="L4012" s="2">
        <v>182</v>
      </c>
      <c r="M4012" s="2" t="b">
        <v>1</v>
      </c>
      <c r="N4012" s="2" t="s">
        <v>8302</v>
      </c>
      <c r="O4012" s="9">
        <f>E4012/D4012</f>
        <v>2.4641999999999999</v>
      </c>
      <c r="P4012" s="10">
        <f>IF(E4012=0,0,E4012/L4012)</f>
        <v>67.697802197802204</v>
      </c>
      <c r="Q4012" s="2" t="str">
        <f>LEFT(N4012,SEARCH("/",N4012,1)-1)</f>
        <v>theater</v>
      </c>
      <c r="R4012" s="2" t="str">
        <f>RIGHT(N4012,LEN(N4012)-SEARCH("/",N4012))</f>
        <v>spaces</v>
      </c>
      <c r="S4012" s="21">
        <f>(((J4012/60)/60)/24)+DATE(1970,1,1)+(-5/24)</f>
        <v>41158.785590277774</v>
      </c>
      <c r="T4012" s="21">
        <f>(((I4012/60)/60)/24)+DATE(1970,1,1)+(-5/24)</f>
        <v>41188.785590277774</v>
      </c>
    </row>
    <row r="4013" spans="1:20" ht="75" hidden="1" x14ac:dyDescent="0.25">
      <c r="A4013" s="13">
        <v>3025</v>
      </c>
      <c r="B4013" s="3" t="s">
        <v>3025</v>
      </c>
      <c r="C4013" s="3" t="s">
        <v>7135</v>
      </c>
      <c r="D4013" s="2">
        <v>2500</v>
      </c>
      <c r="E4013" s="11">
        <v>7555</v>
      </c>
      <c r="F4013" s="2" t="s">
        <v>8218</v>
      </c>
      <c r="G4013" s="2" t="s">
        <v>8224</v>
      </c>
      <c r="H4013" s="2" t="s">
        <v>8246</v>
      </c>
      <c r="I4013" s="2">
        <v>1401465600</v>
      </c>
      <c r="J4013" s="2">
        <v>1399032813</v>
      </c>
      <c r="K4013" s="2" t="b">
        <v>0</v>
      </c>
      <c r="L4013" s="2">
        <v>145</v>
      </c>
      <c r="M4013" s="2" t="b">
        <v>1</v>
      </c>
      <c r="N4013" s="2" t="s">
        <v>8302</v>
      </c>
      <c r="O4013" s="9">
        <f>E4013/D4013</f>
        <v>3.0219999999999998</v>
      </c>
      <c r="P4013" s="10">
        <f>IF(E4013=0,0,E4013/L4013)</f>
        <v>52.103448275862071</v>
      </c>
      <c r="Q4013" s="2" t="str">
        <f>LEFT(N4013,SEARCH("/",N4013,1)-1)</f>
        <v>theater</v>
      </c>
      <c r="R4013" s="2" t="str">
        <f>RIGHT(N4013,LEN(N4013)-SEARCH("/",N4013))</f>
        <v>spaces</v>
      </c>
      <c r="S4013" s="21">
        <f>(((J4013/60)/60)/24)+DATE(1970,1,1)+(-5/24)</f>
        <v>41761.301076388889</v>
      </c>
      <c r="T4013" s="21">
        <f>(((I4013/60)/60)/24)+DATE(1970,1,1)+(-5/24)</f>
        <v>41789.458333333328</v>
      </c>
    </row>
    <row r="4014" spans="1:20" ht="105" hidden="1" x14ac:dyDescent="0.25">
      <c r="A4014" s="13">
        <v>3026</v>
      </c>
      <c r="B4014" s="3" t="s">
        <v>3026</v>
      </c>
      <c r="C4014" s="3" t="s">
        <v>7136</v>
      </c>
      <c r="D4014" s="2">
        <v>900</v>
      </c>
      <c r="E4014" s="11">
        <v>1290</v>
      </c>
      <c r="F4014" s="2" t="s">
        <v>8218</v>
      </c>
      <c r="G4014" s="2" t="s">
        <v>8224</v>
      </c>
      <c r="H4014" s="2" t="s">
        <v>8246</v>
      </c>
      <c r="I4014" s="2">
        <v>1488538892</v>
      </c>
      <c r="J4014" s="2">
        <v>1487329292</v>
      </c>
      <c r="K4014" s="2" t="b">
        <v>0</v>
      </c>
      <c r="L4014" s="2">
        <v>25</v>
      </c>
      <c r="M4014" s="2" t="b">
        <v>1</v>
      </c>
      <c r="N4014" s="2" t="s">
        <v>8302</v>
      </c>
      <c r="O4014" s="9">
        <f>E4014/D4014</f>
        <v>1.4333333333333333</v>
      </c>
      <c r="P4014" s="10">
        <f>IF(E4014=0,0,E4014/L4014)</f>
        <v>51.6</v>
      </c>
      <c r="Q4014" s="2" t="str">
        <f>LEFT(N4014,SEARCH("/",N4014,1)-1)</f>
        <v>theater</v>
      </c>
      <c r="R4014" s="2" t="str">
        <f>RIGHT(N4014,LEN(N4014)-SEARCH("/",N4014))</f>
        <v>spaces</v>
      </c>
      <c r="S4014" s="21">
        <f>(((J4014/60)/60)/24)+DATE(1970,1,1)+(-5/24)</f>
        <v>42783.251064814809</v>
      </c>
      <c r="T4014" s="21">
        <f>(((I4014/60)/60)/24)+DATE(1970,1,1)+(-5/24)</f>
        <v>42797.251064814809</v>
      </c>
    </row>
    <row r="4015" spans="1:20" ht="75" hidden="1" x14ac:dyDescent="0.25">
      <c r="A4015" s="13">
        <v>3027</v>
      </c>
      <c r="B4015" s="3" t="s">
        <v>3027</v>
      </c>
      <c r="C4015" s="3" t="s">
        <v>7137</v>
      </c>
      <c r="D4015" s="2">
        <v>40000</v>
      </c>
      <c r="E4015" s="11">
        <v>52576</v>
      </c>
      <c r="F4015" s="2" t="s">
        <v>8218</v>
      </c>
      <c r="G4015" s="2" t="s">
        <v>8223</v>
      </c>
      <c r="H4015" s="2" t="s">
        <v>8245</v>
      </c>
      <c r="I4015" s="2">
        <v>1426866851</v>
      </c>
      <c r="J4015" s="2">
        <v>1424278451</v>
      </c>
      <c r="K4015" s="2" t="b">
        <v>0</v>
      </c>
      <c r="L4015" s="2">
        <v>320</v>
      </c>
      <c r="M4015" s="2" t="b">
        <v>1</v>
      </c>
      <c r="N4015" s="2" t="s">
        <v>8302</v>
      </c>
      <c r="O4015" s="9">
        <f>E4015/D4015</f>
        <v>1.3144</v>
      </c>
      <c r="P4015" s="10">
        <f>IF(E4015=0,0,E4015/L4015)</f>
        <v>164.3</v>
      </c>
      <c r="Q4015" s="2" t="str">
        <f>LEFT(N4015,SEARCH("/",N4015,1)-1)</f>
        <v>theater</v>
      </c>
      <c r="R4015" s="2" t="str">
        <f>RIGHT(N4015,LEN(N4015)-SEARCH("/",N4015))</f>
        <v>spaces</v>
      </c>
      <c r="S4015" s="21">
        <f>(((J4015/60)/60)/24)+DATE(1970,1,1)+(-5/24)</f>
        <v>42053.49596064815</v>
      </c>
      <c r="T4015" s="21">
        <f>(((I4015/60)/60)/24)+DATE(1970,1,1)+(-5/24)</f>
        <v>42083.454293981478</v>
      </c>
    </row>
    <row r="4016" spans="1:20" ht="60" hidden="1" x14ac:dyDescent="0.25">
      <c r="A4016" s="13">
        <v>3028</v>
      </c>
      <c r="B4016" s="3" t="s">
        <v>3028</v>
      </c>
      <c r="C4016" s="3" t="s">
        <v>7138</v>
      </c>
      <c r="D4016" s="2">
        <v>5000</v>
      </c>
      <c r="E4016" s="11">
        <v>8401</v>
      </c>
      <c r="F4016" s="2" t="s">
        <v>8218</v>
      </c>
      <c r="G4016" s="2" t="s">
        <v>8223</v>
      </c>
      <c r="H4016" s="2" t="s">
        <v>8245</v>
      </c>
      <c r="I4016" s="2">
        <v>1471242025</v>
      </c>
      <c r="J4016" s="2">
        <v>1468650025</v>
      </c>
      <c r="K4016" s="2" t="b">
        <v>0</v>
      </c>
      <c r="L4016" s="2">
        <v>99</v>
      </c>
      <c r="M4016" s="2" t="b">
        <v>1</v>
      </c>
      <c r="N4016" s="2" t="s">
        <v>8302</v>
      </c>
      <c r="O4016" s="9">
        <f>E4016/D4016</f>
        <v>1.6801999999999999</v>
      </c>
      <c r="P4016" s="10">
        <f>IF(E4016=0,0,E4016/L4016)</f>
        <v>84.858585858585855</v>
      </c>
      <c r="Q4016" s="2" t="str">
        <f>LEFT(N4016,SEARCH("/",N4016,1)-1)</f>
        <v>theater</v>
      </c>
      <c r="R4016" s="2" t="str">
        <f>RIGHT(N4016,LEN(N4016)-SEARCH("/",N4016))</f>
        <v>spaces</v>
      </c>
      <c r="S4016" s="21">
        <f>(((J4016/60)/60)/24)+DATE(1970,1,1)+(-5/24)</f>
        <v>42567.055844907409</v>
      </c>
      <c r="T4016" s="21">
        <f>(((I4016/60)/60)/24)+DATE(1970,1,1)+(-5/24)</f>
        <v>42597.055844907409</v>
      </c>
    </row>
    <row r="4017" spans="1:20" ht="90" hidden="1" x14ac:dyDescent="0.25">
      <c r="A4017" s="13">
        <v>3029</v>
      </c>
      <c r="B4017" s="3" t="s">
        <v>3029</v>
      </c>
      <c r="C4017" s="3" t="s">
        <v>7139</v>
      </c>
      <c r="D4017" s="2">
        <v>30000</v>
      </c>
      <c r="E4017" s="11">
        <v>32903</v>
      </c>
      <c r="F4017" s="2" t="s">
        <v>8218</v>
      </c>
      <c r="G4017" s="2" t="s">
        <v>8223</v>
      </c>
      <c r="H4017" s="2" t="s">
        <v>8245</v>
      </c>
      <c r="I4017" s="2">
        <v>1416285300</v>
      </c>
      <c r="J4017" s="2">
        <v>1413824447</v>
      </c>
      <c r="K4017" s="2" t="b">
        <v>0</v>
      </c>
      <c r="L4017" s="2">
        <v>348</v>
      </c>
      <c r="M4017" s="2" t="b">
        <v>1</v>
      </c>
      <c r="N4017" s="2" t="s">
        <v>8302</v>
      </c>
      <c r="O4017" s="9">
        <f>E4017/D4017</f>
        <v>1.0967666666666667</v>
      </c>
      <c r="P4017" s="10">
        <f>IF(E4017=0,0,E4017/L4017)</f>
        <v>94.548850574712645</v>
      </c>
      <c r="Q4017" s="2" t="str">
        <f>LEFT(N4017,SEARCH("/",N4017,1)-1)</f>
        <v>theater</v>
      </c>
      <c r="R4017" s="2" t="str">
        <f>RIGHT(N4017,LEN(N4017)-SEARCH("/",N4017))</f>
        <v>spaces</v>
      </c>
      <c r="S4017" s="21">
        <f>(((J4017/60)/60)/24)+DATE(1970,1,1)+(-5/24)</f>
        <v>41932.500543981478</v>
      </c>
      <c r="T4017" s="21">
        <f>(((I4017/60)/60)/24)+DATE(1970,1,1)+(-5/24)</f>
        <v>41960.982638888883</v>
      </c>
    </row>
    <row r="4018" spans="1:20" ht="90" hidden="1" x14ac:dyDescent="0.25">
      <c r="A4018" s="13">
        <v>3030</v>
      </c>
      <c r="B4018" s="3" t="s">
        <v>3030</v>
      </c>
      <c r="C4018" s="3" t="s">
        <v>7140</v>
      </c>
      <c r="D4018" s="2">
        <v>1750</v>
      </c>
      <c r="E4018" s="11">
        <v>1867</v>
      </c>
      <c r="F4018" s="2" t="s">
        <v>8218</v>
      </c>
      <c r="G4018" s="2" t="s">
        <v>8223</v>
      </c>
      <c r="H4018" s="2" t="s">
        <v>8245</v>
      </c>
      <c r="I4018" s="2">
        <v>1442426171</v>
      </c>
      <c r="J4018" s="2">
        <v>1439834171</v>
      </c>
      <c r="K4018" s="2" t="b">
        <v>0</v>
      </c>
      <c r="L4018" s="2">
        <v>41</v>
      </c>
      <c r="M4018" s="2" t="b">
        <v>1</v>
      </c>
      <c r="N4018" s="2" t="s">
        <v>8302</v>
      </c>
      <c r="O4018" s="9">
        <f>E4018/D4018</f>
        <v>1.0668571428571429</v>
      </c>
      <c r="P4018" s="10">
        <f>IF(E4018=0,0,E4018/L4018)</f>
        <v>45.536585365853661</v>
      </c>
      <c r="Q4018" s="2" t="str">
        <f>LEFT(N4018,SEARCH("/",N4018,1)-1)</f>
        <v>theater</v>
      </c>
      <c r="R4018" s="2" t="str">
        <f>RIGHT(N4018,LEN(N4018)-SEARCH("/",N4018))</f>
        <v>spaces</v>
      </c>
      <c r="S4018" s="21">
        <f>(((J4018/60)/60)/24)+DATE(1970,1,1)+(-5/24)</f>
        <v>42233.5390162037</v>
      </c>
      <c r="T4018" s="21">
        <f>(((I4018/60)/60)/24)+DATE(1970,1,1)+(-5/24)</f>
        <v>42263.5390162037</v>
      </c>
    </row>
    <row r="4019" spans="1:20" ht="120" hidden="1" x14ac:dyDescent="0.25">
      <c r="A4019" s="13">
        <v>3031</v>
      </c>
      <c r="B4019" s="3" t="s">
        <v>3031</v>
      </c>
      <c r="C4019" s="3" t="s">
        <v>7141</v>
      </c>
      <c r="D4019" s="2">
        <v>1500</v>
      </c>
      <c r="E4019" s="11">
        <v>1500</v>
      </c>
      <c r="F4019" s="2" t="s">
        <v>8218</v>
      </c>
      <c r="G4019" s="2" t="s">
        <v>8223</v>
      </c>
      <c r="H4019" s="2" t="s">
        <v>8245</v>
      </c>
      <c r="I4019" s="2">
        <v>1476479447</v>
      </c>
      <c r="J4019" s="2">
        <v>1471295447</v>
      </c>
      <c r="K4019" s="2" t="b">
        <v>0</v>
      </c>
      <c r="L4019" s="2">
        <v>29</v>
      </c>
      <c r="M4019" s="2" t="b">
        <v>1</v>
      </c>
      <c r="N4019" s="2" t="s">
        <v>8302</v>
      </c>
      <c r="O4019" s="9">
        <f>E4019/D4019</f>
        <v>1</v>
      </c>
      <c r="P4019" s="10">
        <f>IF(E4019=0,0,E4019/L4019)</f>
        <v>51.724137931034484</v>
      </c>
      <c r="Q4019" s="2" t="str">
        <f>LEFT(N4019,SEARCH("/",N4019,1)-1)</f>
        <v>theater</v>
      </c>
      <c r="R4019" s="2" t="str">
        <f>RIGHT(N4019,LEN(N4019)-SEARCH("/",N4019))</f>
        <v>spaces</v>
      </c>
      <c r="S4019" s="21">
        <f>(((J4019/60)/60)/24)+DATE(1970,1,1)+(-5/24)</f>
        <v>42597.674155092587</v>
      </c>
      <c r="T4019" s="21">
        <f>(((I4019/60)/60)/24)+DATE(1970,1,1)+(-5/24)</f>
        <v>42657.674155092587</v>
      </c>
    </row>
    <row r="4020" spans="1:20" ht="75" hidden="1" x14ac:dyDescent="0.25">
      <c r="A4020" s="13">
        <v>3032</v>
      </c>
      <c r="B4020" s="3" t="s">
        <v>3032</v>
      </c>
      <c r="C4020" s="3" t="s">
        <v>7142</v>
      </c>
      <c r="D4020" s="2">
        <v>1000</v>
      </c>
      <c r="E4020" s="11">
        <v>1272</v>
      </c>
      <c r="F4020" s="2" t="s">
        <v>8218</v>
      </c>
      <c r="G4020" s="2" t="s">
        <v>8223</v>
      </c>
      <c r="H4020" s="2" t="s">
        <v>8245</v>
      </c>
      <c r="I4020" s="2">
        <v>1441933459</v>
      </c>
      <c r="J4020" s="2">
        <v>1439341459</v>
      </c>
      <c r="K4020" s="2" t="b">
        <v>0</v>
      </c>
      <c r="L4020" s="2">
        <v>25</v>
      </c>
      <c r="M4020" s="2" t="b">
        <v>1</v>
      </c>
      <c r="N4020" s="2" t="s">
        <v>8302</v>
      </c>
      <c r="O4020" s="9">
        <f>E4020/D4020</f>
        <v>1.272</v>
      </c>
      <c r="P4020" s="10">
        <f>IF(E4020=0,0,E4020/L4020)</f>
        <v>50.88</v>
      </c>
      <c r="Q4020" s="2" t="str">
        <f>LEFT(N4020,SEARCH("/",N4020,1)-1)</f>
        <v>theater</v>
      </c>
      <c r="R4020" s="2" t="str">
        <f>RIGHT(N4020,LEN(N4020)-SEARCH("/",N4020))</f>
        <v>spaces</v>
      </c>
      <c r="S4020" s="21">
        <f>(((J4020/60)/60)/24)+DATE(1970,1,1)+(-5/24)</f>
        <v>42227.836331018516</v>
      </c>
      <c r="T4020" s="21">
        <f>(((I4020/60)/60)/24)+DATE(1970,1,1)+(-5/24)</f>
        <v>42257.836331018516</v>
      </c>
    </row>
    <row r="4021" spans="1:20" ht="75" hidden="1" x14ac:dyDescent="0.25">
      <c r="A4021" s="13">
        <v>3033</v>
      </c>
      <c r="B4021" s="3" t="s">
        <v>3033</v>
      </c>
      <c r="C4021" s="3" t="s">
        <v>7143</v>
      </c>
      <c r="D4021" s="2">
        <v>3000</v>
      </c>
      <c r="E4021" s="11">
        <v>4396</v>
      </c>
      <c r="F4021" s="2" t="s">
        <v>8218</v>
      </c>
      <c r="G4021" s="2" t="s">
        <v>8223</v>
      </c>
      <c r="H4021" s="2" t="s">
        <v>8245</v>
      </c>
      <c r="I4021" s="2">
        <v>1471487925</v>
      </c>
      <c r="J4021" s="2">
        <v>1468895925</v>
      </c>
      <c r="K4021" s="2" t="b">
        <v>0</v>
      </c>
      <c r="L4021" s="2">
        <v>23</v>
      </c>
      <c r="M4021" s="2" t="b">
        <v>1</v>
      </c>
      <c r="N4021" s="2" t="s">
        <v>8302</v>
      </c>
      <c r="O4021" s="9">
        <f>E4021/D4021</f>
        <v>1.4653333333333334</v>
      </c>
      <c r="P4021" s="10">
        <f>IF(E4021=0,0,E4021/L4021)</f>
        <v>191.13043478260869</v>
      </c>
      <c r="Q4021" s="2" t="str">
        <f>LEFT(N4021,SEARCH("/",N4021,1)-1)</f>
        <v>theater</v>
      </c>
      <c r="R4021" s="2" t="str">
        <f>RIGHT(N4021,LEN(N4021)-SEARCH("/",N4021))</f>
        <v>spaces</v>
      </c>
      <c r="S4021" s="21">
        <f>(((J4021/60)/60)/24)+DATE(1970,1,1)+(-5/24)</f>
        <v>42569.901909722219</v>
      </c>
      <c r="T4021" s="21">
        <f>(((I4021/60)/60)/24)+DATE(1970,1,1)+(-5/24)</f>
        <v>42599.901909722219</v>
      </c>
    </row>
    <row r="4022" spans="1:20" ht="120" hidden="1" x14ac:dyDescent="0.25">
      <c r="A4022" s="13">
        <v>3034</v>
      </c>
      <c r="B4022" s="3" t="s">
        <v>3034</v>
      </c>
      <c r="C4022" s="3" t="s">
        <v>7144</v>
      </c>
      <c r="D4022" s="2">
        <v>100000</v>
      </c>
      <c r="E4022" s="11">
        <v>112536</v>
      </c>
      <c r="F4022" s="2" t="s">
        <v>8218</v>
      </c>
      <c r="G4022" s="2" t="s">
        <v>8223</v>
      </c>
      <c r="H4022" s="2" t="s">
        <v>8245</v>
      </c>
      <c r="I4022" s="2">
        <v>1477972740</v>
      </c>
      <c r="J4022" s="2">
        <v>1475326255</v>
      </c>
      <c r="K4022" s="2" t="b">
        <v>0</v>
      </c>
      <c r="L4022" s="2">
        <v>1260</v>
      </c>
      <c r="M4022" s="2" t="b">
        <v>1</v>
      </c>
      <c r="N4022" s="2" t="s">
        <v>8302</v>
      </c>
      <c r="O4022" s="9">
        <f>E4022/D4022</f>
        <v>1.1253599999999999</v>
      </c>
      <c r="P4022" s="10">
        <f>IF(E4022=0,0,E4022/L4022)</f>
        <v>89.314285714285717</v>
      </c>
      <c r="Q4022" s="2" t="str">
        <f>LEFT(N4022,SEARCH("/",N4022,1)-1)</f>
        <v>theater</v>
      </c>
      <c r="R4022" s="2" t="str">
        <f>RIGHT(N4022,LEN(N4022)-SEARCH("/",N4022))</f>
        <v>spaces</v>
      </c>
      <c r="S4022" s="21">
        <f>(((J4022/60)/60)/24)+DATE(1970,1,1)+(-5/24)</f>
        <v>42644.327025462961</v>
      </c>
      <c r="T4022" s="21">
        <f>(((I4022/60)/60)/24)+DATE(1970,1,1)+(-5/24)</f>
        <v>42674.957638888889</v>
      </c>
    </row>
    <row r="4023" spans="1:20" ht="60" hidden="1" x14ac:dyDescent="0.25">
      <c r="A4023" s="13">
        <v>3035</v>
      </c>
      <c r="B4023" s="3" t="s">
        <v>3035</v>
      </c>
      <c r="C4023" s="3" t="s">
        <v>7145</v>
      </c>
      <c r="D4023" s="2">
        <v>25000</v>
      </c>
      <c r="E4023" s="11">
        <v>27196.71</v>
      </c>
      <c r="F4023" s="2" t="s">
        <v>8218</v>
      </c>
      <c r="G4023" s="2" t="s">
        <v>8223</v>
      </c>
      <c r="H4023" s="2" t="s">
        <v>8245</v>
      </c>
      <c r="I4023" s="2">
        <v>1367674009</v>
      </c>
      <c r="J4023" s="2">
        <v>1365082009</v>
      </c>
      <c r="K4023" s="2" t="b">
        <v>0</v>
      </c>
      <c r="L4023" s="2">
        <v>307</v>
      </c>
      <c r="M4023" s="2" t="b">
        <v>1</v>
      </c>
      <c r="N4023" s="2" t="s">
        <v>8302</v>
      </c>
      <c r="O4023" s="9">
        <f>E4023/D4023</f>
        <v>1.0878684000000001</v>
      </c>
      <c r="P4023" s="10">
        <f>IF(E4023=0,0,E4023/L4023)</f>
        <v>88.588631921824103</v>
      </c>
      <c r="Q4023" s="2" t="str">
        <f>LEFT(N4023,SEARCH("/",N4023,1)-1)</f>
        <v>theater</v>
      </c>
      <c r="R4023" s="2" t="str">
        <f>RIGHT(N4023,LEN(N4023)-SEARCH("/",N4023))</f>
        <v>spaces</v>
      </c>
      <c r="S4023" s="21">
        <f>(((J4023/60)/60)/24)+DATE(1970,1,1)+(-5/24)</f>
        <v>41368.351956018516</v>
      </c>
      <c r="T4023" s="21">
        <f>(((I4023/60)/60)/24)+DATE(1970,1,1)+(-5/24)</f>
        <v>41398.351956018516</v>
      </c>
    </row>
    <row r="4024" spans="1:20" ht="90" hidden="1" x14ac:dyDescent="0.25">
      <c r="A4024" s="13">
        <v>3036</v>
      </c>
      <c r="B4024" s="3" t="s">
        <v>3036</v>
      </c>
      <c r="C4024" s="3" t="s">
        <v>7146</v>
      </c>
      <c r="D4024" s="2">
        <v>25000</v>
      </c>
      <c r="E4024" s="11">
        <v>31683</v>
      </c>
      <c r="F4024" s="2" t="s">
        <v>8218</v>
      </c>
      <c r="G4024" s="2" t="s">
        <v>8223</v>
      </c>
      <c r="H4024" s="2" t="s">
        <v>8245</v>
      </c>
      <c r="I4024" s="2">
        <v>1376654340</v>
      </c>
      <c r="J4024" s="2">
        <v>1373568644</v>
      </c>
      <c r="K4024" s="2" t="b">
        <v>0</v>
      </c>
      <c r="L4024" s="2">
        <v>329</v>
      </c>
      <c r="M4024" s="2" t="b">
        <v>1</v>
      </c>
      <c r="N4024" s="2" t="s">
        <v>8302</v>
      </c>
      <c r="O4024" s="9">
        <f>E4024/D4024</f>
        <v>1.26732</v>
      </c>
      <c r="P4024" s="10">
        <f>IF(E4024=0,0,E4024/L4024)</f>
        <v>96.300911854103347</v>
      </c>
      <c r="Q4024" s="2" t="str">
        <f>LEFT(N4024,SEARCH("/",N4024,1)-1)</f>
        <v>theater</v>
      </c>
      <c r="R4024" s="2" t="str">
        <f>RIGHT(N4024,LEN(N4024)-SEARCH("/",N4024))</f>
        <v>spaces</v>
      </c>
      <c r="S4024" s="21">
        <f>(((J4024/60)/60)/24)+DATE(1970,1,1)+(-5/24)</f>
        <v>41466.576898148145</v>
      </c>
      <c r="T4024" s="21">
        <f>(((I4024/60)/60)/24)+DATE(1970,1,1)+(-5/24)</f>
        <v>41502.290972222218</v>
      </c>
    </row>
    <row r="4025" spans="1:20" ht="105" hidden="1" x14ac:dyDescent="0.25">
      <c r="A4025" s="13">
        <v>3037</v>
      </c>
      <c r="B4025" s="3" t="s">
        <v>3037</v>
      </c>
      <c r="C4025" s="3" t="s">
        <v>7147</v>
      </c>
      <c r="D4025" s="2">
        <v>500</v>
      </c>
      <c r="E4025" s="11">
        <v>1066</v>
      </c>
      <c r="F4025" s="2" t="s">
        <v>8218</v>
      </c>
      <c r="G4025" s="2" t="s">
        <v>8223</v>
      </c>
      <c r="H4025" s="2" t="s">
        <v>8245</v>
      </c>
      <c r="I4025" s="2">
        <v>1285995540</v>
      </c>
      <c r="J4025" s="2">
        <v>1279574773</v>
      </c>
      <c r="K4025" s="2" t="b">
        <v>0</v>
      </c>
      <c r="L4025" s="2">
        <v>32</v>
      </c>
      <c r="M4025" s="2" t="b">
        <v>1</v>
      </c>
      <c r="N4025" s="2" t="s">
        <v>8302</v>
      </c>
      <c r="O4025" s="9">
        <f>E4025/D4025</f>
        <v>2.1320000000000001</v>
      </c>
      <c r="P4025" s="10">
        <f>IF(E4025=0,0,E4025/L4025)</f>
        <v>33.3125</v>
      </c>
      <c r="Q4025" s="2" t="str">
        <f>LEFT(N4025,SEARCH("/",N4025,1)-1)</f>
        <v>theater</v>
      </c>
      <c r="R4025" s="2" t="str">
        <f>RIGHT(N4025,LEN(N4025)-SEARCH("/",N4025))</f>
        <v>spaces</v>
      </c>
      <c r="S4025" s="21">
        <f>(((J4025/60)/60)/24)+DATE(1970,1,1)+(-5/24)</f>
        <v>40378.684872685182</v>
      </c>
      <c r="T4025" s="21">
        <f>(((I4025/60)/60)/24)+DATE(1970,1,1)+(-5/24)</f>
        <v>40452.999305555553</v>
      </c>
    </row>
    <row r="4026" spans="1:20" ht="90" hidden="1" x14ac:dyDescent="0.25">
      <c r="A4026" s="13">
        <v>3038</v>
      </c>
      <c r="B4026" s="3" t="s">
        <v>3038</v>
      </c>
      <c r="C4026" s="3" t="s">
        <v>7148</v>
      </c>
      <c r="D4026" s="2">
        <v>1000</v>
      </c>
      <c r="E4026" s="11">
        <v>1005</v>
      </c>
      <c r="F4026" s="2" t="s">
        <v>8218</v>
      </c>
      <c r="G4026" s="2" t="s">
        <v>8223</v>
      </c>
      <c r="H4026" s="2" t="s">
        <v>8245</v>
      </c>
      <c r="I4026" s="2">
        <v>1457071397</v>
      </c>
      <c r="J4026" s="2">
        <v>1451887397</v>
      </c>
      <c r="K4026" s="2" t="b">
        <v>0</v>
      </c>
      <c r="L4026" s="2">
        <v>27</v>
      </c>
      <c r="M4026" s="2" t="b">
        <v>1</v>
      </c>
      <c r="N4026" s="2" t="s">
        <v>8302</v>
      </c>
      <c r="O4026" s="9">
        <f>E4026/D4026</f>
        <v>1.0049999999999999</v>
      </c>
      <c r="P4026" s="10">
        <f>IF(E4026=0,0,E4026/L4026)</f>
        <v>37.222222222222221</v>
      </c>
      <c r="Q4026" s="2" t="str">
        <f>LEFT(N4026,SEARCH("/",N4026,1)-1)</f>
        <v>theater</v>
      </c>
      <c r="R4026" s="2" t="str">
        <f>RIGHT(N4026,LEN(N4026)-SEARCH("/",N4026))</f>
        <v>spaces</v>
      </c>
      <c r="S4026" s="21">
        <f>(((J4026/60)/60)/24)+DATE(1970,1,1)+(-5/24)</f>
        <v>42373.043946759259</v>
      </c>
      <c r="T4026" s="21">
        <f>(((I4026/60)/60)/24)+DATE(1970,1,1)+(-5/24)</f>
        <v>42433.043946759259</v>
      </c>
    </row>
    <row r="4027" spans="1:20" ht="90" hidden="1" x14ac:dyDescent="0.25">
      <c r="A4027" s="13">
        <v>3039</v>
      </c>
      <c r="B4027" s="3" t="s">
        <v>3039</v>
      </c>
      <c r="C4027" s="3" t="s">
        <v>7149</v>
      </c>
      <c r="D4027" s="2">
        <v>20000</v>
      </c>
      <c r="E4027" s="11">
        <v>21742.78</v>
      </c>
      <c r="F4027" s="2" t="s">
        <v>8218</v>
      </c>
      <c r="G4027" s="2" t="s">
        <v>8223</v>
      </c>
      <c r="H4027" s="2" t="s">
        <v>8245</v>
      </c>
      <c r="I4027" s="2">
        <v>1388303940</v>
      </c>
      <c r="J4027" s="2">
        <v>1386011038</v>
      </c>
      <c r="K4027" s="2" t="b">
        <v>0</v>
      </c>
      <c r="L4027" s="2">
        <v>236</v>
      </c>
      <c r="M4027" s="2" t="b">
        <v>1</v>
      </c>
      <c r="N4027" s="2" t="s">
        <v>8302</v>
      </c>
      <c r="O4027" s="9">
        <f>E4027/D4027</f>
        <v>1.0871389999999999</v>
      </c>
      <c r="P4027" s="10">
        <f>IF(E4027=0,0,E4027/L4027)</f>
        <v>92.130423728813554</v>
      </c>
      <c r="Q4027" s="2" t="str">
        <f>LEFT(N4027,SEARCH("/",N4027,1)-1)</f>
        <v>theater</v>
      </c>
      <c r="R4027" s="2" t="str">
        <f>RIGHT(N4027,LEN(N4027)-SEARCH("/",N4027))</f>
        <v>spaces</v>
      </c>
      <c r="S4027" s="21">
        <f>(((J4027/60)/60)/24)+DATE(1970,1,1)+(-5/24)</f>
        <v>41610.586087962962</v>
      </c>
      <c r="T4027" s="21">
        <f>(((I4027/60)/60)/24)+DATE(1970,1,1)+(-5/24)</f>
        <v>41637.124305555553</v>
      </c>
    </row>
    <row r="4028" spans="1:20" ht="75" hidden="1" x14ac:dyDescent="0.25">
      <c r="A4028" s="13">
        <v>3040</v>
      </c>
      <c r="B4028" s="3" t="s">
        <v>3040</v>
      </c>
      <c r="C4028" s="3" t="s">
        <v>7150</v>
      </c>
      <c r="D4028" s="2">
        <v>3000</v>
      </c>
      <c r="E4028" s="11">
        <v>3225</v>
      </c>
      <c r="F4028" s="2" t="s">
        <v>8218</v>
      </c>
      <c r="G4028" s="2" t="s">
        <v>8223</v>
      </c>
      <c r="H4028" s="2" t="s">
        <v>8245</v>
      </c>
      <c r="I4028" s="2">
        <v>1435359600</v>
      </c>
      <c r="J4028" s="2">
        <v>1434999621</v>
      </c>
      <c r="K4028" s="2" t="b">
        <v>0</v>
      </c>
      <c r="L4028" s="2">
        <v>42</v>
      </c>
      <c r="M4028" s="2" t="b">
        <v>1</v>
      </c>
      <c r="N4028" s="2" t="s">
        <v>8302</v>
      </c>
      <c r="O4028" s="9">
        <f>E4028/D4028</f>
        <v>1.075</v>
      </c>
      <c r="P4028" s="10">
        <f>IF(E4028=0,0,E4028/L4028)</f>
        <v>76.785714285714292</v>
      </c>
      <c r="Q4028" s="2" t="str">
        <f>LEFT(N4028,SEARCH("/",N4028,1)-1)</f>
        <v>theater</v>
      </c>
      <c r="R4028" s="2" t="str">
        <f>RIGHT(N4028,LEN(N4028)-SEARCH("/",N4028))</f>
        <v>spaces</v>
      </c>
      <c r="S4028" s="21">
        <f>(((J4028/60)/60)/24)+DATE(1970,1,1)+(-5/24)</f>
        <v>42177.583576388883</v>
      </c>
      <c r="T4028" s="21">
        <f>(((I4028/60)/60)/24)+DATE(1970,1,1)+(-5/24)</f>
        <v>42181.749999999993</v>
      </c>
    </row>
    <row r="4029" spans="1:20" ht="60" hidden="1" x14ac:dyDescent="0.25">
      <c r="A4029" s="13">
        <v>3041</v>
      </c>
      <c r="B4029" s="3" t="s">
        <v>3041</v>
      </c>
      <c r="C4029" s="3" t="s">
        <v>7151</v>
      </c>
      <c r="D4029" s="2">
        <v>8300</v>
      </c>
      <c r="E4029" s="11">
        <v>9170</v>
      </c>
      <c r="F4029" s="2" t="s">
        <v>8218</v>
      </c>
      <c r="G4029" s="2" t="s">
        <v>8223</v>
      </c>
      <c r="H4029" s="2" t="s">
        <v>8245</v>
      </c>
      <c r="I4029" s="2">
        <v>1453323048</v>
      </c>
      <c r="J4029" s="2">
        <v>1450731048</v>
      </c>
      <c r="K4029" s="2" t="b">
        <v>0</v>
      </c>
      <c r="L4029" s="2">
        <v>95</v>
      </c>
      <c r="M4029" s="2" t="b">
        <v>1</v>
      </c>
      <c r="N4029" s="2" t="s">
        <v>8302</v>
      </c>
      <c r="O4029" s="9">
        <f>E4029/D4029</f>
        <v>1.1048192771084338</v>
      </c>
      <c r="P4029" s="10">
        <f>IF(E4029=0,0,E4029/L4029)</f>
        <v>96.526315789473685</v>
      </c>
      <c r="Q4029" s="2" t="str">
        <f>LEFT(N4029,SEARCH("/",N4029,1)-1)</f>
        <v>theater</v>
      </c>
      <c r="R4029" s="2" t="str">
        <f>RIGHT(N4029,LEN(N4029)-SEARCH("/",N4029))</f>
        <v>spaces</v>
      </c>
      <c r="S4029" s="21">
        <f>(((J4029/60)/60)/24)+DATE(1970,1,1)+(-5/24)</f>
        <v>42359.660277777781</v>
      </c>
      <c r="T4029" s="21">
        <f>(((I4029/60)/60)/24)+DATE(1970,1,1)+(-5/24)</f>
        <v>42389.660277777781</v>
      </c>
    </row>
    <row r="4030" spans="1:20" ht="105" hidden="1" x14ac:dyDescent="0.25">
      <c r="A4030" s="13">
        <v>3042</v>
      </c>
      <c r="B4030" s="3" t="s">
        <v>3042</v>
      </c>
      <c r="C4030" s="3" t="s">
        <v>7152</v>
      </c>
      <c r="D4030" s="2">
        <v>1500</v>
      </c>
      <c r="E4030" s="11">
        <v>1920</v>
      </c>
      <c r="F4030" s="2" t="s">
        <v>8218</v>
      </c>
      <c r="G4030" s="2" t="s">
        <v>8224</v>
      </c>
      <c r="H4030" s="2" t="s">
        <v>8246</v>
      </c>
      <c r="I4030" s="2">
        <v>1444149047</v>
      </c>
      <c r="J4030" s="2">
        <v>1441557047</v>
      </c>
      <c r="K4030" s="2" t="b">
        <v>0</v>
      </c>
      <c r="L4030" s="2">
        <v>37</v>
      </c>
      <c r="M4030" s="2" t="b">
        <v>1</v>
      </c>
      <c r="N4030" s="2" t="s">
        <v>8302</v>
      </c>
      <c r="O4030" s="9">
        <f>E4030/D4030</f>
        <v>1.28</v>
      </c>
      <c r="P4030" s="10">
        <f>IF(E4030=0,0,E4030/L4030)</f>
        <v>51.891891891891895</v>
      </c>
      <c r="Q4030" s="2" t="str">
        <f>LEFT(N4030,SEARCH("/",N4030,1)-1)</f>
        <v>theater</v>
      </c>
      <c r="R4030" s="2" t="str">
        <f>RIGHT(N4030,LEN(N4030)-SEARCH("/",N4030))</f>
        <v>spaces</v>
      </c>
      <c r="S4030" s="21">
        <f>(((J4030/60)/60)/24)+DATE(1970,1,1)+(-5/24)</f>
        <v>42253.479710648149</v>
      </c>
      <c r="T4030" s="21">
        <f>(((I4030/60)/60)/24)+DATE(1970,1,1)+(-5/24)</f>
        <v>42283.479710648149</v>
      </c>
    </row>
    <row r="4031" spans="1:20" ht="90" hidden="1" x14ac:dyDescent="0.25">
      <c r="A4031" s="13">
        <v>3043</v>
      </c>
      <c r="B4031" s="3" t="s">
        <v>3043</v>
      </c>
      <c r="C4031" s="3" t="s">
        <v>7153</v>
      </c>
      <c r="D4031" s="2">
        <v>15000</v>
      </c>
      <c r="E4031" s="11">
        <v>16501</v>
      </c>
      <c r="F4031" s="2" t="s">
        <v>8218</v>
      </c>
      <c r="G4031" s="2" t="s">
        <v>8228</v>
      </c>
      <c r="H4031" s="2" t="s">
        <v>8250</v>
      </c>
      <c r="I4031" s="2">
        <v>1429152600</v>
      </c>
      <c r="J4031" s="2">
        <v>1426815699</v>
      </c>
      <c r="K4031" s="2" t="b">
        <v>0</v>
      </c>
      <c r="L4031" s="2">
        <v>128</v>
      </c>
      <c r="M4031" s="2" t="b">
        <v>1</v>
      </c>
      <c r="N4031" s="2" t="s">
        <v>8302</v>
      </c>
      <c r="O4031" s="9">
        <f>E4031/D4031</f>
        <v>1.1000666666666667</v>
      </c>
      <c r="P4031" s="10">
        <f>IF(E4031=0,0,E4031/L4031)</f>
        <v>128.9140625</v>
      </c>
      <c r="Q4031" s="2" t="str">
        <f>LEFT(N4031,SEARCH("/",N4031,1)-1)</f>
        <v>theater</v>
      </c>
      <c r="R4031" s="2" t="str">
        <f>RIGHT(N4031,LEN(N4031)-SEARCH("/",N4031))</f>
        <v>spaces</v>
      </c>
      <c r="S4031" s="21">
        <f>(((J4031/60)/60)/24)+DATE(1970,1,1)+(-5/24)</f>
        <v>42082.862256944441</v>
      </c>
      <c r="T4031" s="21">
        <f>(((I4031/60)/60)/24)+DATE(1970,1,1)+(-5/24)</f>
        <v>42109.909722222219</v>
      </c>
    </row>
    <row r="4032" spans="1:20" ht="90" hidden="1" x14ac:dyDescent="0.25">
      <c r="A4032" s="13">
        <v>3044</v>
      </c>
      <c r="B4032" s="3" t="s">
        <v>3044</v>
      </c>
      <c r="C4032" s="3" t="s">
        <v>7154</v>
      </c>
      <c r="D4032" s="2">
        <v>12000</v>
      </c>
      <c r="E4032" s="11">
        <v>13121</v>
      </c>
      <c r="F4032" s="2" t="s">
        <v>8218</v>
      </c>
      <c r="G4032" s="2" t="s">
        <v>8223</v>
      </c>
      <c r="H4032" s="2" t="s">
        <v>8245</v>
      </c>
      <c r="I4032" s="2">
        <v>1454433998</v>
      </c>
      <c r="J4032" s="2">
        <v>1453137998</v>
      </c>
      <c r="K4032" s="2" t="b">
        <v>0</v>
      </c>
      <c r="L4032" s="2">
        <v>156</v>
      </c>
      <c r="M4032" s="2" t="b">
        <v>1</v>
      </c>
      <c r="N4032" s="2" t="s">
        <v>8302</v>
      </c>
      <c r="O4032" s="9">
        <f>E4032/D4032</f>
        <v>1.0934166666666667</v>
      </c>
      <c r="P4032" s="10">
        <f>IF(E4032=0,0,E4032/L4032)</f>
        <v>84.108974358974365</v>
      </c>
      <c r="Q4032" s="2" t="str">
        <f>LEFT(N4032,SEARCH("/",N4032,1)-1)</f>
        <v>theater</v>
      </c>
      <c r="R4032" s="2" t="str">
        <f>RIGHT(N4032,LEN(N4032)-SEARCH("/",N4032))</f>
        <v>spaces</v>
      </c>
      <c r="S4032" s="21">
        <f>(((J4032/60)/60)/24)+DATE(1970,1,1)+(-5/24)</f>
        <v>42387.518495370365</v>
      </c>
      <c r="T4032" s="21">
        <f>(((I4032/60)/60)/24)+DATE(1970,1,1)+(-5/24)</f>
        <v>42402.518495370365</v>
      </c>
    </row>
    <row r="4033" spans="1:20" ht="90" hidden="1" x14ac:dyDescent="0.25">
      <c r="A4033" s="13">
        <v>3045</v>
      </c>
      <c r="B4033" s="3" t="s">
        <v>3045</v>
      </c>
      <c r="C4033" s="3" t="s">
        <v>7155</v>
      </c>
      <c r="D4033" s="2">
        <v>4000</v>
      </c>
      <c r="E4033" s="11">
        <v>5308.26</v>
      </c>
      <c r="F4033" s="2" t="s">
        <v>8218</v>
      </c>
      <c r="G4033" s="2" t="s">
        <v>8223</v>
      </c>
      <c r="H4033" s="2" t="s">
        <v>8245</v>
      </c>
      <c r="I4033" s="2">
        <v>1408679055</v>
      </c>
      <c r="J4033" s="2">
        <v>1406087055</v>
      </c>
      <c r="K4033" s="2" t="b">
        <v>0</v>
      </c>
      <c r="L4033" s="2">
        <v>64</v>
      </c>
      <c r="M4033" s="2" t="b">
        <v>1</v>
      </c>
      <c r="N4033" s="2" t="s">
        <v>8302</v>
      </c>
      <c r="O4033" s="9">
        <f>E4033/D4033</f>
        <v>1.3270650000000002</v>
      </c>
      <c r="P4033" s="10">
        <f>IF(E4033=0,0,E4033/L4033)</f>
        <v>82.941562500000003</v>
      </c>
      <c r="Q4033" s="2" t="str">
        <f>LEFT(N4033,SEARCH("/",N4033,1)-1)</f>
        <v>theater</v>
      </c>
      <c r="R4033" s="2" t="str">
        <f>RIGHT(N4033,LEN(N4033)-SEARCH("/",N4033))</f>
        <v>spaces</v>
      </c>
      <c r="S4033" s="21">
        <f>(((J4033/60)/60)/24)+DATE(1970,1,1)+(-5/24)</f>
        <v>41842.947395833333</v>
      </c>
      <c r="T4033" s="21">
        <f>(((I4033/60)/60)/24)+DATE(1970,1,1)+(-5/24)</f>
        <v>41872.947395833333</v>
      </c>
    </row>
    <row r="4034" spans="1:20" ht="105" hidden="1" x14ac:dyDescent="0.25">
      <c r="A4034" s="13">
        <v>3046</v>
      </c>
      <c r="B4034" s="3" t="s">
        <v>3046</v>
      </c>
      <c r="C4034" s="3" t="s">
        <v>7156</v>
      </c>
      <c r="D4034" s="2">
        <v>7900</v>
      </c>
      <c r="E4034" s="11">
        <v>15077</v>
      </c>
      <c r="F4034" s="2" t="s">
        <v>8218</v>
      </c>
      <c r="G4034" s="2" t="s">
        <v>8223</v>
      </c>
      <c r="H4034" s="2" t="s">
        <v>8245</v>
      </c>
      <c r="I4034" s="2">
        <v>1410324720</v>
      </c>
      <c r="J4034" s="2">
        <v>1407784586</v>
      </c>
      <c r="K4034" s="2" t="b">
        <v>0</v>
      </c>
      <c r="L4034" s="2">
        <v>58</v>
      </c>
      <c r="M4034" s="2" t="b">
        <v>1</v>
      </c>
      <c r="N4034" s="2" t="s">
        <v>8302</v>
      </c>
      <c r="O4034" s="9">
        <f>E4034/D4034</f>
        <v>1.9084810126582279</v>
      </c>
      <c r="P4034" s="10">
        <f>IF(E4034=0,0,E4034/L4034)</f>
        <v>259.94827586206895</v>
      </c>
      <c r="Q4034" s="2" t="str">
        <f>LEFT(N4034,SEARCH("/",N4034,1)-1)</f>
        <v>theater</v>
      </c>
      <c r="R4034" s="2" t="str">
        <f>RIGHT(N4034,LEN(N4034)-SEARCH("/",N4034))</f>
        <v>spaces</v>
      </c>
      <c r="S4034" s="21">
        <f>(((J4034/60)/60)/24)+DATE(1970,1,1)+(-5/24)</f>
        <v>41862.59474537037</v>
      </c>
      <c r="T4034" s="21">
        <f>(((I4034/60)/60)/24)+DATE(1970,1,1)+(-5/24)</f>
        <v>41891.994444444441</v>
      </c>
    </row>
    <row r="4035" spans="1:20" ht="75" hidden="1" x14ac:dyDescent="0.25">
      <c r="A4035" s="13">
        <v>3047</v>
      </c>
      <c r="B4035" s="3" t="s">
        <v>3047</v>
      </c>
      <c r="C4035" s="3" t="s">
        <v>7157</v>
      </c>
      <c r="D4035" s="2">
        <v>500</v>
      </c>
      <c r="E4035" s="11">
        <v>745</v>
      </c>
      <c r="F4035" s="2" t="s">
        <v>8218</v>
      </c>
      <c r="G4035" s="2" t="s">
        <v>8223</v>
      </c>
      <c r="H4035" s="2" t="s">
        <v>8245</v>
      </c>
      <c r="I4035" s="2">
        <v>1461762960</v>
      </c>
      <c r="J4035" s="2">
        <v>1457999054</v>
      </c>
      <c r="K4035" s="2" t="b">
        <v>0</v>
      </c>
      <c r="L4035" s="2">
        <v>20</v>
      </c>
      <c r="M4035" s="2" t="b">
        <v>1</v>
      </c>
      <c r="N4035" s="2" t="s">
        <v>8302</v>
      </c>
      <c r="O4035" s="9">
        <f>E4035/D4035</f>
        <v>1.49</v>
      </c>
      <c r="P4035" s="10">
        <f>IF(E4035=0,0,E4035/L4035)</f>
        <v>37.25</v>
      </c>
      <c r="Q4035" s="2" t="str">
        <f>LEFT(N4035,SEARCH("/",N4035,1)-1)</f>
        <v>theater</v>
      </c>
      <c r="R4035" s="2" t="str">
        <f>RIGHT(N4035,LEN(N4035)-SEARCH("/",N4035))</f>
        <v>spaces</v>
      </c>
      <c r="S4035" s="21">
        <f>(((J4035/60)/60)/24)+DATE(1970,1,1)+(-5/24)</f>
        <v>42443.780717592592</v>
      </c>
      <c r="T4035" s="21">
        <f>(((I4035/60)/60)/24)+DATE(1970,1,1)+(-5/24)</f>
        <v>42487.344444444439</v>
      </c>
    </row>
    <row r="4036" spans="1:20" ht="90" hidden="1" x14ac:dyDescent="0.25">
      <c r="A4036" s="13">
        <v>3048</v>
      </c>
      <c r="B4036" s="3" t="s">
        <v>3048</v>
      </c>
      <c r="C4036" s="3" t="s">
        <v>7158</v>
      </c>
      <c r="D4036" s="2">
        <v>5000</v>
      </c>
      <c r="E4036" s="11">
        <v>8320</v>
      </c>
      <c r="F4036" s="2" t="s">
        <v>8218</v>
      </c>
      <c r="G4036" s="2" t="s">
        <v>8223</v>
      </c>
      <c r="H4036" s="2" t="s">
        <v>8245</v>
      </c>
      <c r="I4036" s="2">
        <v>1420060920</v>
      </c>
      <c r="J4036" s="2">
        <v>1417556262</v>
      </c>
      <c r="K4036" s="2" t="b">
        <v>0</v>
      </c>
      <c r="L4036" s="2">
        <v>47</v>
      </c>
      <c r="M4036" s="2" t="b">
        <v>1</v>
      </c>
      <c r="N4036" s="2" t="s">
        <v>8302</v>
      </c>
      <c r="O4036" s="9">
        <f>E4036/D4036</f>
        <v>1.6639999999999999</v>
      </c>
      <c r="P4036" s="10">
        <f>IF(E4036=0,0,E4036/L4036)</f>
        <v>177.02127659574469</v>
      </c>
      <c r="Q4036" s="2" t="str">
        <f>LEFT(N4036,SEARCH("/",N4036,1)-1)</f>
        <v>theater</v>
      </c>
      <c r="R4036" s="2" t="str">
        <f>RIGHT(N4036,LEN(N4036)-SEARCH("/",N4036))</f>
        <v>spaces</v>
      </c>
      <c r="S4036" s="21">
        <f>(((J4036/60)/60)/24)+DATE(1970,1,1)+(-5/24)</f>
        <v>41975.692847222213</v>
      </c>
      <c r="T4036" s="21">
        <f>(((I4036/60)/60)/24)+DATE(1970,1,1)+(-5/24)</f>
        <v>42004.681944444441</v>
      </c>
    </row>
    <row r="4037" spans="1:20" ht="105" hidden="1" x14ac:dyDescent="0.25">
      <c r="A4037" s="13">
        <v>3049</v>
      </c>
      <c r="B4037" s="3" t="s">
        <v>3049</v>
      </c>
      <c r="C4037" s="3" t="s">
        <v>7159</v>
      </c>
      <c r="D4037" s="2">
        <v>3750</v>
      </c>
      <c r="E4037" s="11">
        <v>4000</v>
      </c>
      <c r="F4037" s="2" t="s">
        <v>8218</v>
      </c>
      <c r="G4037" s="2" t="s">
        <v>8223</v>
      </c>
      <c r="H4037" s="2" t="s">
        <v>8245</v>
      </c>
      <c r="I4037" s="2">
        <v>1434241255</v>
      </c>
      <c r="J4037" s="2">
        <v>1431649255</v>
      </c>
      <c r="K4037" s="2" t="b">
        <v>0</v>
      </c>
      <c r="L4037" s="2">
        <v>54</v>
      </c>
      <c r="M4037" s="2" t="b">
        <v>1</v>
      </c>
      <c r="N4037" s="2" t="s">
        <v>8302</v>
      </c>
      <c r="O4037" s="9">
        <f>E4037/D4037</f>
        <v>1.0666666666666667</v>
      </c>
      <c r="P4037" s="10">
        <f>IF(E4037=0,0,E4037/L4037)</f>
        <v>74.074074074074076</v>
      </c>
      <c r="Q4037" s="2" t="str">
        <f>LEFT(N4037,SEARCH("/",N4037,1)-1)</f>
        <v>theater</v>
      </c>
      <c r="R4037" s="2" t="str">
        <f>RIGHT(N4037,LEN(N4037)-SEARCH("/",N4037))</f>
        <v>spaces</v>
      </c>
      <c r="S4037" s="21">
        <f>(((J4037/60)/60)/24)+DATE(1970,1,1)+(-5/24)</f>
        <v>42138.806192129625</v>
      </c>
      <c r="T4037" s="21">
        <f>(((I4037/60)/60)/24)+DATE(1970,1,1)+(-5/24)</f>
        <v>42168.806192129625</v>
      </c>
    </row>
    <row r="4038" spans="1:20" ht="60" hidden="1" x14ac:dyDescent="0.25">
      <c r="A4038" s="13">
        <v>3050</v>
      </c>
      <c r="B4038" s="3" t="s">
        <v>3050</v>
      </c>
      <c r="C4038" s="3" t="s">
        <v>7160</v>
      </c>
      <c r="D4038" s="2">
        <v>600</v>
      </c>
      <c r="E4038" s="11">
        <v>636</v>
      </c>
      <c r="F4038" s="2" t="s">
        <v>8218</v>
      </c>
      <c r="G4038" s="2" t="s">
        <v>8223</v>
      </c>
      <c r="H4038" s="2" t="s">
        <v>8245</v>
      </c>
      <c r="I4038" s="2">
        <v>1462420960</v>
      </c>
      <c r="J4038" s="2">
        <v>1459828960</v>
      </c>
      <c r="K4038" s="2" t="b">
        <v>0</v>
      </c>
      <c r="L4038" s="2">
        <v>9</v>
      </c>
      <c r="M4038" s="2" t="b">
        <v>1</v>
      </c>
      <c r="N4038" s="2" t="s">
        <v>8302</v>
      </c>
      <c r="O4038" s="9">
        <f>E4038/D4038</f>
        <v>1.06</v>
      </c>
      <c r="P4038" s="10">
        <f>IF(E4038=0,0,E4038/L4038)</f>
        <v>70.666666666666671</v>
      </c>
      <c r="Q4038" s="2" t="str">
        <f>LEFT(N4038,SEARCH("/",N4038,1)-1)</f>
        <v>theater</v>
      </c>
      <c r="R4038" s="2" t="str">
        <f>RIGHT(N4038,LEN(N4038)-SEARCH("/",N4038))</f>
        <v>spaces</v>
      </c>
      <c r="S4038" s="21">
        <f>(((J4038/60)/60)/24)+DATE(1970,1,1)+(-5/24)</f>
        <v>42464.960185185184</v>
      </c>
      <c r="T4038" s="21">
        <f>(((I4038/60)/60)/24)+DATE(1970,1,1)+(-5/24)</f>
        <v>42494.960185185184</v>
      </c>
    </row>
    <row r="4039" spans="1:20" ht="105" x14ac:dyDescent="0.25">
      <c r="A4039" s="13">
        <v>3051</v>
      </c>
      <c r="B4039" s="3" t="s">
        <v>3051</v>
      </c>
      <c r="C4039" s="3" t="s">
        <v>7161</v>
      </c>
      <c r="D4039" s="2">
        <v>3500</v>
      </c>
      <c r="E4039" s="11">
        <v>827</v>
      </c>
      <c r="F4039" s="2" t="s">
        <v>8220</v>
      </c>
      <c r="G4039" s="2" t="s">
        <v>8224</v>
      </c>
      <c r="H4039" s="2" t="s">
        <v>8246</v>
      </c>
      <c r="I4039" s="2">
        <v>1486547945</v>
      </c>
      <c r="J4039" s="2">
        <v>1483955945</v>
      </c>
      <c r="K4039" s="2" t="b">
        <v>1</v>
      </c>
      <c r="L4039" s="2">
        <v>35</v>
      </c>
      <c r="M4039" s="2" t="b">
        <v>0</v>
      </c>
      <c r="N4039" s="2" t="s">
        <v>8302</v>
      </c>
      <c r="O4039" s="9">
        <f>E4039/D4039</f>
        <v>0.23628571428571429</v>
      </c>
      <c r="P4039" s="10">
        <f>IF(E4039=0,0,E4039/L4039)</f>
        <v>23.62857142857143</v>
      </c>
      <c r="Q4039" s="2" t="str">
        <f>LEFT(N4039,SEARCH("/",N4039,1)-1)</f>
        <v>theater</v>
      </c>
      <c r="R4039" s="2" t="str">
        <f>RIGHT(N4039,LEN(N4039)-SEARCH("/",N4039))</f>
        <v>spaces</v>
      </c>
      <c r="S4039" s="21">
        <f>(((J4039/60)/60)/24)+DATE(1970,1,1)+(-5/24)</f>
        <v>42744.207696759251</v>
      </c>
      <c r="T4039" s="21">
        <f>(((I4039/60)/60)/24)+DATE(1970,1,1)+(-5/24)</f>
        <v>42774.207696759251</v>
      </c>
    </row>
    <row r="4040" spans="1:20" ht="60" hidden="1" x14ac:dyDescent="0.25">
      <c r="A4040" s="13">
        <v>3052</v>
      </c>
      <c r="B4040" s="3" t="s">
        <v>3052</v>
      </c>
      <c r="C4040" s="3" t="s">
        <v>7162</v>
      </c>
      <c r="D4040" s="2">
        <v>50000</v>
      </c>
      <c r="E4040" s="11">
        <v>75</v>
      </c>
      <c r="F4040" s="2" t="s">
        <v>8220</v>
      </c>
      <c r="G4040" s="2" t="s">
        <v>8223</v>
      </c>
      <c r="H4040" s="2" t="s">
        <v>8245</v>
      </c>
      <c r="I4040" s="2">
        <v>1432828740</v>
      </c>
      <c r="J4040" s="2">
        <v>1430237094</v>
      </c>
      <c r="K4040" s="2" t="b">
        <v>0</v>
      </c>
      <c r="L4040" s="2">
        <v>2</v>
      </c>
      <c r="M4040" s="2" t="b">
        <v>0</v>
      </c>
      <c r="N4040" s="2" t="s">
        <v>8302</v>
      </c>
      <c r="O4040" s="9">
        <f>E4040/D4040</f>
        <v>1.5E-3</v>
      </c>
      <c r="P4040" s="10">
        <f>IF(E4040=0,0,E4040/L4040)</f>
        <v>37.5</v>
      </c>
      <c r="Q4040" s="2" t="str">
        <f>LEFT(N4040,SEARCH("/",N4040,1)-1)</f>
        <v>theater</v>
      </c>
      <c r="R4040" s="2" t="str">
        <f>RIGHT(N4040,LEN(N4040)-SEARCH("/",N4040))</f>
        <v>spaces</v>
      </c>
      <c r="S4040" s="21">
        <f>(((J4040/60)/60)/24)+DATE(1970,1,1)+(-5/24)</f>
        <v>42122.461736111109</v>
      </c>
      <c r="T4040" s="21">
        <f>(((I4040/60)/60)/24)+DATE(1970,1,1)+(-5/24)</f>
        <v>42152.457638888889</v>
      </c>
    </row>
    <row r="4041" spans="1:20" ht="105" hidden="1" x14ac:dyDescent="0.25">
      <c r="A4041" s="13">
        <v>3053</v>
      </c>
      <c r="B4041" s="3" t="s">
        <v>3053</v>
      </c>
      <c r="C4041" s="3" t="s">
        <v>7163</v>
      </c>
      <c r="D4041" s="2">
        <v>10000</v>
      </c>
      <c r="E4041" s="11">
        <v>40</v>
      </c>
      <c r="F4041" s="2" t="s">
        <v>8220</v>
      </c>
      <c r="G4041" s="2" t="s">
        <v>8223</v>
      </c>
      <c r="H4041" s="2" t="s">
        <v>8245</v>
      </c>
      <c r="I4041" s="2">
        <v>1412222340</v>
      </c>
      <c r="J4041" s="2">
        <v>1407781013</v>
      </c>
      <c r="K4041" s="2" t="b">
        <v>0</v>
      </c>
      <c r="L4041" s="2">
        <v>3</v>
      </c>
      <c r="M4041" s="2" t="b">
        <v>0</v>
      </c>
      <c r="N4041" s="2" t="s">
        <v>8302</v>
      </c>
      <c r="O4041" s="9">
        <f>E4041/D4041</f>
        <v>4.0000000000000001E-3</v>
      </c>
      <c r="P4041" s="10">
        <f>IF(E4041=0,0,E4041/L4041)</f>
        <v>13.333333333333334</v>
      </c>
      <c r="Q4041" s="2" t="str">
        <f>LEFT(N4041,SEARCH("/",N4041,1)-1)</f>
        <v>theater</v>
      </c>
      <c r="R4041" s="2" t="str">
        <f>RIGHT(N4041,LEN(N4041)-SEARCH("/",N4041))</f>
        <v>spaces</v>
      </c>
      <c r="S4041" s="21">
        <f>(((J4041/60)/60)/24)+DATE(1970,1,1)+(-5/24)</f>
        <v>41862.553391203699</v>
      </c>
      <c r="T4041" s="21">
        <f>(((I4041/60)/60)/24)+DATE(1970,1,1)+(-5/24)</f>
        <v>41913.957638888889</v>
      </c>
    </row>
    <row r="4042" spans="1:20" ht="90" hidden="1" x14ac:dyDescent="0.25">
      <c r="A4042" s="13">
        <v>3054</v>
      </c>
      <c r="B4042" s="3" t="s">
        <v>3054</v>
      </c>
      <c r="C4042" s="3" t="s">
        <v>7164</v>
      </c>
      <c r="D4042" s="2">
        <v>300</v>
      </c>
      <c r="E4042" s="11">
        <v>0</v>
      </c>
      <c r="F4042" s="2" t="s">
        <v>8220</v>
      </c>
      <c r="G4042" s="2" t="s">
        <v>8223</v>
      </c>
      <c r="H4042" s="2" t="s">
        <v>8245</v>
      </c>
      <c r="I4042" s="2">
        <v>1425258240</v>
      </c>
      <c r="J4042" s="2">
        <v>1422043154</v>
      </c>
      <c r="K4042" s="2" t="b">
        <v>0</v>
      </c>
      <c r="L4042" s="2">
        <v>0</v>
      </c>
      <c r="M4042" s="2" t="b">
        <v>0</v>
      </c>
      <c r="N4042" s="2" t="s">
        <v>8302</v>
      </c>
      <c r="O4042" s="9">
        <f>E4042/D4042</f>
        <v>0</v>
      </c>
      <c r="P4042" s="10">
        <f>IF(E4042=0,0,E4042/L4042)</f>
        <v>0</v>
      </c>
      <c r="Q4042" s="2" t="str">
        <f>LEFT(N4042,SEARCH("/",N4042,1)-1)</f>
        <v>theater</v>
      </c>
      <c r="R4042" s="2" t="str">
        <f>RIGHT(N4042,LEN(N4042)-SEARCH("/",N4042))</f>
        <v>spaces</v>
      </c>
      <c r="S4042" s="21">
        <f>(((J4042/60)/60)/24)+DATE(1970,1,1)+(-5/24)</f>
        <v>42027.624467592592</v>
      </c>
      <c r="T4042" s="21">
        <f>(((I4042/60)/60)/24)+DATE(1970,1,1)+(-5/24)</f>
        <v>42064.836111111108</v>
      </c>
    </row>
    <row r="4043" spans="1:20" ht="90" hidden="1" x14ac:dyDescent="0.25">
      <c r="A4043" s="13">
        <v>3055</v>
      </c>
      <c r="B4043" s="3" t="s">
        <v>3055</v>
      </c>
      <c r="C4043" s="3" t="s">
        <v>7165</v>
      </c>
      <c r="D4043" s="2">
        <v>20000</v>
      </c>
      <c r="E4043" s="11">
        <v>1</v>
      </c>
      <c r="F4043" s="2" t="s">
        <v>8220</v>
      </c>
      <c r="G4043" s="2" t="s">
        <v>8223</v>
      </c>
      <c r="H4043" s="2" t="s">
        <v>8245</v>
      </c>
      <c r="I4043" s="2">
        <v>1420844390</v>
      </c>
      <c r="J4043" s="2">
        <v>1415660390</v>
      </c>
      <c r="K4043" s="2" t="b">
        <v>0</v>
      </c>
      <c r="L4043" s="2">
        <v>1</v>
      </c>
      <c r="M4043" s="2" t="b">
        <v>0</v>
      </c>
      <c r="N4043" s="2" t="s">
        <v>8302</v>
      </c>
      <c r="O4043" s="9">
        <f>E4043/D4043</f>
        <v>5.0000000000000002E-5</v>
      </c>
      <c r="P4043" s="10">
        <f>IF(E4043=0,0,E4043/L4043)</f>
        <v>1</v>
      </c>
      <c r="Q4043" s="2" t="str">
        <f>LEFT(N4043,SEARCH("/",N4043,1)-1)</f>
        <v>theater</v>
      </c>
      <c r="R4043" s="2" t="str">
        <f>RIGHT(N4043,LEN(N4043)-SEARCH("/",N4043))</f>
        <v>spaces</v>
      </c>
      <c r="S4043" s="21">
        <f>(((J4043/60)/60)/24)+DATE(1970,1,1)+(-5/24)</f>
        <v>41953.749884259254</v>
      </c>
      <c r="T4043" s="21">
        <f>(((I4043/60)/60)/24)+DATE(1970,1,1)+(-5/24)</f>
        <v>42013.749884259254</v>
      </c>
    </row>
    <row r="4044" spans="1:20" ht="90" hidden="1" x14ac:dyDescent="0.25">
      <c r="A4044" s="13">
        <v>3056</v>
      </c>
      <c r="B4044" s="3" t="s">
        <v>3056</v>
      </c>
      <c r="C4044" s="3" t="s">
        <v>7166</v>
      </c>
      <c r="D4044" s="2">
        <v>25000</v>
      </c>
      <c r="E4044" s="11">
        <v>0</v>
      </c>
      <c r="F4044" s="2" t="s">
        <v>8220</v>
      </c>
      <c r="G4044" s="2" t="s">
        <v>8223</v>
      </c>
      <c r="H4044" s="2" t="s">
        <v>8245</v>
      </c>
      <c r="I4044" s="2">
        <v>1412003784</v>
      </c>
      <c r="J4044" s="2">
        <v>1406819784</v>
      </c>
      <c r="K4044" s="2" t="b">
        <v>0</v>
      </c>
      <c r="L4044" s="2">
        <v>0</v>
      </c>
      <c r="M4044" s="2" t="b">
        <v>0</v>
      </c>
      <c r="N4044" s="2" t="s">
        <v>8302</v>
      </c>
      <c r="O4044" s="9">
        <f>E4044/D4044</f>
        <v>0</v>
      </c>
      <c r="P4044" s="10">
        <f>IF(E4044=0,0,E4044/L4044)</f>
        <v>0</v>
      </c>
      <c r="Q4044" s="2" t="str">
        <f>LEFT(N4044,SEARCH("/",N4044,1)-1)</f>
        <v>theater</v>
      </c>
      <c r="R4044" s="2" t="str">
        <f>RIGHT(N4044,LEN(N4044)-SEARCH("/",N4044))</f>
        <v>spaces</v>
      </c>
      <c r="S4044" s="21">
        <f>(((J4044/60)/60)/24)+DATE(1970,1,1)+(-5/24)</f>
        <v>41851.428055555552</v>
      </c>
      <c r="T4044" s="21">
        <f>(((I4044/60)/60)/24)+DATE(1970,1,1)+(-5/24)</f>
        <v>41911.428055555552</v>
      </c>
    </row>
    <row r="4045" spans="1:20" ht="75" hidden="1" x14ac:dyDescent="0.25">
      <c r="A4045" s="13">
        <v>3057</v>
      </c>
      <c r="B4045" s="3" t="s">
        <v>3057</v>
      </c>
      <c r="C4045" s="3" t="s">
        <v>7167</v>
      </c>
      <c r="D4045" s="2">
        <v>50000</v>
      </c>
      <c r="E4045" s="11">
        <v>0</v>
      </c>
      <c r="F4045" s="2" t="s">
        <v>8220</v>
      </c>
      <c r="G4045" s="2" t="s">
        <v>8224</v>
      </c>
      <c r="H4045" s="2" t="s">
        <v>8246</v>
      </c>
      <c r="I4045" s="2">
        <v>1459694211</v>
      </c>
      <c r="J4045" s="2">
        <v>1457105811</v>
      </c>
      <c r="K4045" s="2" t="b">
        <v>0</v>
      </c>
      <c r="L4045" s="2">
        <v>0</v>
      </c>
      <c r="M4045" s="2" t="b">
        <v>0</v>
      </c>
      <c r="N4045" s="2" t="s">
        <v>8302</v>
      </c>
      <c r="O4045" s="9">
        <f>E4045/D4045</f>
        <v>0</v>
      </c>
      <c r="P4045" s="10">
        <f>IF(E4045=0,0,E4045/L4045)</f>
        <v>0</v>
      </c>
      <c r="Q4045" s="2" t="str">
        <f>LEFT(N4045,SEARCH("/",N4045,1)-1)</f>
        <v>theater</v>
      </c>
      <c r="R4045" s="2" t="str">
        <f>RIGHT(N4045,LEN(N4045)-SEARCH("/",N4045))</f>
        <v>spaces</v>
      </c>
      <c r="S4045" s="21">
        <f>(((J4045/60)/60)/24)+DATE(1970,1,1)+(-5/24)</f>
        <v>42433.442256944443</v>
      </c>
      <c r="T4045" s="21">
        <f>(((I4045/60)/60)/24)+DATE(1970,1,1)+(-5/24)</f>
        <v>42463.400590277779</v>
      </c>
    </row>
    <row r="4046" spans="1:20" ht="90" hidden="1" x14ac:dyDescent="0.25">
      <c r="A4046" s="13">
        <v>3058</v>
      </c>
      <c r="B4046" s="3" t="s">
        <v>3058</v>
      </c>
      <c r="C4046" s="3" t="s">
        <v>7168</v>
      </c>
      <c r="D4046" s="2">
        <v>18000</v>
      </c>
      <c r="E4046" s="11">
        <v>3</v>
      </c>
      <c r="F4046" s="2" t="s">
        <v>8220</v>
      </c>
      <c r="G4046" s="2" t="s">
        <v>8236</v>
      </c>
      <c r="H4046" s="2" t="s">
        <v>8248</v>
      </c>
      <c r="I4046" s="2">
        <v>1463734740</v>
      </c>
      <c r="J4046" s="2">
        <v>1459414740</v>
      </c>
      <c r="K4046" s="2" t="b">
        <v>0</v>
      </c>
      <c r="L4046" s="2">
        <v>3</v>
      </c>
      <c r="M4046" s="2" t="b">
        <v>0</v>
      </c>
      <c r="N4046" s="2" t="s">
        <v>8302</v>
      </c>
      <c r="O4046" s="9">
        <f>E4046/D4046</f>
        <v>1.6666666666666666E-4</v>
      </c>
      <c r="P4046" s="10">
        <f>IF(E4046=0,0,E4046/L4046)</f>
        <v>1</v>
      </c>
      <c r="Q4046" s="2" t="str">
        <f>LEFT(N4046,SEARCH("/",N4046,1)-1)</f>
        <v>theater</v>
      </c>
      <c r="R4046" s="2" t="str">
        <f>RIGHT(N4046,LEN(N4046)-SEARCH("/",N4046))</f>
        <v>spaces</v>
      </c>
      <c r="S4046" s="21">
        <f>(((J4046/60)/60)/24)+DATE(1970,1,1)+(-5/24)</f>
        <v>42460.165972222218</v>
      </c>
      <c r="T4046" s="21">
        <f>(((I4046/60)/60)/24)+DATE(1970,1,1)+(-5/24)</f>
        <v>42510.165972222218</v>
      </c>
    </row>
    <row r="4047" spans="1:20" ht="90" hidden="1" x14ac:dyDescent="0.25">
      <c r="A4047" s="13">
        <v>3059</v>
      </c>
      <c r="B4047" s="3" t="s">
        <v>3059</v>
      </c>
      <c r="C4047" s="3" t="s">
        <v>7169</v>
      </c>
      <c r="D4047" s="2">
        <v>15000</v>
      </c>
      <c r="E4047" s="11">
        <v>451</v>
      </c>
      <c r="F4047" s="2" t="s">
        <v>8220</v>
      </c>
      <c r="G4047" s="2" t="s">
        <v>8223</v>
      </c>
      <c r="H4047" s="2" t="s">
        <v>8245</v>
      </c>
      <c r="I4047" s="2">
        <v>1407536846</v>
      </c>
      <c r="J4047" s="2">
        <v>1404944846</v>
      </c>
      <c r="K4047" s="2" t="b">
        <v>0</v>
      </c>
      <c r="L4047" s="2">
        <v>11</v>
      </c>
      <c r="M4047" s="2" t="b">
        <v>0</v>
      </c>
      <c r="N4047" s="2" t="s">
        <v>8302</v>
      </c>
      <c r="O4047" s="9">
        <f>E4047/D4047</f>
        <v>3.0066666666666665E-2</v>
      </c>
      <c r="P4047" s="10">
        <f>IF(E4047=0,0,E4047/L4047)</f>
        <v>41</v>
      </c>
      <c r="Q4047" s="2" t="str">
        <f>LEFT(N4047,SEARCH("/",N4047,1)-1)</f>
        <v>theater</v>
      </c>
      <c r="R4047" s="2" t="str">
        <f>RIGHT(N4047,LEN(N4047)-SEARCH("/",N4047))</f>
        <v>spaces</v>
      </c>
      <c r="S4047" s="21">
        <f>(((J4047/60)/60)/24)+DATE(1970,1,1)+(-5/24)</f>
        <v>41829.727384259255</v>
      </c>
      <c r="T4047" s="21">
        <f>(((I4047/60)/60)/24)+DATE(1970,1,1)+(-5/24)</f>
        <v>41859.727384259255</v>
      </c>
    </row>
    <row r="4048" spans="1:20" ht="60" hidden="1" x14ac:dyDescent="0.25">
      <c r="A4048" s="13">
        <v>3060</v>
      </c>
      <c r="B4048" s="3" t="s">
        <v>3060</v>
      </c>
      <c r="C4048" s="3" t="s">
        <v>7170</v>
      </c>
      <c r="D4048" s="2">
        <v>220000</v>
      </c>
      <c r="E4048" s="11">
        <v>335</v>
      </c>
      <c r="F4048" s="2" t="s">
        <v>8220</v>
      </c>
      <c r="G4048" s="2" t="s">
        <v>8223</v>
      </c>
      <c r="H4048" s="2" t="s">
        <v>8245</v>
      </c>
      <c r="I4048" s="2">
        <v>1443422134</v>
      </c>
      <c r="J4048" s="2">
        <v>1440830134</v>
      </c>
      <c r="K4048" s="2" t="b">
        <v>0</v>
      </c>
      <c r="L4048" s="2">
        <v>6</v>
      </c>
      <c r="M4048" s="2" t="b">
        <v>0</v>
      </c>
      <c r="N4048" s="2" t="s">
        <v>8302</v>
      </c>
      <c r="O4048" s="9">
        <f>E4048/D4048</f>
        <v>1.5227272727272728E-3</v>
      </c>
      <c r="P4048" s="10">
        <f>IF(E4048=0,0,E4048/L4048)</f>
        <v>55.833333333333336</v>
      </c>
      <c r="Q4048" s="2" t="str">
        <f>LEFT(N4048,SEARCH("/",N4048,1)-1)</f>
        <v>theater</v>
      </c>
      <c r="R4048" s="2" t="str">
        <f>RIGHT(N4048,LEN(N4048)-SEARCH("/",N4048))</f>
        <v>spaces</v>
      </c>
      <c r="S4048" s="21">
        <f>(((J4048/60)/60)/24)+DATE(1970,1,1)+(-5/24)</f>
        <v>42245.066365740735</v>
      </c>
      <c r="T4048" s="21">
        <f>(((I4048/60)/60)/24)+DATE(1970,1,1)+(-5/24)</f>
        <v>42275.066365740735</v>
      </c>
    </row>
    <row r="4049" spans="1:20" ht="30" hidden="1" x14ac:dyDescent="0.25">
      <c r="A4049" s="13">
        <v>3061</v>
      </c>
      <c r="B4049" s="3" t="s">
        <v>3061</v>
      </c>
      <c r="C4049" s="3" t="s">
        <v>7171</v>
      </c>
      <c r="D4049" s="2">
        <v>1000000</v>
      </c>
      <c r="E4049" s="11">
        <v>0</v>
      </c>
      <c r="F4049" s="2" t="s">
        <v>8220</v>
      </c>
      <c r="G4049" s="2" t="s">
        <v>8223</v>
      </c>
      <c r="H4049" s="2" t="s">
        <v>8245</v>
      </c>
      <c r="I4049" s="2">
        <v>1407955748</v>
      </c>
      <c r="J4049" s="2">
        <v>1405363748</v>
      </c>
      <c r="K4049" s="2" t="b">
        <v>0</v>
      </c>
      <c r="L4049" s="2">
        <v>0</v>
      </c>
      <c r="M4049" s="2" t="b">
        <v>0</v>
      </c>
      <c r="N4049" s="2" t="s">
        <v>8302</v>
      </c>
      <c r="O4049" s="9">
        <f>E4049/D4049</f>
        <v>0</v>
      </c>
      <c r="P4049" s="10">
        <f>IF(E4049=0,0,E4049/L4049)</f>
        <v>0</v>
      </c>
      <c r="Q4049" s="2" t="str">
        <f>LEFT(N4049,SEARCH("/",N4049,1)-1)</f>
        <v>theater</v>
      </c>
      <c r="R4049" s="2" t="str">
        <f>RIGHT(N4049,LEN(N4049)-SEARCH("/",N4049))</f>
        <v>spaces</v>
      </c>
      <c r="S4049" s="21">
        <f>(((J4049/60)/60)/24)+DATE(1970,1,1)+(-5/24)</f>
        <v>41834.575787037036</v>
      </c>
      <c r="T4049" s="21">
        <f>(((I4049/60)/60)/24)+DATE(1970,1,1)+(-5/24)</f>
        <v>41864.575787037036</v>
      </c>
    </row>
    <row r="4050" spans="1:20" ht="90" hidden="1" x14ac:dyDescent="0.25">
      <c r="A4050" s="13">
        <v>3062</v>
      </c>
      <c r="B4050" s="3" t="s">
        <v>3062</v>
      </c>
      <c r="C4050" s="3" t="s">
        <v>7172</v>
      </c>
      <c r="D4050" s="2">
        <v>10000</v>
      </c>
      <c r="E4050" s="11">
        <v>6684</v>
      </c>
      <c r="F4050" s="2" t="s">
        <v>8220</v>
      </c>
      <c r="G4050" s="2" t="s">
        <v>8223</v>
      </c>
      <c r="H4050" s="2" t="s">
        <v>8245</v>
      </c>
      <c r="I4050" s="2">
        <v>1443636000</v>
      </c>
      <c r="J4050" s="2">
        <v>1441111892</v>
      </c>
      <c r="K4050" s="2" t="b">
        <v>0</v>
      </c>
      <c r="L4050" s="2">
        <v>67</v>
      </c>
      <c r="M4050" s="2" t="b">
        <v>0</v>
      </c>
      <c r="N4050" s="2" t="s">
        <v>8302</v>
      </c>
      <c r="O4050" s="9">
        <f>E4050/D4050</f>
        <v>0.66839999999999999</v>
      </c>
      <c r="P4050" s="10">
        <f>IF(E4050=0,0,E4050/L4050)</f>
        <v>99.761194029850742</v>
      </c>
      <c r="Q4050" s="2" t="str">
        <f>LEFT(N4050,SEARCH("/",N4050,1)-1)</f>
        <v>theater</v>
      </c>
      <c r="R4050" s="2" t="str">
        <f>RIGHT(N4050,LEN(N4050)-SEARCH("/",N4050))</f>
        <v>spaces</v>
      </c>
      <c r="S4050" s="21">
        <f>(((J4050/60)/60)/24)+DATE(1970,1,1)+(-5/24)</f>
        <v>42248.3274537037</v>
      </c>
      <c r="T4050" s="21">
        <f>(((I4050/60)/60)/24)+DATE(1970,1,1)+(-5/24)</f>
        <v>42277.541666666664</v>
      </c>
    </row>
    <row r="4051" spans="1:20" ht="75" hidden="1" x14ac:dyDescent="0.25">
      <c r="A4051" s="13">
        <v>3063</v>
      </c>
      <c r="B4051" s="3" t="s">
        <v>3063</v>
      </c>
      <c r="C4051" s="3" t="s">
        <v>7173</v>
      </c>
      <c r="D4051" s="2">
        <v>3000</v>
      </c>
      <c r="E4051" s="11">
        <v>587</v>
      </c>
      <c r="F4051" s="2" t="s">
        <v>8220</v>
      </c>
      <c r="G4051" s="2" t="s">
        <v>8223</v>
      </c>
      <c r="H4051" s="2" t="s">
        <v>8245</v>
      </c>
      <c r="I4051" s="2">
        <v>1477174138</v>
      </c>
      <c r="J4051" s="2">
        <v>1474150138</v>
      </c>
      <c r="K4051" s="2" t="b">
        <v>0</v>
      </c>
      <c r="L4051" s="2">
        <v>23</v>
      </c>
      <c r="M4051" s="2" t="b">
        <v>0</v>
      </c>
      <c r="N4051" s="2" t="s">
        <v>8302</v>
      </c>
      <c r="O4051" s="9">
        <f>E4051/D4051</f>
        <v>0.19566666666666666</v>
      </c>
      <c r="P4051" s="10">
        <f>IF(E4051=0,0,E4051/L4051)</f>
        <v>25.521739130434781</v>
      </c>
      <c r="Q4051" s="2" t="str">
        <f>LEFT(N4051,SEARCH("/",N4051,1)-1)</f>
        <v>theater</v>
      </c>
      <c r="R4051" s="2" t="str">
        <f>RIGHT(N4051,LEN(N4051)-SEARCH("/",N4051))</f>
        <v>spaces</v>
      </c>
      <c r="S4051" s="21">
        <f>(((J4051/60)/60)/24)+DATE(1970,1,1)+(-5/24)</f>
        <v>42630.714560185181</v>
      </c>
      <c r="T4051" s="21">
        <f>(((I4051/60)/60)/24)+DATE(1970,1,1)+(-5/24)</f>
        <v>42665.714560185181</v>
      </c>
    </row>
    <row r="4052" spans="1:20" ht="60" hidden="1" x14ac:dyDescent="0.25">
      <c r="A4052" s="13">
        <v>3064</v>
      </c>
      <c r="B4052" s="3" t="s">
        <v>3064</v>
      </c>
      <c r="C4052" s="3" t="s">
        <v>7174</v>
      </c>
      <c r="D4052" s="2">
        <v>75000</v>
      </c>
      <c r="E4052" s="11">
        <v>8471</v>
      </c>
      <c r="F4052" s="2" t="s">
        <v>8220</v>
      </c>
      <c r="G4052" s="2" t="s">
        <v>8223</v>
      </c>
      <c r="H4052" s="2" t="s">
        <v>8245</v>
      </c>
      <c r="I4052" s="2">
        <v>1448175540</v>
      </c>
      <c r="J4052" s="2">
        <v>1445483246</v>
      </c>
      <c r="K4052" s="2" t="b">
        <v>0</v>
      </c>
      <c r="L4052" s="2">
        <v>72</v>
      </c>
      <c r="M4052" s="2" t="b">
        <v>0</v>
      </c>
      <c r="N4052" s="2" t="s">
        <v>8302</v>
      </c>
      <c r="O4052" s="9">
        <f>E4052/D4052</f>
        <v>0.11294666666666667</v>
      </c>
      <c r="P4052" s="10">
        <f>IF(E4052=0,0,E4052/L4052)</f>
        <v>117.65277777777777</v>
      </c>
      <c r="Q4052" s="2" t="str">
        <f>LEFT(N4052,SEARCH("/",N4052,1)-1)</f>
        <v>theater</v>
      </c>
      <c r="R4052" s="2" t="str">
        <f>RIGHT(N4052,LEN(N4052)-SEARCH("/",N4052))</f>
        <v>spaces</v>
      </c>
      <c r="S4052" s="21">
        <f>(((J4052/60)/60)/24)+DATE(1970,1,1)+(-5/24)</f>
        <v>42298.9218287037</v>
      </c>
      <c r="T4052" s="21">
        <f>(((I4052/60)/60)/24)+DATE(1970,1,1)+(-5/24)</f>
        <v>42330.082638888889</v>
      </c>
    </row>
    <row r="4053" spans="1:20" ht="90" hidden="1" x14ac:dyDescent="0.25">
      <c r="A4053" s="13">
        <v>3065</v>
      </c>
      <c r="B4053" s="3" t="s">
        <v>3065</v>
      </c>
      <c r="C4053" s="3" t="s">
        <v>7175</v>
      </c>
      <c r="D4053" s="2">
        <v>25000</v>
      </c>
      <c r="E4053" s="11">
        <v>10</v>
      </c>
      <c r="F4053" s="2" t="s">
        <v>8220</v>
      </c>
      <c r="G4053" s="2" t="s">
        <v>8223</v>
      </c>
      <c r="H4053" s="2" t="s">
        <v>8245</v>
      </c>
      <c r="I4053" s="2">
        <v>1406683172</v>
      </c>
      <c r="J4053" s="2">
        <v>1404523172</v>
      </c>
      <c r="K4053" s="2" t="b">
        <v>0</v>
      </c>
      <c r="L4053" s="2">
        <v>2</v>
      </c>
      <c r="M4053" s="2" t="b">
        <v>0</v>
      </c>
      <c r="N4053" s="2" t="s">
        <v>8302</v>
      </c>
      <c r="O4053" s="9">
        <f>E4053/D4053</f>
        <v>4.0000000000000002E-4</v>
      </c>
      <c r="P4053" s="10">
        <f>IF(E4053=0,0,E4053/L4053)</f>
        <v>5</v>
      </c>
      <c r="Q4053" s="2" t="str">
        <f>LEFT(N4053,SEARCH("/",N4053,1)-1)</f>
        <v>theater</v>
      </c>
      <c r="R4053" s="2" t="str">
        <f>RIGHT(N4053,LEN(N4053)-SEARCH("/",N4053))</f>
        <v>spaces</v>
      </c>
      <c r="S4053" s="21">
        <f>(((J4053/60)/60)/24)+DATE(1970,1,1)+(-5/24)</f>
        <v>41824.846898148149</v>
      </c>
      <c r="T4053" s="21">
        <f>(((I4053/60)/60)/24)+DATE(1970,1,1)+(-5/24)</f>
        <v>41849.846898148149</v>
      </c>
    </row>
    <row r="4054" spans="1:20" ht="90" hidden="1" x14ac:dyDescent="0.25">
      <c r="A4054" s="13">
        <v>3066</v>
      </c>
      <c r="B4054" s="3" t="s">
        <v>3066</v>
      </c>
      <c r="C4054" s="3" t="s">
        <v>7176</v>
      </c>
      <c r="D4054" s="2">
        <v>350000</v>
      </c>
      <c r="E4054" s="11">
        <v>41950</v>
      </c>
      <c r="F4054" s="2" t="s">
        <v>8220</v>
      </c>
      <c r="G4054" s="2" t="s">
        <v>8225</v>
      </c>
      <c r="H4054" s="2" t="s">
        <v>8247</v>
      </c>
      <c r="I4054" s="2">
        <v>1468128537</v>
      </c>
      <c r="J4054" s="2">
        <v>1465536537</v>
      </c>
      <c r="K4054" s="2" t="b">
        <v>0</v>
      </c>
      <c r="L4054" s="2">
        <v>15</v>
      </c>
      <c r="M4054" s="2" t="b">
        <v>0</v>
      </c>
      <c r="N4054" s="2" t="s">
        <v>8302</v>
      </c>
      <c r="O4054" s="9">
        <f>E4054/D4054</f>
        <v>0.11985714285714286</v>
      </c>
      <c r="P4054" s="10">
        <f>IF(E4054=0,0,E4054/L4054)</f>
        <v>2796.6666666666665</v>
      </c>
      <c r="Q4054" s="2" t="str">
        <f>LEFT(N4054,SEARCH("/",N4054,1)-1)</f>
        <v>theater</v>
      </c>
      <c r="R4054" s="2" t="str">
        <f>RIGHT(N4054,LEN(N4054)-SEARCH("/",N4054))</f>
        <v>spaces</v>
      </c>
      <c r="S4054" s="21">
        <f>(((J4054/60)/60)/24)+DATE(1970,1,1)+(-5/24)</f>
        <v>42531.020104166666</v>
      </c>
      <c r="T4054" s="21">
        <f>(((I4054/60)/60)/24)+DATE(1970,1,1)+(-5/24)</f>
        <v>42561.020104166666</v>
      </c>
    </row>
    <row r="4055" spans="1:20" ht="90" hidden="1" x14ac:dyDescent="0.25">
      <c r="A4055" s="13">
        <v>3067</v>
      </c>
      <c r="B4055" s="3" t="s">
        <v>3067</v>
      </c>
      <c r="C4055" s="3" t="s">
        <v>7177</v>
      </c>
      <c r="D4055" s="2">
        <v>8000</v>
      </c>
      <c r="E4055" s="11">
        <v>200</v>
      </c>
      <c r="F4055" s="2" t="s">
        <v>8220</v>
      </c>
      <c r="G4055" s="2" t="s">
        <v>8227</v>
      </c>
      <c r="H4055" s="2" t="s">
        <v>8249</v>
      </c>
      <c r="I4055" s="2">
        <v>1441837879</v>
      </c>
      <c r="J4055" s="2">
        <v>1439245879</v>
      </c>
      <c r="K4055" s="2" t="b">
        <v>0</v>
      </c>
      <c r="L4055" s="2">
        <v>1</v>
      </c>
      <c r="M4055" s="2" t="b">
        <v>0</v>
      </c>
      <c r="N4055" s="2" t="s">
        <v>8302</v>
      </c>
      <c r="O4055" s="9">
        <f>E4055/D4055</f>
        <v>2.5000000000000001E-2</v>
      </c>
      <c r="P4055" s="10">
        <f>IF(E4055=0,0,E4055/L4055)</f>
        <v>200</v>
      </c>
      <c r="Q4055" s="2" t="str">
        <f>LEFT(N4055,SEARCH("/",N4055,1)-1)</f>
        <v>theater</v>
      </c>
      <c r="R4055" s="2" t="str">
        <f>RIGHT(N4055,LEN(N4055)-SEARCH("/",N4055))</f>
        <v>spaces</v>
      </c>
      <c r="S4055" s="21">
        <f>(((J4055/60)/60)/24)+DATE(1970,1,1)+(-5/24)</f>
        <v>42226.730081018519</v>
      </c>
      <c r="T4055" s="21">
        <f>(((I4055/60)/60)/24)+DATE(1970,1,1)+(-5/24)</f>
        <v>42256.730081018519</v>
      </c>
    </row>
    <row r="4056" spans="1:20" ht="105" hidden="1" x14ac:dyDescent="0.25">
      <c r="A4056" s="13">
        <v>3068</v>
      </c>
      <c r="B4056" s="3" t="s">
        <v>3068</v>
      </c>
      <c r="C4056" s="3" t="s">
        <v>7178</v>
      </c>
      <c r="D4056" s="2">
        <v>250000</v>
      </c>
      <c r="E4056" s="11">
        <v>175</v>
      </c>
      <c r="F4056" s="2" t="s">
        <v>8220</v>
      </c>
      <c r="G4056" s="2" t="s">
        <v>8223</v>
      </c>
      <c r="H4056" s="2" t="s">
        <v>8245</v>
      </c>
      <c r="I4056" s="2">
        <v>1445013352</v>
      </c>
      <c r="J4056" s="2">
        <v>1442421352</v>
      </c>
      <c r="K4056" s="2" t="b">
        <v>0</v>
      </c>
      <c r="L4056" s="2">
        <v>2</v>
      </c>
      <c r="M4056" s="2" t="b">
        <v>0</v>
      </c>
      <c r="N4056" s="2" t="s">
        <v>8302</v>
      </c>
      <c r="O4056" s="9">
        <f>E4056/D4056</f>
        <v>6.9999999999999999E-4</v>
      </c>
      <c r="P4056" s="10">
        <f>IF(E4056=0,0,E4056/L4056)</f>
        <v>87.5</v>
      </c>
      <c r="Q4056" s="2" t="str">
        <f>LEFT(N4056,SEARCH("/",N4056,1)-1)</f>
        <v>theater</v>
      </c>
      <c r="R4056" s="2" t="str">
        <f>RIGHT(N4056,LEN(N4056)-SEARCH("/",N4056))</f>
        <v>spaces</v>
      </c>
      <c r="S4056" s="21">
        <f>(((J4056/60)/60)/24)+DATE(1970,1,1)+(-5/24)</f>
        <v>42263.483240740738</v>
      </c>
      <c r="T4056" s="21">
        <f>(((I4056/60)/60)/24)+DATE(1970,1,1)+(-5/24)</f>
        <v>42293.483240740738</v>
      </c>
    </row>
    <row r="4057" spans="1:20" ht="105" hidden="1" x14ac:dyDescent="0.25">
      <c r="A4057" s="13">
        <v>3069</v>
      </c>
      <c r="B4057" s="3" t="s">
        <v>3069</v>
      </c>
      <c r="C4057" s="3" t="s">
        <v>7179</v>
      </c>
      <c r="D4057" s="2">
        <v>1000</v>
      </c>
      <c r="E4057" s="11">
        <v>141</v>
      </c>
      <c r="F4057" s="2" t="s">
        <v>8220</v>
      </c>
      <c r="G4057" s="2" t="s">
        <v>8223</v>
      </c>
      <c r="H4057" s="2" t="s">
        <v>8245</v>
      </c>
      <c r="I4057" s="2">
        <v>1418587234</v>
      </c>
      <c r="J4057" s="2">
        <v>1415995234</v>
      </c>
      <c r="K4057" s="2" t="b">
        <v>0</v>
      </c>
      <c r="L4057" s="2">
        <v>7</v>
      </c>
      <c r="M4057" s="2" t="b">
        <v>0</v>
      </c>
      <c r="N4057" s="2" t="s">
        <v>8302</v>
      </c>
      <c r="O4057" s="9">
        <f>E4057/D4057</f>
        <v>0.14099999999999999</v>
      </c>
      <c r="P4057" s="10">
        <f>IF(E4057=0,0,E4057/L4057)</f>
        <v>20.142857142857142</v>
      </c>
      <c r="Q4057" s="2" t="str">
        <f>LEFT(N4057,SEARCH("/",N4057,1)-1)</f>
        <v>theater</v>
      </c>
      <c r="R4057" s="2" t="str">
        <f>RIGHT(N4057,LEN(N4057)-SEARCH("/",N4057))</f>
        <v>spaces</v>
      </c>
      <c r="S4057" s="21">
        <f>(((J4057/60)/60)/24)+DATE(1970,1,1)+(-5/24)</f>
        <v>41957.625393518516</v>
      </c>
      <c r="T4057" s="21">
        <f>(((I4057/60)/60)/24)+DATE(1970,1,1)+(-5/24)</f>
        <v>41987.625393518516</v>
      </c>
    </row>
    <row r="4058" spans="1:20" ht="75" hidden="1" x14ac:dyDescent="0.25">
      <c r="A4058" s="13">
        <v>3070</v>
      </c>
      <c r="B4058" s="3" t="s">
        <v>3070</v>
      </c>
      <c r="C4058" s="3" t="s">
        <v>7180</v>
      </c>
      <c r="D4058" s="2">
        <v>10000</v>
      </c>
      <c r="E4058" s="11">
        <v>334</v>
      </c>
      <c r="F4058" s="2" t="s">
        <v>8220</v>
      </c>
      <c r="G4058" s="2" t="s">
        <v>8224</v>
      </c>
      <c r="H4058" s="2" t="s">
        <v>8246</v>
      </c>
      <c r="I4058" s="2">
        <v>1481132169</v>
      </c>
      <c r="J4058" s="2">
        <v>1479317769</v>
      </c>
      <c r="K4058" s="2" t="b">
        <v>0</v>
      </c>
      <c r="L4058" s="2">
        <v>16</v>
      </c>
      <c r="M4058" s="2" t="b">
        <v>0</v>
      </c>
      <c r="N4058" s="2" t="s">
        <v>8302</v>
      </c>
      <c r="O4058" s="9">
        <f>E4058/D4058</f>
        <v>3.3399999999999999E-2</v>
      </c>
      <c r="P4058" s="10">
        <f>IF(E4058=0,0,E4058/L4058)</f>
        <v>20.875</v>
      </c>
      <c r="Q4058" s="2" t="str">
        <f>LEFT(N4058,SEARCH("/",N4058,1)-1)</f>
        <v>theater</v>
      </c>
      <c r="R4058" s="2" t="str">
        <f>RIGHT(N4058,LEN(N4058)-SEARCH("/",N4058))</f>
        <v>spaces</v>
      </c>
      <c r="S4058" s="21">
        <f>(((J4058/60)/60)/24)+DATE(1970,1,1)+(-5/24)</f>
        <v>42690.525104166663</v>
      </c>
      <c r="T4058" s="21">
        <f>(((I4058/60)/60)/24)+DATE(1970,1,1)+(-5/24)</f>
        <v>42711.525104166663</v>
      </c>
    </row>
    <row r="4059" spans="1:20" ht="75" hidden="1" x14ac:dyDescent="0.25">
      <c r="A4059" s="13">
        <v>3071</v>
      </c>
      <c r="B4059" s="3" t="s">
        <v>3071</v>
      </c>
      <c r="C4059" s="3" t="s">
        <v>7181</v>
      </c>
      <c r="D4059" s="2">
        <v>12000</v>
      </c>
      <c r="E4059" s="11">
        <v>7173</v>
      </c>
      <c r="F4059" s="2" t="s">
        <v>8220</v>
      </c>
      <c r="G4059" s="2" t="s">
        <v>8223</v>
      </c>
      <c r="H4059" s="2" t="s">
        <v>8245</v>
      </c>
      <c r="I4059" s="2">
        <v>1429595940</v>
      </c>
      <c r="J4059" s="2">
        <v>1428082481</v>
      </c>
      <c r="K4059" s="2" t="b">
        <v>0</v>
      </c>
      <c r="L4059" s="2">
        <v>117</v>
      </c>
      <c r="M4059" s="2" t="b">
        <v>0</v>
      </c>
      <c r="N4059" s="2" t="s">
        <v>8302</v>
      </c>
      <c r="O4059" s="9">
        <f>E4059/D4059</f>
        <v>0.59775</v>
      </c>
      <c r="P4059" s="10">
        <f>IF(E4059=0,0,E4059/L4059)</f>
        <v>61.307692307692307</v>
      </c>
      <c r="Q4059" s="2" t="str">
        <f>LEFT(N4059,SEARCH("/",N4059,1)-1)</f>
        <v>theater</v>
      </c>
      <c r="R4059" s="2" t="str">
        <f>RIGHT(N4059,LEN(N4059)-SEARCH("/",N4059))</f>
        <v>spaces</v>
      </c>
      <c r="S4059" s="21">
        <f>(((J4059/60)/60)/24)+DATE(1970,1,1)+(-5/24)</f>
        <v>42097.524085648147</v>
      </c>
      <c r="T4059" s="21">
        <f>(((I4059/60)/60)/24)+DATE(1970,1,1)+(-5/24)</f>
        <v>42115.040972222218</v>
      </c>
    </row>
    <row r="4060" spans="1:20" ht="90" hidden="1" x14ac:dyDescent="0.25">
      <c r="A4060" s="13">
        <v>3072</v>
      </c>
      <c r="B4060" s="3" t="s">
        <v>3072</v>
      </c>
      <c r="C4060" s="3" t="s">
        <v>7182</v>
      </c>
      <c r="D4060" s="2">
        <v>12000</v>
      </c>
      <c r="E4060" s="11">
        <v>2</v>
      </c>
      <c r="F4060" s="2" t="s">
        <v>8220</v>
      </c>
      <c r="G4060" s="2" t="s">
        <v>8223</v>
      </c>
      <c r="H4060" s="2" t="s">
        <v>8245</v>
      </c>
      <c r="I4060" s="2">
        <v>1477791960</v>
      </c>
      <c r="J4060" s="2">
        <v>1476549262</v>
      </c>
      <c r="K4060" s="2" t="b">
        <v>0</v>
      </c>
      <c r="L4060" s="2">
        <v>2</v>
      </c>
      <c r="M4060" s="2" t="b">
        <v>0</v>
      </c>
      <c r="N4060" s="2" t="s">
        <v>8302</v>
      </c>
      <c r="O4060" s="9">
        <f>E4060/D4060</f>
        <v>1.6666666666666666E-4</v>
      </c>
      <c r="P4060" s="10">
        <f>IF(E4060=0,0,E4060/L4060)</f>
        <v>1</v>
      </c>
      <c r="Q4060" s="2" t="str">
        <f>LEFT(N4060,SEARCH("/",N4060,1)-1)</f>
        <v>theater</v>
      </c>
      <c r="R4060" s="2" t="str">
        <f>RIGHT(N4060,LEN(N4060)-SEARCH("/",N4060))</f>
        <v>spaces</v>
      </c>
      <c r="S4060" s="21">
        <f>(((J4060/60)/60)/24)+DATE(1970,1,1)+(-5/24)</f>
        <v>42658.482199074067</v>
      </c>
      <c r="T4060" s="21">
        <f>(((I4060/60)/60)/24)+DATE(1970,1,1)+(-5/24)</f>
        <v>42672.865277777775</v>
      </c>
    </row>
    <row r="4061" spans="1:20" ht="75" hidden="1" x14ac:dyDescent="0.25">
      <c r="A4061" s="13">
        <v>3073</v>
      </c>
      <c r="B4061" s="3" t="s">
        <v>3073</v>
      </c>
      <c r="C4061" s="3" t="s">
        <v>7183</v>
      </c>
      <c r="D4061" s="2">
        <v>2800000</v>
      </c>
      <c r="E4061" s="11">
        <v>645</v>
      </c>
      <c r="F4061" s="2" t="s">
        <v>8220</v>
      </c>
      <c r="G4061" s="2" t="s">
        <v>8223</v>
      </c>
      <c r="H4061" s="2" t="s">
        <v>8245</v>
      </c>
      <c r="I4061" s="2">
        <v>1434309540</v>
      </c>
      <c r="J4061" s="2">
        <v>1429287900</v>
      </c>
      <c r="K4061" s="2" t="b">
        <v>0</v>
      </c>
      <c r="L4061" s="2">
        <v>7</v>
      </c>
      <c r="M4061" s="2" t="b">
        <v>0</v>
      </c>
      <c r="N4061" s="2" t="s">
        <v>8302</v>
      </c>
      <c r="O4061" s="9">
        <f>E4061/D4061</f>
        <v>2.3035714285714285E-4</v>
      </c>
      <c r="P4061" s="10">
        <f>IF(E4061=0,0,E4061/L4061)</f>
        <v>92.142857142857139</v>
      </c>
      <c r="Q4061" s="2" t="str">
        <f>LEFT(N4061,SEARCH("/",N4061,1)-1)</f>
        <v>theater</v>
      </c>
      <c r="R4061" s="2" t="str">
        <f>RIGHT(N4061,LEN(N4061)-SEARCH("/",N4061))</f>
        <v>spaces</v>
      </c>
      <c r="S4061" s="21">
        <f>(((J4061/60)/60)/24)+DATE(1970,1,1)+(-5/24)</f>
        <v>42111.475694444445</v>
      </c>
      <c r="T4061" s="21">
        <f>(((I4061/60)/60)/24)+DATE(1970,1,1)+(-5/24)</f>
        <v>42169.59652777778</v>
      </c>
    </row>
    <row r="4062" spans="1:20" ht="135" hidden="1" x14ac:dyDescent="0.25">
      <c r="A4062" s="13">
        <v>3074</v>
      </c>
      <c r="B4062" s="3" t="s">
        <v>3074</v>
      </c>
      <c r="C4062" s="3" t="s">
        <v>7184</v>
      </c>
      <c r="D4062" s="2">
        <v>25000</v>
      </c>
      <c r="E4062" s="11">
        <v>22</v>
      </c>
      <c r="F4062" s="2" t="s">
        <v>8220</v>
      </c>
      <c r="G4062" s="2" t="s">
        <v>8229</v>
      </c>
      <c r="H4062" s="2" t="s">
        <v>8248</v>
      </c>
      <c r="I4062" s="2">
        <v>1457617359</v>
      </c>
      <c r="J4062" s="2">
        <v>1455025359</v>
      </c>
      <c r="K4062" s="2" t="b">
        <v>0</v>
      </c>
      <c r="L4062" s="2">
        <v>3</v>
      </c>
      <c r="M4062" s="2" t="b">
        <v>0</v>
      </c>
      <c r="N4062" s="2" t="s">
        <v>8302</v>
      </c>
      <c r="O4062" s="9">
        <f>E4062/D4062</f>
        <v>8.8000000000000003E-4</v>
      </c>
      <c r="P4062" s="10">
        <f>IF(E4062=0,0,E4062/L4062)</f>
        <v>7.333333333333333</v>
      </c>
      <c r="Q4062" s="2" t="str">
        <f>LEFT(N4062,SEARCH("/",N4062,1)-1)</f>
        <v>theater</v>
      </c>
      <c r="R4062" s="2" t="str">
        <f>RIGHT(N4062,LEN(N4062)-SEARCH("/",N4062))</f>
        <v>spaces</v>
      </c>
      <c r="S4062" s="21">
        <f>(((J4062/60)/60)/24)+DATE(1970,1,1)+(-5/24)</f>
        <v>42409.362951388881</v>
      </c>
      <c r="T4062" s="21">
        <f>(((I4062/60)/60)/24)+DATE(1970,1,1)+(-5/24)</f>
        <v>42439.362951388881</v>
      </c>
    </row>
    <row r="4063" spans="1:20" ht="75" hidden="1" x14ac:dyDescent="0.25">
      <c r="A4063" s="13">
        <v>3075</v>
      </c>
      <c r="B4063" s="3" t="s">
        <v>3075</v>
      </c>
      <c r="C4063" s="3" t="s">
        <v>7185</v>
      </c>
      <c r="D4063" s="2">
        <v>15000</v>
      </c>
      <c r="E4063" s="11">
        <v>1296</v>
      </c>
      <c r="F4063" s="2" t="s">
        <v>8220</v>
      </c>
      <c r="G4063" s="2" t="s">
        <v>8223</v>
      </c>
      <c r="H4063" s="2" t="s">
        <v>8245</v>
      </c>
      <c r="I4063" s="2">
        <v>1471573640</v>
      </c>
      <c r="J4063" s="2">
        <v>1467253640</v>
      </c>
      <c r="K4063" s="2" t="b">
        <v>0</v>
      </c>
      <c r="L4063" s="2">
        <v>20</v>
      </c>
      <c r="M4063" s="2" t="b">
        <v>0</v>
      </c>
      <c r="N4063" s="2" t="s">
        <v>8302</v>
      </c>
      <c r="O4063" s="9">
        <f>E4063/D4063</f>
        <v>8.6400000000000005E-2</v>
      </c>
      <c r="P4063" s="10">
        <f>IF(E4063=0,0,E4063/L4063)</f>
        <v>64.8</v>
      </c>
      <c r="Q4063" s="2" t="str">
        <f>LEFT(N4063,SEARCH("/",N4063,1)-1)</f>
        <v>theater</v>
      </c>
      <c r="R4063" s="2" t="str">
        <f>RIGHT(N4063,LEN(N4063)-SEARCH("/",N4063))</f>
        <v>spaces</v>
      </c>
      <c r="S4063" s="21">
        <f>(((J4063/60)/60)/24)+DATE(1970,1,1)+(-5/24)</f>
        <v>42550.893981481473</v>
      </c>
      <c r="T4063" s="21">
        <f>(((I4063/60)/60)/24)+DATE(1970,1,1)+(-5/24)</f>
        <v>42600.893981481473</v>
      </c>
    </row>
    <row r="4064" spans="1:20" ht="45" hidden="1" x14ac:dyDescent="0.25">
      <c r="A4064" s="13">
        <v>3076</v>
      </c>
      <c r="B4064" s="3" t="s">
        <v>3076</v>
      </c>
      <c r="C4064" s="3" t="s">
        <v>7186</v>
      </c>
      <c r="D4064" s="2">
        <v>10000</v>
      </c>
      <c r="E4064" s="11">
        <v>1506</v>
      </c>
      <c r="F4064" s="2" t="s">
        <v>8220</v>
      </c>
      <c r="G4064" s="2" t="s">
        <v>8223</v>
      </c>
      <c r="H4064" s="2" t="s">
        <v>8245</v>
      </c>
      <c r="I4064" s="2">
        <v>1444405123</v>
      </c>
      <c r="J4064" s="2">
        <v>1439221123</v>
      </c>
      <c r="K4064" s="2" t="b">
        <v>0</v>
      </c>
      <c r="L4064" s="2">
        <v>50</v>
      </c>
      <c r="M4064" s="2" t="b">
        <v>0</v>
      </c>
      <c r="N4064" s="2" t="s">
        <v>8302</v>
      </c>
      <c r="O4064" s="9">
        <f>E4064/D4064</f>
        <v>0.15060000000000001</v>
      </c>
      <c r="P4064" s="10">
        <f>IF(E4064=0,0,E4064/L4064)</f>
        <v>30.12</v>
      </c>
      <c r="Q4064" s="2" t="str">
        <f>LEFT(N4064,SEARCH("/",N4064,1)-1)</f>
        <v>theater</v>
      </c>
      <c r="R4064" s="2" t="str">
        <f>RIGHT(N4064,LEN(N4064)-SEARCH("/",N4064))</f>
        <v>spaces</v>
      </c>
      <c r="S4064" s="21">
        <f>(((J4064/60)/60)/24)+DATE(1970,1,1)+(-5/24)</f>
        <v>42226.443553240737</v>
      </c>
      <c r="T4064" s="21">
        <f>(((I4064/60)/60)/24)+DATE(1970,1,1)+(-5/24)</f>
        <v>42286.443553240737</v>
      </c>
    </row>
    <row r="4065" spans="1:20" ht="90" hidden="1" x14ac:dyDescent="0.25">
      <c r="A4065" s="13">
        <v>3077</v>
      </c>
      <c r="B4065" s="3" t="s">
        <v>3077</v>
      </c>
      <c r="C4065" s="3" t="s">
        <v>7187</v>
      </c>
      <c r="D4065" s="2">
        <v>22000</v>
      </c>
      <c r="E4065" s="11">
        <v>105</v>
      </c>
      <c r="F4065" s="2" t="s">
        <v>8220</v>
      </c>
      <c r="G4065" s="2" t="s">
        <v>8228</v>
      </c>
      <c r="H4065" s="2" t="s">
        <v>8250</v>
      </c>
      <c r="I4065" s="2">
        <v>1488495478</v>
      </c>
      <c r="J4065" s="2">
        <v>1485903478</v>
      </c>
      <c r="K4065" s="2" t="b">
        <v>0</v>
      </c>
      <c r="L4065" s="2">
        <v>2</v>
      </c>
      <c r="M4065" s="2" t="b">
        <v>0</v>
      </c>
      <c r="N4065" s="2" t="s">
        <v>8302</v>
      </c>
      <c r="O4065" s="9">
        <f>E4065/D4065</f>
        <v>4.7727272727272731E-3</v>
      </c>
      <c r="P4065" s="10">
        <f>IF(E4065=0,0,E4065/L4065)</f>
        <v>52.5</v>
      </c>
      <c r="Q4065" s="2" t="str">
        <f>LEFT(N4065,SEARCH("/",N4065,1)-1)</f>
        <v>theater</v>
      </c>
      <c r="R4065" s="2" t="str">
        <f>RIGHT(N4065,LEN(N4065)-SEARCH("/",N4065))</f>
        <v>spaces</v>
      </c>
      <c r="S4065" s="21">
        <f>(((J4065/60)/60)/24)+DATE(1970,1,1)+(-5/24)</f>
        <v>42766.74858796296</v>
      </c>
      <c r="T4065" s="21">
        <f>(((I4065/60)/60)/24)+DATE(1970,1,1)+(-5/24)</f>
        <v>42796.74858796296</v>
      </c>
    </row>
    <row r="4066" spans="1:20" ht="90" hidden="1" x14ac:dyDescent="0.25">
      <c r="A4066" s="13">
        <v>3078</v>
      </c>
      <c r="B4066" s="3" t="s">
        <v>3078</v>
      </c>
      <c r="C4066" s="3" t="s">
        <v>7188</v>
      </c>
      <c r="D4066" s="2">
        <v>60000</v>
      </c>
      <c r="E4066" s="11">
        <v>71</v>
      </c>
      <c r="F4066" s="2" t="s">
        <v>8220</v>
      </c>
      <c r="G4066" s="2" t="s">
        <v>8223</v>
      </c>
      <c r="H4066" s="2" t="s">
        <v>8245</v>
      </c>
      <c r="I4066" s="2">
        <v>1424920795</v>
      </c>
      <c r="J4066" s="2">
        <v>1422328795</v>
      </c>
      <c r="K4066" s="2" t="b">
        <v>0</v>
      </c>
      <c r="L4066" s="2">
        <v>3</v>
      </c>
      <c r="M4066" s="2" t="b">
        <v>0</v>
      </c>
      <c r="N4066" s="2" t="s">
        <v>8302</v>
      </c>
      <c r="O4066" s="9">
        <f>E4066/D4066</f>
        <v>1.1833333333333333E-3</v>
      </c>
      <c r="P4066" s="10">
        <f>IF(E4066=0,0,E4066/L4066)</f>
        <v>23.666666666666668</v>
      </c>
      <c r="Q4066" s="2" t="str">
        <f>LEFT(N4066,SEARCH("/",N4066,1)-1)</f>
        <v>theater</v>
      </c>
      <c r="R4066" s="2" t="str">
        <f>RIGHT(N4066,LEN(N4066)-SEARCH("/",N4066))</f>
        <v>spaces</v>
      </c>
      <c r="S4066" s="21">
        <f>(((J4066/60)/60)/24)+DATE(1970,1,1)+(-5/24)</f>
        <v>42030.930497685178</v>
      </c>
      <c r="T4066" s="21">
        <f>(((I4066/60)/60)/24)+DATE(1970,1,1)+(-5/24)</f>
        <v>42060.930497685178</v>
      </c>
    </row>
    <row r="4067" spans="1:20" ht="90" hidden="1" x14ac:dyDescent="0.25">
      <c r="A4067" s="13">
        <v>3079</v>
      </c>
      <c r="B4067" s="3" t="s">
        <v>3079</v>
      </c>
      <c r="C4067" s="3" t="s">
        <v>7189</v>
      </c>
      <c r="D4067" s="2">
        <v>1333666</v>
      </c>
      <c r="E4067" s="11">
        <v>11226</v>
      </c>
      <c r="F4067" s="2" t="s">
        <v>8220</v>
      </c>
      <c r="G4067" s="2" t="s">
        <v>8223</v>
      </c>
      <c r="H4067" s="2" t="s">
        <v>8245</v>
      </c>
      <c r="I4067" s="2">
        <v>1427040435</v>
      </c>
      <c r="J4067" s="2">
        <v>1424452035</v>
      </c>
      <c r="K4067" s="2" t="b">
        <v>0</v>
      </c>
      <c r="L4067" s="2">
        <v>27</v>
      </c>
      <c r="M4067" s="2" t="b">
        <v>0</v>
      </c>
      <c r="N4067" s="2" t="s">
        <v>8302</v>
      </c>
      <c r="O4067" s="9">
        <f>E4067/D4067</f>
        <v>8.4173998587352451E-3</v>
      </c>
      <c r="P4067" s="10">
        <f>IF(E4067=0,0,E4067/L4067)</f>
        <v>415.77777777777777</v>
      </c>
      <c r="Q4067" s="2" t="str">
        <f>LEFT(N4067,SEARCH("/",N4067,1)-1)</f>
        <v>theater</v>
      </c>
      <c r="R4067" s="2" t="str">
        <f>RIGHT(N4067,LEN(N4067)-SEARCH("/",N4067))</f>
        <v>spaces</v>
      </c>
      <c r="S4067" s="21">
        <f>(((J4067/60)/60)/24)+DATE(1970,1,1)+(-5/24)</f>
        <v>42055.50503472222</v>
      </c>
      <c r="T4067" s="21">
        <f>(((I4067/60)/60)/24)+DATE(1970,1,1)+(-5/24)</f>
        <v>42085.463368055549</v>
      </c>
    </row>
    <row r="4068" spans="1:20" ht="90" hidden="1" x14ac:dyDescent="0.25">
      <c r="A4068" s="13">
        <v>3080</v>
      </c>
      <c r="B4068" s="3" t="s">
        <v>3080</v>
      </c>
      <c r="C4068" s="3" t="s">
        <v>7190</v>
      </c>
      <c r="D4068" s="2">
        <v>2000000</v>
      </c>
      <c r="E4068" s="11">
        <v>376</v>
      </c>
      <c r="F4068" s="2" t="s">
        <v>8220</v>
      </c>
      <c r="G4068" s="2" t="s">
        <v>8223</v>
      </c>
      <c r="H4068" s="2" t="s">
        <v>8245</v>
      </c>
      <c r="I4068" s="2">
        <v>1419644444</v>
      </c>
      <c r="J4068" s="2">
        <v>1414456844</v>
      </c>
      <c r="K4068" s="2" t="b">
        <v>0</v>
      </c>
      <c r="L4068" s="2">
        <v>7</v>
      </c>
      <c r="M4068" s="2" t="b">
        <v>0</v>
      </c>
      <c r="N4068" s="2" t="s">
        <v>8302</v>
      </c>
      <c r="O4068" s="9">
        <f>E4068/D4068</f>
        <v>1.8799999999999999E-4</v>
      </c>
      <c r="P4068" s="10">
        <f>IF(E4068=0,0,E4068/L4068)</f>
        <v>53.714285714285715</v>
      </c>
      <c r="Q4068" s="2" t="str">
        <f>LEFT(N4068,SEARCH("/",N4068,1)-1)</f>
        <v>theater</v>
      </c>
      <c r="R4068" s="2" t="str">
        <f>RIGHT(N4068,LEN(N4068)-SEARCH("/",N4068))</f>
        <v>spaces</v>
      </c>
      <c r="S4068" s="21">
        <f>(((J4068/60)/60)/24)+DATE(1970,1,1)+(-5/24)</f>
        <v>41939.8199537037</v>
      </c>
      <c r="T4068" s="21">
        <f>(((I4068/60)/60)/24)+DATE(1970,1,1)+(-5/24)</f>
        <v>41999.861620370364</v>
      </c>
    </row>
    <row r="4069" spans="1:20" ht="105" hidden="1" x14ac:dyDescent="0.25">
      <c r="A4069" s="13">
        <v>3081</v>
      </c>
      <c r="B4069" s="3" t="s">
        <v>3081</v>
      </c>
      <c r="C4069" s="3" t="s">
        <v>7191</v>
      </c>
      <c r="D4069" s="2">
        <v>1000000</v>
      </c>
      <c r="E4069" s="11">
        <v>2103</v>
      </c>
      <c r="F4069" s="2" t="s">
        <v>8220</v>
      </c>
      <c r="G4069" s="2" t="s">
        <v>8223</v>
      </c>
      <c r="H4069" s="2" t="s">
        <v>8245</v>
      </c>
      <c r="I4069" s="2">
        <v>1442722891</v>
      </c>
      <c r="J4069" s="2">
        <v>1440130891</v>
      </c>
      <c r="K4069" s="2" t="b">
        <v>0</v>
      </c>
      <c r="L4069" s="2">
        <v>5</v>
      </c>
      <c r="M4069" s="2" t="b">
        <v>0</v>
      </c>
      <c r="N4069" s="2" t="s">
        <v>8302</v>
      </c>
      <c r="O4069" s="9">
        <f>E4069/D4069</f>
        <v>2.1029999999999998E-3</v>
      </c>
      <c r="P4069" s="10">
        <f>IF(E4069=0,0,E4069/L4069)</f>
        <v>420.6</v>
      </c>
      <c r="Q4069" s="2" t="str">
        <f>LEFT(N4069,SEARCH("/",N4069,1)-1)</f>
        <v>theater</v>
      </c>
      <c r="R4069" s="2" t="str">
        <f>RIGHT(N4069,LEN(N4069)-SEARCH("/",N4069))</f>
        <v>spaces</v>
      </c>
      <c r="S4069" s="21">
        <f>(((J4069/60)/60)/24)+DATE(1970,1,1)+(-5/24)</f>
        <v>42236.973275462959</v>
      </c>
      <c r="T4069" s="21">
        <f>(((I4069/60)/60)/24)+DATE(1970,1,1)+(-5/24)</f>
        <v>42266.973275462959</v>
      </c>
    </row>
    <row r="4070" spans="1:20" ht="90" hidden="1" x14ac:dyDescent="0.25">
      <c r="A4070" s="13">
        <v>3082</v>
      </c>
      <c r="B4070" s="3" t="s">
        <v>3082</v>
      </c>
      <c r="C4070" s="3" t="s">
        <v>7192</v>
      </c>
      <c r="D4070" s="2">
        <v>9000</v>
      </c>
      <c r="E4070" s="11">
        <v>0</v>
      </c>
      <c r="F4070" s="2" t="s">
        <v>8220</v>
      </c>
      <c r="G4070" s="2" t="s">
        <v>8223</v>
      </c>
      <c r="H4070" s="2" t="s">
        <v>8245</v>
      </c>
      <c r="I4070" s="2">
        <v>1447628946</v>
      </c>
      <c r="J4070" s="2">
        <v>1445033346</v>
      </c>
      <c r="K4070" s="2" t="b">
        <v>0</v>
      </c>
      <c r="L4070" s="2">
        <v>0</v>
      </c>
      <c r="M4070" s="2" t="b">
        <v>0</v>
      </c>
      <c r="N4070" s="2" t="s">
        <v>8302</v>
      </c>
      <c r="O4070" s="9">
        <f>E4070/D4070</f>
        <v>0</v>
      </c>
      <c r="P4070" s="10">
        <f>IF(E4070=0,0,E4070/L4070)</f>
        <v>0</v>
      </c>
      <c r="Q4070" s="2" t="str">
        <f>LEFT(N4070,SEARCH("/",N4070,1)-1)</f>
        <v>theater</v>
      </c>
      <c r="R4070" s="2" t="str">
        <f>RIGHT(N4070,LEN(N4070)-SEARCH("/",N4070))</f>
        <v>spaces</v>
      </c>
      <c r="S4070" s="21">
        <f>(((J4070/60)/60)/24)+DATE(1970,1,1)+(-5/24)</f>
        <v>42293.714652777773</v>
      </c>
      <c r="T4070" s="21">
        <f>(((I4070/60)/60)/24)+DATE(1970,1,1)+(-5/24)</f>
        <v>42323.756319444445</v>
      </c>
    </row>
    <row r="4071" spans="1:20" ht="105" hidden="1" x14ac:dyDescent="0.25">
      <c r="A4071" s="13">
        <v>3083</v>
      </c>
      <c r="B4071" s="3" t="s">
        <v>3083</v>
      </c>
      <c r="C4071" s="3" t="s">
        <v>7193</v>
      </c>
      <c r="D4071" s="2">
        <v>20000</v>
      </c>
      <c r="E4071" s="11">
        <v>56</v>
      </c>
      <c r="F4071" s="2" t="s">
        <v>8220</v>
      </c>
      <c r="G4071" s="2" t="s">
        <v>8223</v>
      </c>
      <c r="H4071" s="2" t="s">
        <v>8245</v>
      </c>
      <c r="I4071" s="2">
        <v>1409547600</v>
      </c>
      <c r="J4071" s="2">
        <v>1406986278</v>
      </c>
      <c r="K4071" s="2" t="b">
        <v>0</v>
      </c>
      <c r="L4071" s="2">
        <v>3</v>
      </c>
      <c r="M4071" s="2" t="b">
        <v>0</v>
      </c>
      <c r="N4071" s="2" t="s">
        <v>8302</v>
      </c>
      <c r="O4071" s="9">
        <f>E4071/D4071</f>
        <v>2.8E-3</v>
      </c>
      <c r="P4071" s="10">
        <f>IF(E4071=0,0,E4071/L4071)</f>
        <v>18.666666666666668</v>
      </c>
      <c r="Q4071" s="2" t="str">
        <f>LEFT(N4071,SEARCH("/",N4071,1)-1)</f>
        <v>theater</v>
      </c>
      <c r="R4071" s="2" t="str">
        <f>RIGHT(N4071,LEN(N4071)-SEARCH("/",N4071))</f>
        <v>spaces</v>
      </c>
      <c r="S4071" s="21">
        <f>(((J4071/60)/60)/24)+DATE(1970,1,1)+(-5/24)</f>
        <v>41853.355069444442</v>
      </c>
      <c r="T4071" s="21">
        <f>(((I4071/60)/60)/24)+DATE(1970,1,1)+(-5/24)</f>
        <v>41883</v>
      </c>
    </row>
    <row r="4072" spans="1:20" ht="105" hidden="1" x14ac:dyDescent="0.25">
      <c r="A4072" s="13">
        <v>3084</v>
      </c>
      <c r="B4072" s="3" t="s">
        <v>3084</v>
      </c>
      <c r="C4072" s="3" t="s">
        <v>7194</v>
      </c>
      <c r="D4072" s="2">
        <v>4059</v>
      </c>
      <c r="E4072" s="11">
        <v>470</v>
      </c>
      <c r="F4072" s="2" t="s">
        <v>8220</v>
      </c>
      <c r="G4072" s="2" t="s">
        <v>8223</v>
      </c>
      <c r="H4072" s="2" t="s">
        <v>8245</v>
      </c>
      <c r="I4072" s="2">
        <v>1430851680</v>
      </c>
      <c r="J4072" s="2">
        <v>1428340931</v>
      </c>
      <c r="K4072" s="2" t="b">
        <v>0</v>
      </c>
      <c r="L4072" s="2">
        <v>6</v>
      </c>
      <c r="M4072" s="2" t="b">
        <v>0</v>
      </c>
      <c r="N4072" s="2" t="s">
        <v>8302</v>
      </c>
      <c r="O4072" s="9">
        <f>E4072/D4072</f>
        <v>0.11579206701157921</v>
      </c>
      <c r="P4072" s="10">
        <f>IF(E4072=0,0,E4072/L4072)</f>
        <v>78.333333333333329</v>
      </c>
      <c r="Q4072" s="2" t="str">
        <f>LEFT(N4072,SEARCH("/",N4072,1)-1)</f>
        <v>theater</v>
      </c>
      <c r="R4072" s="2" t="str">
        <f>RIGHT(N4072,LEN(N4072)-SEARCH("/",N4072))</f>
        <v>spaces</v>
      </c>
      <c r="S4072" s="21">
        <f>(((J4072/60)/60)/24)+DATE(1970,1,1)+(-5/24)</f>
        <v>42100.515405092585</v>
      </c>
      <c r="T4072" s="21">
        <f>(((I4072/60)/60)/24)+DATE(1970,1,1)+(-5/24)</f>
        <v>42129.574999999997</v>
      </c>
    </row>
    <row r="4073" spans="1:20" ht="90" hidden="1" x14ac:dyDescent="0.25">
      <c r="A4073" s="13">
        <v>3085</v>
      </c>
      <c r="B4073" s="3" t="s">
        <v>3085</v>
      </c>
      <c r="C4073" s="3" t="s">
        <v>7195</v>
      </c>
      <c r="D4073" s="2">
        <v>25000</v>
      </c>
      <c r="E4073" s="11">
        <v>610</v>
      </c>
      <c r="F4073" s="2" t="s">
        <v>8220</v>
      </c>
      <c r="G4073" s="2" t="s">
        <v>8223</v>
      </c>
      <c r="H4073" s="2" t="s">
        <v>8245</v>
      </c>
      <c r="I4073" s="2">
        <v>1443561159</v>
      </c>
      <c r="J4073" s="2">
        <v>1440969159</v>
      </c>
      <c r="K4073" s="2" t="b">
        <v>0</v>
      </c>
      <c r="L4073" s="2">
        <v>9</v>
      </c>
      <c r="M4073" s="2" t="b">
        <v>0</v>
      </c>
      <c r="N4073" s="2" t="s">
        <v>8302</v>
      </c>
      <c r="O4073" s="9">
        <f>E4073/D4073</f>
        <v>2.4400000000000002E-2</v>
      </c>
      <c r="P4073" s="10">
        <f>IF(E4073=0,0,E4073/L4073)</f>
        <v>67.777777777777771</v>
      </c>
      <c r="Q4073" s="2" t="str">
        <f>LEFT(N4073,SEARCH("/",N4073,1)-1)</f>
        <v>theater</v>
      </c>
      <c r="R4073" s="2" t="str">
        <f>RIGHT(N4073,LEN(N4073)-SEARCH("/",N4073))</f>
        <v>spaces</v>
      </c>
      <c r="S4073" s="21">
        <f>(((J4073/60)/60)/24)+DATE(1970,1,1)+(-5/24)</f>
        <v>42246.675451388881</v>
      </c>
      <c r="T4073" s="21">
        <f>(((I4073/60)/60)/24)+DATE(1970,1,1)+(-5/24)</f>
        <v>42276.675451388881</v>
      </c>
    </row>
    <row r="4074" spans="1:20" ht="90" hidden="1" x14ac:dyDescent="0.25">
      <c r="A4074" s="13">
        <v>3086</v>
      </c>
      <c r="B4074" s="3" t="s">
        <v>3086</v>
      </c>
      <c r="C4074" s="3" t="s">
        <v>7196</v>
      </c>
      <c r="D4074" s="2">
        <v>20000</v>
      </c>
      <c r="E4074" s="11">
        <v>50</v>
      </c>
      <c r="F4074" s="2" t="s">
        <v>8220</v>
      </c>
      <c r="G4074" s="2" t="s">
        <v>8236</v>
      </c>
      <c r="H4074" s="2" t="s">
        <v>8248</v>
      </c>
      <c r="I4074" s="2">
        <v>1439827559</v>
      </c>
      <c r="J4074" s="2">
        <v>1434643559</v>
      </c>
      <c r="K4074" s="2" t="b">
        <v>0</v>
      </c>
      <c r="L4074" s="2">
        <v>3</v>
      </c>
      <c r="M4074" s="2" t="b">
        <v>0</v>
      </c>
      <c r="N4074" s="2" t="s">
        <v>8302</v>
      </c>
      <c r="O4074" s="9">
        <f>E4074/D4074</f>
        <v>2.5000000000000001E-3</v>
      </c>
      <c r="P4074" s="10">
        <f>IF(E4074=0,0,E4074/L4074)</f>
        <v>16.666666666666668</v>
      </c>
      <c r="Q4074" s="2" t="str">
        <f>LEFT(N4074,SEARCH("/",N4074,1)-1)</f>
        <v>theater</v>
      </c>
      <c r="R4074" s="2" t="str">
        <f>RIGHT(N4074,LEN(N4074)-SEARCH("/",N4074))</f>
        <v>spaces</v>
      </c>
      <c r="S4074" s="21">
        <f>(((J4074/60)/60)/24)+DATE(1970,1,1)+(-5/24)</f>
        <v>42173.462488425925</v>
      </c>
      <c r="T4074" s="21">
        <f>(((I4074/60)/60)/24)+DATE(1970,1,1)+(-5/24)</f>
        <v>42233.462488425925</v>
      </c>
    </row>
    <row r="4075" spans="1:20" ht="90" hidden="1" x14ac:dyDescent="0.25">
      <c r="A4075" s="13">
        <v>3087</v>
      </c>
      <c r="B4075" s="3" t="s">
        <v>3087</v>
      </c>
      <c r="C4075" s="3" t="s">
        <v>7197</v>
      </c>
      <c r="D4075" s="2">
        <v>20000</v>
      </c>
      <c r="E4075" s="11">
        <v>125</v>
      </c>
      <c r="F4075" s="2" t="s">
        <v>8220</v>
      </c>
      <c r="G4075" s="2" t="s">
        <v>8223</v>
      </c>
      <c r="H4075" s="2" t="s">
        <v>8245</v>
      </c>
      <c r="I4075" s="2">
        <v>1482294990</v>
      </c>
      <c r="J4075" s="2">
        <v>1477107390</v>
      </c>
      <c r="K4075" s="2" t="b">
        <v>0</v>
      </c>
      <c r="L4075" s="2">
        <v>2</v>
      </c>
      <c r="M4075" s="2" t="b">
        <v>0</v>
      </c>
      <c r="N4075" s="2" t="s">
        <v>8302</v>
      </c>
      <c r="O4075" s="9">
        <f>E4075/D4075</f>
        <v>6.2500000000000003E-3</v>
      </c>
      <c r="P4075" s="10">
        <f>IF(E4075=0,0,E4075/L4075)</f>
        <v>62.5</v>
      </c>
      <c r="Q4075" s="2" t="str">
        <f>LEFT(N4075,SEARCH("/",N4075,1)-1)</f>
        <v>theater</v>
      </c>
      <c r="R4075" s="2" t="str">
        <f>RIGHT(N4075,LEN(N4075)-SEARCH("/",N4075))</f>
        <v>spaces</v>
      </c>
      <c r="S4075" s="21">
        <f>(((J4075/60)/60)/24)+DATE(1970,1,1)+(-5/24)</f>
        <v>42664.942013888889</v>
      </c>
      <c r="T4075" s="21">
        <f>(((I4075/60)/60)/24)+DATE(1970,1,1)+(-5/24)</f>
        <v>42724.983680555553</v>
      </c>
    </row>
    <row r="4076" spans="1:20" ht="75" hidden="1" x14ac:dyDescent="0.25">
      <c r="A4076" s="13">
        <v>3088</v>
      </c>
      <c r="B4076" s="3" t="s">
        <v>3088</v>
      </c>
      <c r="C4076" s="3" t="s">
        <v>7198</v>
      </c>
      <c r="D4076" s="2">
        <v>65000</v>
      </c>
      <c r="E4076" s="11">
        <v>126</v>
      </c>
      <c r="F4076" s="2" t="s">
        <v>8220</v>
      </c>
      <c r="G4076" s="2" t="s">
        <v>8223</v>
      </c>
      <c r="H4076" s="2" t="s">
        <v>8245</v>
      </c>
      <c r="I4076" s="2">
        <v>1420724460</v>
      </c>
      <c r="J4076" s="2">
        <v>1418046247</v>
      </c>
      <c r="K4076" s="2" t="b">
        <v>0</v>
      </c>
      <c r="L4076" s="2">
        <v>3</v>
      </c>
      <c r="M4076" s="2" t="b">
        <v>0</v>
      </c>
      <c r="N4076" s="2" t="s">
        <v>8302</v>
      </c>
      <c r="O4076" s="9">
        <f>E4076/D4076</f>
        <v>1.9384615384615384E-3</v>
      </c>
      <c r="P4076" s="10">
        <f>IF(E4076=0,0,E4076/L4076)</f>
        <v>42</v>
      </c>
      <c r="Q4076" s="2" t="str">
        <f>LEFT(N4076,SEARCH("/",N4076,1)-1)</f>
        <v>theater</v>
      </c>
      <c r="R4076" s="2" t="str">
        <f>RIGHT(N4076,LEN(N4076)-SEARCH("/",N4076))</f>
        <v>spaces</v>
      </c>
      <c r="S4076" s="21">
        <f>(((J4076/60)/60)/24)+DATE(1970,1,1)+(-5/24)</f>
        <v>41981.363969907405</v>
      </c>
      <c r="T4076" s="21">
        <f>(((I4076/60)/60)/24)+DATE(1970,1,1)+(-5/24)</f>
        <v>42012.361805555549</v>
      </c>
    </row>
    <row r="4077" spans="1:20" ht="75" hidden="1" x14ac:dyDescent="0.25">
      <c r="A4077" s="13">
        <v>3089</v>
      </c>
      <c r="B4077" s="3" t="s">
        <v>3089</v>
      </c>
      <c r="C4077" s="3" t="s">
        <v>7199</v>
      </c>
      <c r="D4077" s="2">
        <v>25000</v>
      </c>
      <c r="E4077" s="11">
        <v>5854</v>
      </c>
      <c r="F4077" s="2" t="s">
        <v>8220</v>
      </c>
      <c r="G4077" s="2" t="s">
        <v>8223</v>
      </c>
      <c r="H4077" s="2" t="s">
        <v>8245</v>
      </c>
      <c r="I4077" s="2">
        <v>1468029540</v>
      </c>
      <c r="J4077" s="2">
        <v>1465304483</v>
      </c>
      <c r="K4077" s="2" t="b">
        <v>0</v>
      </c>
      <c r="L4077" s="2">
        <v>45</v>
      </c>
      <c r="M4077" s="2" t="b">
        <v>0</v>
      </c>
      <c r="N4077" s="2" t="s">
        <v>8302</v>
      </c>
      <c r="O4077" s="9">
        <f>E4077/D4077</f>
        <v>0.23416000000000001</v>
      </c>
      <c r="P4077" s="10">
        <f>IF(E4077=0,0,E4077/L4077)</f>
        <v>130.0888888888889</v>
      </c>
      <c r="Q4077" s="2" t="str">
        <f>LEFT(N4077,SEARCH("/",N4077,1)-1)</f>
        <v>theater</v>
      </c>
      <c r="R4077" s="2" t="str">
        <f>RIGHT(N4077,LEN(N4077)-SEARCH("/",N4077))</f>
        <v>spaces</v>
      </c>
      <c r="S4077" s="21">
        <f>(((J4077/60)/60)/24)+DATE(1970,1,1)+(-5/24)</f>
        <v>42528.334293981483</v>
      </c>
      <c r="T4077" s="21">
        <f>(((I4077/60)/60)/24)+DATE(1970,1,1)+(-5/24)</f>
        <v>42559.874305555553</v>
      </c>
    </row>
    <row r="4078" spans="1:20" ht="105" hidden="1" x14ac:dyDescent="0.25">
      <c r="A4078" s="13">
        <v>3090</v>
      </c>
      <c r="B4078" s="3" t="s">
        <v>3090</v>
      </c>
      <c r="C4078" s="3" t="s">
        <v>7200</v>
      </c>
      <c r="D4078" s="2">
        <v>225000</v>
      </c>
      <c r="E4078" s="11">
        <v>11432</v>
      </c>
      <c r="F4078" s="2" t="s">
        <v>8220</v>
      </c>
      <c r="G4078" s="2" t="s">
        <v>8223</v>
      </c>
      <c r="H4078" s="2" t="s">
        <v>8245</v>
      </c>
      <c r="I4078" s="2">
        <v>1430505545</v>
      </c>
      <c r="J4078" s="2">
        <v>1425325145</v>
      </c>
      <c r="K4078" s="2" t="b">
        <v>0</v>
      </c>
      <c r="L4078" s="2">
        <v>9</v>
      </c>
      <c r="M4078" s="2" t="b">
        <v>0</v>
      </c>
      <c r="N4078" s="2" t="s">
        <v>8302</v>
      </c>
      <c r="O4078" s="9">
        <f>E4078/D4078</f>
        <v>5.080888888888889E-2</v>
      </c>
      <c r="P4078" s="10">
        <f>IF(E4078=0,0,E4078/L4078)</f>
        <v>1270.2222222222222</v>
      </c>
      <c r="Q4078" s="2" t="str">
        <f>LEFT(N4078,SEARCH("/",N4078,1)-1)</f>
        <v>theater</v>
      </c>
      <c r="R4078" s="2" t="str">
        <f>RIGHT(N4078,LEN(N4078)-SEARCH("/",N4078))</f>
        <v>spaces</v>
      </c>
      <c r="S4078" s="21">
        <f>(((J4078/60)/60)/24)+DATE(1970,1,1)+(-5/24)</f>
        <v>42065.610474537032</v>
      </c>
      <c r="T4078" s="21">
        <f>(((I4078/60)/60)/24)+DATE(1970,1,1)+(-5/24)</f>
        <v>42125.568807870368</v>
      </c>
    </row>
    <row r="4079" spans="1:20" ht="105" hidden="1" x14ac:dyDescent="0.25">
      <c r="A4079" s="13">
        <v>3091</v>
      </c>
      <c r="B4079" s="3" t="s">
        <v>3091</v>
      </c>
      <c r="C4079" s="3" t="s">
        <v>7201</v>
      </c>
      <c r="D4079" s="2">
        <v>5000</v>
      </c>
      <c r="E4079" s="11">
        <v>796</v>
      </c>
      <c r="F4079" s="2" t="s">
        <v>8220</v>
      </c>
      <c r="G4079" s="2" t="s">
        <v>8223</v>
      </c>
      <c r="H4079" s="2" t="s">
        <v>8245</v>
      </c>
      <c r="I4079" s="2">
        <v>1471214743</v>
      </c>
      <c r="J4079" s="2">
        <v>1468622743</v>
      </c>
      <c r="K4079" s="2" t="b">
        <v>0</v>
      </c>
      <c r="L4079" s="2">
        <v>9</v>
      </c>
      <c r="M4079" s="2" t="b">
        <v>0</v>
      </c>
      <c r="N4079" s="2" t="s">
        <v>8302</v>
      </c>
      <c r="O4079" s="9">
        <f>E4079/D4079</f>
        <v>0.15920000000000001</v>
      </c>
      <c r="P4079" s="10">
        <f>IF(E4079=0,0,E4079/L4079)</f>
        <v>88.444444444444443</v>
      </c>
      <c r="Q4079" s="2" t="str">
        <f>LEFT(N4079,SEARCH("/",N4079,1)-1)</f>
        <v>theater</v>
      </c>
      <c r="R4079" s="2" t="str">
        <f>RIGHT(N4079,LEN(N4079)-SEARCH("/",N4079))</f>
        <v>spaces</v>
      </c>
      <c r="S4079" s="21">
        <f>(((J4079/60)/60)/24)+DATE(1970,1,1)+(-5/24)</f>
        <v>42566.740081018514</v>
      </c>
      <c r="T4079" s="21">
        <f>(((I4079/60)/60)/24)+DATE(1970,1,1)+(-5/24)</f>
        <v>42596.740081018514</v>
      </c>
    </row>
    <row r="4080" spans="1:20" ht="90" hidden="1" x14ac:dyDescent="0.25">
      <c r="A4080" s="13">
        <v>3092</v>
      </c>
      <c r="B4080" s="3" t="s">
        <v>3092</v>
      </c>
      <c r="C4080" s="3" t="s">
        <v>7202</v>
      </c>
      <c r="D4080" s="2">
        <v>100000</v>
      </c>
      <c r="E4080" s="11">
        <v>1183.19</v>
      </c>
      <c r="F4080" s="2" t="s">
        <v>8220</v>
      </c>
      <c r="G4080" s="2" t="s">
        <v>8223</v>
      </c>
      <c r="H4080" s="2" t="s">
        <v>8245</v>
      </c>
      <c r="I4080" s="2">
        <v>1444946400</v>
      </c>
      <c r="J4080" s="2">
        <v>1441723912</v>
      </c>
      <c r="K4080" s="2" t="b">
        <v>0</v>
      </c>
      <c r="L4080" s="2">
        <v>21</v>
      </c>
      <c r="M4080" s="2" t="b">
        <v>0</v>
      </c>
      <c r="N4080" s="2" t="s">
        <v>8302</v>
      </c>
      <c r="O4080" s="9">
        <f>E4080/D4080</f>
        <v>1.1831900000000001E-2</v>
      </c>
      <c r="P4080" s="10">
        <f>IF(E4080=0,0,E4080/L4080)</f>
        <v>56.342380952380957</v>
      </c>
      <c r="Q4080" s="2" t="str">
        <f>LEFT(N4080,SEARCH("/",N4080,1)-1)</f>
        <v>theater</v>
      </c>
      <c r="R4080" s="2" t="str">
        <f>RIGHT(N4080,LEN(N4080)-SEARCH("/",N4080))</f>
        <v>spaces</v>
      </c>
      <c r="S4080" s="21">
        <f>(((J4080/60)/60)/24)+DATE(1970,1,1)+(-5/24)</f>
        <v>42255.41101851852</v>
      </c>
      <c r="T4080" s="21">
        <f>(((I4080/60)/60)/24)+DATE(1970,1,1)+(-5/24)</f>
        <v>42292.708333333336</v>
      </c>
    </row>
    <row r="4081" spans="1:20" ht="105" hidden="1" x14ac:dyDescent="0.25">
      <c r="A4081" s="13">
        <v>3093</v>
      </c>
      <c r="B4081" s="3" t="s">
        <v>3093</v>
      </c>
      <c r="C4081" s="3" t="s">
        <v>7203</v>
      </c>
      <c r="D4081" s="2">
        <v>4000</v>
      </c>
      <c r="E4081" s="11">
        <v>910</v>
      </c>
      <c r="F4081" s="2" t="s">
        <v>8220</v>
      </c>
      <c r="G4081" s="2" t="s">
        <v>8228</v>
      </c>
      <c r="H4081" s="2" t="s">
        <v>8250</v>
      </c>
      <c r="I4081" s="2">
        <v>1401595140</v>
      </c>
      <c r="J4081" s="2">
        <v>1398980941</v>
      </c>
      <c r="K4081" s="2" t="b">
        <v>0</v>
      </c>
      <c r="L4081" s="2">
        <v>17</v>
      </c>
      <c r="M4081" s="2" t="b">
        <v>0</v>
      </c>
      <c r="N4081" s="2" t="s">
        <v>8302</v>
      </c>
      <c r="O4081" s="9">
        <f>E4081/D4081</f>
        <v>0.22750000000000001</v>
      </c>
      <c r="P4081" s="10">
        <f>IF(E4081=0,0,E4081/L4081)</f>
        <v>53.529411764705884</v>
      </c>
      <c r="Q4081" s="2" t="str">
        <f>LEFT(N4081,SEARCH("/",N4081,1)-1)</f>
        <v>theater</v>
      </c>
      <c r="R4081" s="2" t="str">
        <f>RIGHT(N4081,LEN(N4081)-SEARCH("/",N4081))</f>
        <v>spaces</v>
      </c>
      <c r="S4081" s="21">
        <f>(((J4081/60)/60)/24)+DATE(1970,1,1)+(-5/24)</f>
        <v>41760.700706018513</v>
      </c>
      <c r="T4081" s="21">
        <f>(((I4081/60)/60)/24)+DATE(1970,1,1)+(-5/24)</f>
        <v>41790.957638888889</v>
      </c>
    </row>
    <row r="4082" spans="1:20" ht="75" hidden="1" x14ac:dyDescent="0.25">
      <c r="A4082" s="13">
        <v>3094</v>
      </c>
      <c r="B4082" s="3" t="s">
        <v>3094</v>
      </c>
      <c r="C4082" s="3" t="s">
        <v>7204</v>
      </c>
      <c r="D4082" s="2">
        <v>100000</v>
      </c>
      <c r="E4082" s="11">
        <v>25</v>
      </c>
      <c r="F4082" s="2" t="s">
        <v>8220</v>
      </c>
      <c r="G4082" s="2" t="s">
        <v>8223</v>
      </c>
      <c r="H4082" s="2" t="s">
        <v>8245</v>
      </c>
      <c r="I4082" s="2">
        <v>1442775956</v>
      </c>
      <c r="J4082" s="2">
        <v>1437591956</v>
      </c>
      <c r="K4082" s="2" t="b">
        <v>0</v>
      </c>
      <c r="L4082" s="2">
        <v>1</v>
      </c>
      <c r="M4082" s="2" t="b">
        <v>0</v>
      </c>
      <c r="N4082" s="2" t="s">
        <v>8302</v>
      </c>
      <c r="O4082" s="9">
        <f>E4082/D4082</f>
        <v>2.5000000000000001E-4</v>
      </c>
      <c r="P4082" s="10">
        <f>IF(E4082=0,0,E4082/L4082)</f>
        <v>25</v>
      </c>
      <c r="Q4082" s="2" t="str">
        <f>LEFT(N4082,SEARCH("/",N4082,1)-1)</f>
        <v>theater</v>
      </c>
      <c r="R4082" s="2" t="str">
        <f>RIGHT(N4082,LEN(N4082)-SEARCH("/",N4082))</f>
        <v>spaces</v>
      </c>
      <c r="S4082" s="21">
        <f>(((J4082/60)/60)/24)+DATE(1970,1,1)+(-5/24)</f>
        <v>42207.587453703702</v>
      </c>
      <c r="T4082" s="21">
        <f>(((I4082/60)/60)/24)+DATE(1970,1,1)+(-5/24)</f>
        <v>42267.587453703702</v>
      </c>
    </row>
    <row r="4083" spans="1:20" ht="90" hidden="1" x14ac:dyDescent="0.25">
      <c r="A4083" s="13">
        <v>3095</v>
      </c>
      <c r="B4083" s="3" t="s">
        <v>3095</v>
      </c>
      <c r="C4083" s="3" t="s">
        <v>7205</v>
      </c>
      <c r="D4083" s="2">
        <v>14920</v>
      </c>
      <c r="E4083" s="11">
        <v>50</v>
      </c>
      <c r="F4083" s="2" t="s">
        <v>8220</v>
      </c>
      <c r="G4083" s="2" t="s">
        <v>8223</v>
      </c>
      <c r="H4083" s="2" t="s">
        <v>8245</v>
      </c>
      <c r="I4083" s="2">
        <v>1470011780</v>
      </c>
      <c r="J4083" s="2">
        <v>1464827780</v>
      </c>
      <c r="K4083" s="2" t="b">
        <v>0</v>
      </c>
      <c r="L4083" s="2">
        <v>1</v>
      </c>
      <c r="M4083" s="2" t="b">
        <v>0</v>
      </c>
      <c r="N4083" s="2" t="s">
        <v>8302</v>
      </c>
      <c r="O4083" s="9">
        <f>E4083/D4083</f>
        <v>3.351206434316354E-3</v>
      </c>
      <c r="P4083" s="10">
        <f>IF(E4083=0,0,E4083/L4083)</f>
        <v>50</v>
      </c>
      <c r="Q4083" s="2" t="str">
        <f>LEFT(N4083,SEARCH("/",N4083,1)-1)</f>
        <v>theater</v>
      </c>
      <c r="R4083" s="2" t="str">
        <f>RIGHT(N4083,LEN(N4083)-SEARCH("/",N4083))</f>
        <v>spaces</v>
      </c>
      <c r="S4083" s="21">
        <f>(((J4083/60)/60)/24)+DATE(1970,1,1)+(-5/24)</f>
        <v>42522.81689814815</v>
      </c>
      <c r="T4083" s="21">
        <f>(((I4083/60)/60)/24)+DATE(1970,1,1)+(-5/24)</f>
        <v>42582.81689814815</v>
      </c>
    </row>
    <row r="4084" spans="1:20" ht="90" hidden="1" x14ac:dyDescent="0.25">
      <c r="A4084" s="13">
        <v>3096</v>
      </c>
      <c r="B4084" s="3" t="s">
        <v>3096</v>
      </c>
      <c r="C4084" s="3" t="s">
        <v>7206</v>
      </c>
      <c r="D4084" s="2">
        <v>20000</v>
      </c>
      <c r="E4084" s="11">
        <v>795</v>
      </c>
      <c r="F4084" s="2" t="s">
        <v>8220</v>
      </c>
      <c r="G4084" s="2" t="s">
        <v>8223</v>
      </c>
      <c r="H4084" s="2" t="s">
        <v>8245</v>
      </c>
      <c r="I4084" s="2">
        <v>1432151326</v>
      </c>
      <c r="J4084" s="2">
        <v>1429559326</v>
      </c>
      <c r="K4084" s="2" t="b">
        <v>0</v>
      </c>
      <c r="L4084" s="2">
        <v>14</v>
      </c>
      <c r="M4084" s="2" t="b">
        <v>0</v>
      </c>
      <c r="N4084" s="2" t="s">
        <v>8302</v>
      </c>
      <c r="O4084" s="9">
        <f>E4084/D4084</f>
        <v>3.9750000000000001E-2</v>
      </c>
      <c r="P4084" s="10">
        <f>IF(E4084=0,0,E4084/L4084)</f>
        <v>56.785714285714285</v>
      </c>
      <c r="Q4084" s="2" t="str">
        <f>LEFT(N4084,SEARCH("/",N4084,1)-1)</f>
        <v>theater</v>
      </c>
      <c r="R4084" s="2" t="str">
        <f>RIGHT(N4084,LEN(N4084)-SEARCH("/",N4084))</f>
        <v>spaces</v>
      </c>
      <c r="S4084" s="21">
        <f>(((J4084/60)/60)/24)+DATE(1970,1,1)+(-5/24)</f>
        <v>42114.617199074077</v>
      </c>
      <c r="T4084" s="21">
        <f>(((I4084/60)/60)/24)+DATE(1970,1,1)+(-5/24)</f>
        <v>42144.617199074077</v>
      </c>
    </row>
    <row r="4085" spans="1:20" ht="90" hidden="1" x14ac:dyDescent="0.25">
      <c r="A4085" s="13">
        <v>3097</v>
      </c>
      <c r="B4085" s="3" t="s">
        <v>3097</v>
      </c>
      <c r="C4085" s="3" t="s">
        <v>7207</v>
      </c>
      <c r="D4085" s="2">
        <v>10000</v>
      </c>
      <c r="E4085" s="11">
        <v>1715</v>
      </c>
      <c r="F4085" s="2" t="s">
        <v>8220</v>
      </c>
      <c r="G4085" s="2" t="s">
        <v>8224</v>
      </c>
      <c r="H4085" s="2" t="s">
        <v>8246</v>
      </c>
      <c r="I4085" s="2">
        <v>1475848800</v>
      </c>
      <c r="J4085" s="2">
        <v>1474027501</v>
      </c>
      <c r="K4085" s="2" t="b">
        <v>0</v>
      </c>
      <c r="L4085" s="2">
        <v>42</v>
      </c>
      <c r="M4085" s="2" t="b">
        <v>0</v>
      </c>
      <c r="N4085" s="2" t="s">
        <v>8302</v>
      </c>
      <c r="O4085" s="9">
        <f>E4085/D4085</f>
        <v>0.17150000000000001</v>
      </c>
      <c r="P4085" s="10">
        <f>IF(E4085=0,0,E4085/L4085)</f>
        <v>40.833333333333336</v>
      </c>
      <c r="Q4085" s="2" t="str">
        <f>LEFT(N4085,SEARCH("/",N4085,1)-1)</f>
        <v>theater</v>
      </c>
      <c r="R4085" s="2" t="str">
        <f>RIGHT(N4085,LEN(N4085)-SEARCH("/",N4085))</f>
        <v>spaces</v>
      </c>
      <c r="S4085" s="21">
        <f>(((J4085/60)/60)/24)+DATE(1970,1,1)+(-5/24)</f>
        <v>42629.29515046296</v>
      </c>
      <c r="T4085" s="21">
        <f>(((I4085/60)/60)/24)+DATE(1970,1,1)+(-5/24)</f>
        <v>42650.374999999993</v>
      </c>
    </row>
    <row r="4086" spans="1:20" ht="90" hidden="1" x14ac:dyDescent="0.25">
      <c r="A4086" s="13">
        <v>3098</v>
      </c>
      <c r="B4086" s="3" t="s">
        <v>3098</v>
      </c>
      <c r="C4086" s="3" t="s">
        <v>7208</v>
      </c>
      <c r="D4086" s="2">
        <v>48725</v>
      </c>
      <c r="E4086" s="11">
        <v>1758</v>
      </c>
      <c r="F4086" s="2" t="s">
        <v>8220</v>
      </c>
      <c r="G4086" s="2" t="s">
        <v>8223</v>
      </c>
      <c r="H4086" s="2" t="s">
        <v>8245</v>
      </c>
      <c r="I4086" s="2">
        <v>1454890620</v>
      </c>
      <c r="J4086" s="2">
        <v>1450724449</v>
      </c>
      <c r="K4086" s="2" t="b">
        <v>0</v>
      </c>
      <c r="L4086" s="2">
        <v>27</v>
      </c>
      <c r="M4086" s="2" t="b">
        <v>0</v>
      </c>
      <c r="N4086" s="2" t="s">
        <v>8302</v>
      </c>
      <c r="O4086" s="9">
        <f>E4086/D4086</f>
        <v>3.608004104669061E-2</v>
      </c>
      <c r="P4086" s="10">
        <f>IF(E4086=0,0,E4086/L4086)</f>
        <v>65.111111111111114</v>
      </c>
      <c r="Q4086" s="2" t="str">
        <f>LEFT(N4086,SEARCH("/",N4086,1)-1)</f>
        <v>theater</v>
      </c>
      <c r="R4086" s="2" t="str">
        <f>RIGHT(N4086,LEN(N4086)-SEARCH("/",N4086))</f>
        <v>spaces</v>
      </c>
      <c r="S4086" s="21">
        <f>(((J4086/60)/60)/24)+DATE(1970,1,1)+(-5/24)</f>
        <v>42359.58390046296</v>
      </c>
      <c r="T4086" s="21">
        <f>(((I4086/60)/60)/24)+DATE(1970,1,1)+(-5/24)</f>
        <v>42407.803472222215</v>
      </c>
    </row>
    <row r="4087" spans="1:20" ht="90" hidden="1" x14ac:dyDescent="0.25">
      <c r="A4087" s="13">
        <v>3099</v>
      </c>
      <c r="B4087" s="3" t="s">
        <v>3099</v>
      </c>
      <c r="C4087" s="3" t="s">
        <v>7209</v>
      </c>
      <c r="D4087" s="2">
        <v>2000</v>
      </c>
      <c r="E4087" s="11">
        <v>278</v>
      </c>
      <c r="F4087" s="2" t="s">
        <v>8220</v>
      </c>
      <c r="G4087" s="2" t="s">
        <v>8223</v>
      </c>
      <c r="H4087" s="2" t="s">
        <v>8245</v>
      </c>
      <c r="I4087" s="2">
        <v>1455251591</v>
      </c>
      <c r="J4087" s="2">
        <v>1452659591</v>
      </c>
      <c r="K4087" s="2" t="b">
        <v>0</v>
      </c>
      <c r="L4087" s="2">
        <v>5</v>
      </c>
      <c r="M4087" s="2" t="b">
        <v>0</v>
      </c>
      <c r="N4087" s="2" t="s">
        <v>8302</v>
      </c>
      <c r="O4087" s="9">
        <f>E4087/D4087</f>
        <v>0.13900000000000001</v>
      </c>
      <c r="P4087" s="10">
        <f>IF(E4087=0,0,E4087/L4087)</f>
        <v>55.6</v>
      </c>
      <c r="Q4087" s="2" t="str">
        <f>LEFT(N4087,SEARCH("/",N4087,1)-1)</f>
        <v>theater</v>
      </c>
      <c r="R4087" s="2" t="str">
        <f>RIGHT(N4087,LEN(N4087)-SEARCH("/",N4087))</f>
        <v>spaces</v>
      </c>
      <c r="S4087" s="21">
        <f>(((J4087/60)/60)/24)+DATE(1970,1,1)+(-5/24)</f>
        <v>42381.981377314813</v>
      </c>
      <c r="T4087" s="21">
        <f>(((I4087/60)/60)/24)+DATE(1970,1,1)+(-5/24)</f>
        <v>42411.981377314813</v>
      </c>
    </row>
    <row r="4088" spans="1:20" ht="90" hidden="1" x14ac:dyDescent="0.25">
      <c r="A4088" s="13">
        <v>3100</v>
      </c>
      <c r="B4088" s="3" t="s">
        <v>3100</v>
      </c>
      <c r="C4088" s="3" t="s">
        <v>7210</v>
      </c>
      <c r="D4088" s="2">
        <v>12000</v>
      </c>
      <c r="E4088" s="11">
        <v>1827</v>
      </c>
      <c r="F4088" s="2" t="s">
        <v>8220</v>
      </c>
      <c r="G4088" s="2" t="s">
        <v>8223</v>
      </c>
      <c r="H4088" s="2" t="s">
        <v>8245</v>
      </c>
      <c r="I4088" s="2">
        <v>1413816975</v>
      </c>
      <c r="J4088" s="2">
        <v>1411224975</v>
      </c>
      <c r="K4088" s="2" t="b">
        <v>0</v>
      </c>
      <c r="L4088" s="2">
        <v>13</v>
      </c>
      <c r="M4088" s="2" t="b">
        <v>0</v>
      </c>
      <c r="N4088" s="2" t="s">
        <v>8302</v>
      </c>
      <c r="O4088" s="9">
        <f>E4088/D4088</f>
        <v>0.15225</v>
      </c>
      <c r="P4088" s="10">
        <f>IF(E4088=0,0,E4088/L4088)</f>
        <v>140.53846153846155</v>
      </c>
      <c r="Q4088" s="2" t="str">
        <f>LEFT(N4088,SEARCH("/",N4088,1)-1)</f>
        <v>theater</v>
      </c>
      <c r="R4088" s="2" t="str">
        <f>RIGHT(N4088,LEN(N4088)-SEARCH("/",N4088))</f>
        <v>spaces</v>
      </c>
      <c r="S4088" s="21">
        <f>(((J4088/60)/60)/24)+DATE(1970,1,1)+(-5/24)</f>
        <v>41902.4140625</v>
      </c>
      <c r="T4088" s="21">
        <f>(((I4088/60)/60)/24)+DATE(1970,1,1)+(-5/24)</f>
        <v>41932.4140625</v>
      </c>
    </row>
    <row r="4089" spans="1:20" ht="105" hidden="1" x14ac:dyDescent="0.25">
      <c r="A4089" s="13">
        <v>3101</v>
      </c>
      <c r="B4089" s="3" t="s">
        <v>3101</v>
      </c>
      <c r="C4089" s="3" t="s">
        <v>7211</v>
      </c>
      <c r="D4089" s="2">
        <v>2500</v>
      </c>
      <c r="E4089" s="11">
        <v>300</v>
      </c>
      <c r="F4089" s="2" t="s">
        <v>8220</v>
      </c>
      <c r="G4089" s="2" t="s">
        <v>8229</v>
      </c>
      <c r="H4089" s="2" t="s">
        <v>8248</v>
      </c>
      <c r="I4089" s="2">
        <v>1437033360</v>
      </c>
      <c r="J4089" s="2">
        <v>1434445937</v>
      </c>
      <c r="K4089" s="2" t="b">
        <v>0</v>
      </c>
      <c r="L4089" s="2">
        <v>12</v>
      </c>
      <c r="M4089" s="2" t="b">
        <v>0</v>
      </c>
      <c r="N4089" s="2" t="s">
        <v>8302</v>
      </c>
      <c r="O4089" s="9">
        <f>E4089/D4089</f>
        <v>0.12</v>
      </c>
      <c r="P4089" s="10">
        <f>IF(E4089=0,0,E4089/L4089)</f>
        <v>25</v>
      </c>
      <c r="Q4089" s="2" t="str">
        <f>LEFT(N4089,SEARCH("/",N4089,1)-1)</f>
        <v>theater</v>
      </c>
      <c r="R4089" s="2" t="str">
        <f>RIGHT(N4089,LEN(N4089)-SEARCH("/",N4089))</f>
        <v>spaces</v>
      </c>
      <c r="S4089" s="21">
        <f>(((J4089/60)/60)/24)+DATE(1970,1,1)+(-5/24)</f>
        <v>42171.175196759257</v>
      </c>
      <c r="T4089" s="21">
        <f>(((I4089/60)/60)/24)+DATE(1970,1,1)+(-5/24)</f>
        <v>42201.12222222222</v>
      </c>
    </row>
    <row r="4090" spans="1:20" ht="105" hidden="1" x14ac:dyDescent="0.25">
      <c r="A4090" s="13">
        <v>3102</v>
      </c>
      <c r="B4090" s="3" t="s">
        <v>3102</v>
      </c>
      <c r="C4090" s="3" t="s">
        <v>7212</v>
      </c>
      <c r="D4090" s="2">
        <v>16000</v>
      </c>
      <c r="E4090" s="11">
        <v>6258</v>
      </c>
      <c r="F4090" s="2" t="s">
        <v>8220</v>
      </c>
      <c r="G4090" s="2" t="s">
        <v>8224</v>
      </c>
      <c r="H4090" s="2" t="s">
        <v>8246</v>
      </c>
      <c r="I4090" s="2">
        <v>1471939818</v>
      </c>
      <c r="J4090" s="2">
        <v>1467619818</v>
      </c>
      <c r="K4090" s="2" t="b">
        <v>0</v>
      </c>
      <c r="L4090" s="2">
        <v>90</v>
      </c>
      <c r="M4090" s="2" t="b">
        <v>0</v>
      </c>
      <c r="N4090" s="2" t="s">
        <v>8302</v>
      </c>
      <c r="O4090" s="9">
        <f>E4090/D4090</f>
        <v>0.391125</v>
      </c>
      <c r="P4090" s="10">
        <f>IF(E4090=0,0,E4090/L4090)</f>
        <v>69.533333333333331</v>
      </c>
      <c r="Q4090" s="2" t="str">
        <f>LEFT(N4090,SEARCH("/",N4090,1)-1)</f>
        <v>theater</v>
      </c>
      <c r="R4090" s="2" t="str">
        <f>RIGHT(N4090,LEN(N4090)-SEARCH("/",N4090))</f>
        <v>spaces</v>
      </c>
      <c r="S4090" s="21">
        <f>(((J4090/60)/60)/24)+DATE(1970,1,1)+(-5/24)</f>
        <v>42555.132152777776</v>
      </c>
      <c r="T4090" s="21">
        <f>(((I4090/60)/60)/24)+DATE(1970,1,1)+(-5/24)</f>
        <v>42605.132152777776</v>
      </c>
    </row>
    <row r="4091" spans="1:20" ht="60" hidden="1" x14ac:dyDescent="0.25">
      <c r="A4091" s="13">
        <v>3103</v>
      </c>
      <c r="B4091" s="3" t="s">
        <v>3103</v>
      </c>
      <c r="C4091" s="3" t="s">
        <v>7213</v>
      </c>
      <c r="D4091" s="2">
        <v>4100</v>
      </c>
      <c r="E4091" s="11">
        <v>11</v>
      </c>
      <c r="F4091" s="2" t="s">
        <v>8220</v>
      </c>
      <c r="G4091" s="2" t="s">
        <v>8223</v>
      </c>
      <c r="H4091" s="2" t="s">
        <v>8245</v>
      </c>
      <c r="I4091" s="2">
        <v>1434080706</v>
      </c>
      <c r="J4091" s="2">
        <v>1428896706</v>
      </c>
      <c r="K4091" s="2" t="b">
        <v>0</v>
      </c>
      <c r="L4091" s="2">
        <v>2</v>
      </c>
      <c r="M4091" s="2" t="b">
        <v>0</v>
      </c>
      <c r="N4091" s="2" t="s">
        <v>8302</v>
      </c>
      <c r="O4091" s="9">
        <f>E4091/D4091</f>
        <v>2.6829268292682929E-3</v>
      </c>
      <c r="P4091" s="10">
        <f>IF(E4091=0,0,E4091/L4091)</f>
        <v>5.5</v>
      </c>
      <c r="Q4091" s="2" t="str">
        <f>LEFT(N4091,SEARCH("/",N4091,1)-1)</f>
        <v>theater</v>
      </c>
      <c r="R4091" s="2" t="str">
        <f>RIGHT(N4091,LEN(N4091)-SEARCH("/",N4091))</f>
        <v>spaces</v>
      </c>
      <c r="S4091" s="21">
        <f>(((J4091/60)/60)/24)+DATE(1970,1,1)+(-5/24)</f>
        <v>42106.94798611111</v>
      </c>
      <c r="T4091" s="21">
        <f>(((I4091/60)/60)/24)+DATE(1970,1,1)+(-5/24)</f>
        <v>42166.94798611111</v>
      </c>
    </row>
    <row r="4092" spans="1:20" ht="90" hidden="1" x14ac:dyDescent="0.25">
      <c r="A4092" s="13">
        <v>3104</v>
      </c>
      <c r="B4092" s="3" t="s">
        <v>3104</v>
      </c>
      <c r="C4092" s="3" t="s">
        <v>7214</v>
      </c>
      <c r="D4092" s="2">
        <v>4000</v>
      </c>
      <c r="E4092" s="11">
        <v>1185</v>
      </c>
      <c r="F4092" s="2" t="s">
        <v>8220</v>
      </c>
      <c r="G4092" s="2" t="s">
        <v>8225</v>
      </c>
      <c r="H4092" s="2" t="s">
        <v>8247</v>
      </c>
      <c r="I4092" s="2">
        <v>1422928800</v>
      </c>
      <c r="J4092" s="2">
        <v>1420235311</v>
      </c>
      <c r="K4092" s="2" t="b">
        <v>0</v>
      </c>
      <c r="L4092" s="2">
        <v>5</v>
      </c>
      <c r="M4092" s="2" t="b">
        <v>0</v>
      </c>
      <c r="N4092" s="2" t="s">
        <v>8302</v>
      </c>
      <c r="O4092" s="9">
        <f>E4092/D4092</f>
        <v>0.29625000000000001</v>
      </c>
      <c r="P4092" s="10">
        <f>IF(E4092=0,0,E4092/L4092)</f>
        <v>237</v>
      </c>
      <c r="Q4092" s="2" t="str">
        <f>LEFT(N4092,SEARCH("/",N4092,1)-1)</f>
        <v>theater</v>
      </c>
      <c r="R4092" s="2" t="str">
        <f>RIGHT(N4092,LEN(N4092)-SEARCH("/",N4092))</f>
        <v>spaces</v>
      </c>
      <c r="S4092" s="21">
        <f>(((J4092/60)/60)/24)+DATE(1970,1,1)+(-5/24)</f>
        <v>42006.70035879629</v>
      </c>
      <c r="T4092" s="21">
        <f>(((I4092/60)/60)/24)+DATE(1970,1,1)+(-5/24)</f>
        <v>42037.874999999993</v>
      </c>
    </row>
    <row r="4093" spans="1:20" ht="75" hidden="1" x14ac:dyDescent="0.25">
      <c r="A4093" s="13">
        <v>3105</v>
      </c>
      <c r="B4093" s="3" t="s">
        <v>3105</v>
      </c>
      <c r="C4093" s="3" t="s">
        <v>7215</v>
      </c>
      <c r="D4093" s="2">
        <v>5845</v>
      </c>
      <c r="E4093" s="11">
        <v>2476</v>
      </c>
      <c r="F4093" s="2" t="s">
        <v>8220</v>
      </c>
      <c r="G4093" s="2" t="s">
        <v>8223</v>
      </c>
      <c r="H4093" s="2" t="s">
        <v>8245</v>
      </c>
      <c r="I4093" s="2">
        <v>1413694800</v>
      </c>
      <c r="J4093" s="2">
        <v>1408986916</v>
      </c>
      <c r="K4093" s="2" t="b">
        <v>0</v>
      </c>
      <c r="L4093" s="2">
        <v>31</v>
      </c>
      <c r="M4093" s="2" t="b">
        <v>0</v>
      </c>
      <c r="N4093" s="2" t="s">
        <v>8302</v>
      </c>
      <c r="O4093" s="9">
        <f>E4093/D4093</f>
        <v>0.4236099230111206</v>
      </c>
      <c r="P4093" s="10">
        <f>IF(E4093=0,0,E4093/L4093)</f>
        <v>79.870967741935488</v>
      </c>
      <c r="Q4093" s="2" t="str">
        <f>LEFT(N4093,SEARCH("/",N4093,1)-1)</f>
        <v>theater</v>
      </c>
      <c r="R4093" s="2" t="str">
        <f>RIGHT(N4093,LEN(N4093)-SEARCH("/",N4093))</f>
        <v>spaces</v>
      </c>
      <c r="S4093" s="21">
        <f>(((J4093/60)/60)/24)+DATE(1970,1,1)+(-5/24)</f>
        <v>41876.510601851849</v>
      </c>
      <c r="T4093" s="21">
        <f>(((I4093/60)/60)/24)+DATE(1970,1,1)+(-5/24)</f>
        <v>41931</v>
      </c>
    </row>
    <row r="4094" spans="1:20" ht="105" hidden="1" x14ac:dyDescent="0.25">
      <c r="A4094" s="13">
        <v>3106</v>
      </c>
      <c r="B4094" s="3" t="s">
        <v>3106</v>
      </c>
      <c r="C4094" s="3" t="s">
        <v>7216</v>
      </c>
      <c r="D4094" s="2">
        <v>1000</v>
      </c>
      <c r="E4094" s="11">
        <v>41</v>
      </c>
      <c r="F4094" s="2" t="s">
        <v>8220</v>
      </c>
      <c r="G4094" s="2" t="s">
        <v>8224</v>
      </c>
      <c r="H4094" s="2" t="s">
        <v>8246</v>
      </c>
      <c r="I4094" s="2">
        <v>1442440800</v>
      </c>
      <c r="J4094" s="2">
        <v>1440497876</v>
      </c>
      <c r="K4094" s="2" t="b">
        <v>0</v>
      </c>
      <c r="L4094" s="2">
        <v>4</v>
      </c>
      <c r="M4094" s="2" t="b">
        <v>0</v>
      </c>
      <c r="N4094" s="2" t="s">
        <v>8302</v>
      </c>
      <c r="O4094" s="9">
        <f>E4094/D4094</f>
        <v>4.1000000000000002E-2</v>
      </c>
      <c r="P4094" s="10">
        <f>IF(E4094=0,0,E4094/L4094)</f>
        <v>10.25</v>
      </c>
      <c r="Q4094" s="2" t="str">
        <f>LEFT(N4094,SEARCH("/",N4094,1)-1)</f>
        <v>theater</v>
      </c>
      <c r="R4094" s="2" t="str">
        <f>RIGHT(N4094,LEN(N4094)-SEARCH("/",N4094))</f>
        <v>spaces</v>
      </c>
      <c r="S4094" s="21">
        <f>(((J4094/60)/60)/24)+DATE(1970,1,1)+(-5/24)</f>
        <v>42241.22078703704</v>
      </c>
      <c r="T4094" s="21">
        <f>(((I4094/60)/60)/24)+DATE(1970,1,1)+(-5/24)</f>
        <v>42263.708333333336</v>
      </c>
    </row>
    <row r="4095" spans="1:20" ht="90" hidden="1" x14ac:dyDescent="0.25">
      <c r="A4095" s="13">
        <v>3107</v>
      </c>
      <c r="B4095" s="3" t="s">
        <v>3107</v>
      </c>
      <c r="C4095" s="3" t="s">
        <v>7217</v>
      </c>
      <c r="D4095" s="2">
        <v>40000</v>
      </c>
      <c r="E4095" s="11">
        <v>7905</v>
      </c>
      <c r="F4095" s="2" t="s">
        <v>8220</v>
      </c>
      <c r="G4095" s="2" t="s">
        <v>8223</v>
      </c>
      <c r="H4095" s="2" t="s">
        <v>8245</v>
      </c>
      <c r="I4095" s="2">
        <v>1431372751</v>
      </c>
      <c r="J4095" s="2">
        <v>1430767951</v>
      </c>
      <c r="K4095" s="2" t="b">
        <v>0</v>
      </c>
      <c r="L4095" s="2">
        <v>29</v>
      </c>
      <c r="M4095" s="2" t="b">
        <v>0</v>
      </c>
      <c r="N4095" s="2" t="s">
        <v>8302</v>
      </c>
      <c r="O4095" s="9">
        <f>E4095/D4095</f>
        <v>0.197625</v>
      </c>
      <c r="P4095" s="10">
        <f>IF(E4095=0,0,E4095/L4095)</f>
        <v>272.58620689655174</v>
      </c>
      <c r="Q4095" s="2" t="str">
        <f>LEFT(N4095,SEARCH("/",N4095,1)-1)</f>
        <v>theater</v>
      </c>
      <c r="R4095" s="2" t="str">
        <f>RIGHT(N4095,LEN(N4095)-SEARCH("/",N4095))</f>
        <v>spaces</v>
      </c>
      <c r="S4095" s="21">
        <f>(((J4095/60)/60)/24)+DATE(1970,1,1)+(-5/24)</f>
        <v>42128.605914351843</v>
      </c>
      <c r="T4095" s="21">
        <f>(((I4095/60)/60)/24)+DATE(1970,1,1)+(-5/24)</f>
        <v>42135.605914351843</v>
      </c>
    </row>
    <row r="4096" spans="1:20" ht="45" hidden="1" x14ac:dyDescent="0.25">
      <c r="A4096" s="13">
        <v>3108</v>
      </c>
      <c r="B4096" s="3" t="s">
        <v>3108</v>
      </c>
      <c r="C4096" s="3" t="s">
        <v>7218</v>
      </c>
      <c r="D4096" s="2">
        <v>50000</v>
      </c>
      <c r="E4096" s="11">
        <v>26</v>
      </c>
      <c r="F4096" s="2" t="s">
        <v>8220</v>
      </c>
      <c r="G4096" s="2" t="s">
        <v>8223</v>
      </c>
      <c r="H4096" s="2" t="s">
        <v>8245</v>
      </c>
      <c r="I4096" s="2">
        <v>1430234394</v>
      </c>
      <c r="J4096" s="2">
        <v>1425053994</v>
      </c>
      <c r="K4096" s="2" t="b">
        <v>0</v>
      </c>
      <c r="L4096" s="2">
        <v>2</v>
      </c>
      <c r="M4096" s="2" t="b">
        <v>0</v>
      </c>
      <c r="N4096" s="2" t="s">
        <v>8302</v>
      </c>
      <c r="O4096" s="9">
        <f>E4096/D4096</f>
        <v>5.1999999999999995E-4</v>
      </c>
      <c r="P4096" s="10">
        <f>IF(E4096=0,0,E4096/L4096)</f>
        <v>13</v>
      </c>
      <c r="Q4096" s="2" t="str">
        <f>LEFT(N4096,SEARCH("/",N4096,1)-1)</f>
        <v>theater</v>
      </c>
      <c r="R4096" s="2" t="str">
        <f>RIGHT(N4096,LEN(N4096)-SEARCH("/",N4096))</f>
        <v>spaces</v>
      </c>
      <c r="S4096" s="21">
        <f>(((J4096/60)/60)/24)+DATE(1970,1,1)+(-5/24)</f>
        <v>42062.47215277778</v>
      </c>
      <c r="T4096" s="21">
        <f>(((I4096/60)/60)/24)+DATE(1970,1,1)+(-5/24)</f>
        <v>42122.430486111109</v>
      </c>
    </row>
    <row r="4097" spans="1:20" ht="90" hidden="1" x14ac:dyDescent="0.25">
      <c r="A4097" s="13">
        <v>3109</v>
      </c>
      <c r="B4097" s="3" t="s">
        <v>3109</v>
      </c>
      <c r="C4097" s="3" t="s">
        <v>7219</v>
      </c>
      <c r="D4097" s="2">
        <v>26500</v>
      </c>
      <c r="E4097" s="11">
        <v>6633</v>
      </c>
      <c r="F4097" s="2" t="s">
        <v>8220</v>
      </c>
      <c r="G4097" s="2" t="s">
        <v>8223</v>
      </c>
      <c r="H4097" s="2" t="s">
        <v>8245</v>
      </c>
      <c r="I4097" s="2">
        <v>1409194810</v>
      </c>
      <c r="J4097" s="2">
        <v>1406170810</v>
      </c>
      <c r="K4097" s="2" t="b">
        <v>0</v>
      </c>
      <c r="L4097" s="2">
        <v>114</v>
      </c>
      <c r="M4097" s="2" t="b">
        <v>0</v>
      </c>
      <c r="N4097" s="2" t="s">
        <v>8302</v>
      </c>
      <c r="O4097" s="9">
        <f>E4097/D4097</f>
        <v>0.25030188679245285</v>
      </c>
      <c r="P4097" s="10">
        <f>IF(E4097=0,0,E4097/L4097)</f>
        <v>58.184210526315788</v>
      </c>
      <c r="Q4097" s="2" t="str">
        <f>LEFT(N4097,SEARCH("/",N4097,1)-1)</f>
        <v>theater</v>
      </c>
      <c r="R4097" s="2" t="str">
        <f>RIGHT(N4097,LEN(N4097)-SEARCH("/",N4097))</f>
        <v>spaces</v>
      </c>
      <c r="S4097" s="21">
        <f>(((J4097/60)/60)/24)+DATE(1970,1,1)+(-5/24)</f>
        <v>41843.916782407403</v>
      </c>
      <c r="T4097" s="21">
        <f>(((I4097/60)/60)/24)+DATE(1970,1,1)+(-5/24)</f>
        <v>41878.916782407403</v>
      </c>
    </row>
    <row r="4098" spans="1:20" ht="75" hidden="1" x14ac:dyDescent="0.25">
      <c r="A4098" s="13">
        <v>3110</v>
      </c>
      <c r="B4098" s="3" t="s">
        <v>3110</v>
      </c>
      <c r="C4098" s="3" t="s">
        <v>7220</v>
      </c>
      <c r="D4098" s="2">
        <v>25000</v>
      </c>
      <c r="E4098" s="11">
        <v>10</v>
      </c>
      <c r="F4098" s="2" t="s">
        <v>8220</v>
      </c>
      <c r="G4098" s="2" t="s">
        <v>8223</v>
      </c>
      <c r="H4098" s="2" t="s">
        <v>8245</v>
      </c>
      <c r="I4098" s="2">
        <v>1487465119</v>
      </c>
      <c r="J4098" s="2">
        <v>1484009119</v>
      </c>
      <c r="K4098" s="2" t="b">
        <v>0</v>
      </c>
      <c r="L4098" s="2">
        <v>1</v>
      </c>
      <c r="M4098" s="2" t="b">
        <v>0</v>
      </c>
      <c r="N4098" s="2" t="s">
        <v>8302</v>
      </c>
      <c r="O4098" s="9">
        <f>E4098/D4098</f>
        <v>4.0000000000000002E-4</v>
      </c>
      <c r="P4098" s="10">
        <f>IF(E4098=0,0,E4098/L4098)</f>
        <v>10</v>
      </c>
      <c r="Q4098" s="2" t="str">
        <f>LEFT(N4098,SEARCH("/",N4098,1)-1)</f>
        <v>theater</v>
      </c>
      <c r="R4098" s="2" t="str">
        <f>RIGHT(N4098,LEN(N4098)-SEARCH("/",N4098))</f>
        <v>spaces</v>
      </c>
      <c r="S4098" s="21">
        <f>(((J4098/60)/60)/24)+DATE(1970,1,1)+(-5/24)</f>
        <v>42744.823136574072</v>
      </c>
      <c r="T4098" s="21">
        <f>(((I4098/60)/60)/24)+DATE(1970,1,1)+(-5/24)</f>
        <v>42784.823136574072</v>
      </c>
    </row>
    <row r="4099" spans="1:20" ht="75" hidden="1" x14ac:dyDescent="0.25">
      <c r="A4099" s="13">
        <v>3111</v>
      </c>
      <c r="B4099" s="3" t="s">
        <v>3111</v>
      </c>
      <c r="C4099" s="3" t="s">
        <v>7221</v>
      </c>
      <c r="D4099" s="2">
        <v>20000</v>
      </c>
      <c r="E4099" s="11">
        <v>5328</v>
      </c>
      <c r="F4099" s="2" t="s">
        <v>8220</v>
      </c>
      <c r="G4099" s="2" t="s">
        <v>8223</v>
      </c>
      <c r="H4099" s="2" t="s">
        <v>8245</v>
      </c>
      <c r="I4099" s="2">
        <v>1412432220</v>
      </c>
      <c r="J4099" s="2">
        <v>1409753820</v>
      </c>
      <c r="K4099" s="2" t="b">
        <v>0</v>
      </c>
      <c r="L4099" s="2">
        <v>76</v>
      </c>
      <c r="M4099" s="2" t="b">
        <v>0</v>
      </c>
      <c r="N4099" s="2" t="s">
        <v>8302</v>
      </c>
      <c r="O4099" s="9">
        <f>E4099/D4099</f>
        <v>0.26640000000000003</v>
      </c>
      <c r="P4099" s="10">
        <f>IF(E4099=0,0,E4099/L4099)</f>
        <v>70.10526315789474</v>
      </c>
      <c r="Q4099" s="2" t="str">
        <f>LEFT(N4099,SEARCH("/",N4099,1)-1)</f>
        <v>theater</v>
      </c>
      <c r="R4099" s="2" t="str">
        <f>RIGHT(N4099,LEN(N4099)-SEARCH("/",N4099))</f>
        <v>spaces</v>
      </c>
      <c r="S4099" s="21">
        <f>(((J4099/60)/60)/24)+DATE(1970,1,1)+(-5/24)</f>
        <v>41885.38680555555</v>
      </c>
      <c r="T4099" s="21">
        <f>(((I4099/60)/60)/24)+DATE(1970,1,1)+(-5/24)</f>
        <v>41916.38680555555</v>
      </c>
    </row>
    <row r="4100" spans="1:20" ht="90" hidden="1" x14ac:dyDescent="0.25">
      <c r="A4100" s="13">
        <v>3112</v>
      </c>
      <c r="B4100" s="3" t="s">
        <v>3112</v>
      </c>
      <c r="C4100" s="3" t="s">
        <v>7222</v>
      </c>
      <c r="D4100" s="2">
        <v>11000</v>
      </c>
      <c r="E4100" s="11">
        <v>521</v>
      </c>
      <c r="F4100" s="2" t="s">
        <v>8220</v>
      </c>
      <c r="G4100" s="2" t="s">
        <v>8223</v>
      </c>
      <c r="H4100" s="2" t="s">
        <v>8245</v>
      </c>
      <c r="I4100" s="2">
        <v>1477968934</v>
      </c>
      <c r="J4100" s="2">
        <v>1472784934</v>
      </c>
      <c r="K4100" s="2" t="b">
        <v>0</v>
      </c>
      <c r="L4100" s="2">
        <v>9</v>
      </c>
      <c r="M4100" s="2" t="b">
        <v>0</v>
      </c>
      <c r="N4100" s="2" t="s">
        <v>8302</v>
      </c>
      <c r="O4100" s="9">
        <f>E4100/D4100</f>
        <v>4.7363636363636365E-2</v>
      </c>
      <c r="P4100" s="10">
        <f>IF(E4100=0,0,E4100/L4100)</f>
        <v>57.888888888888886</v>
      </c>
      <c r="Q4100" s="2" t="str">
        <f>LEFT(N4100,SEARCH("/",N4100,1)-1)</f>
        <v>theater</v>
      </c>
      <c r="R4100" s="2" t="str">
        <f>RIGHT(N4100,LEN(N4100)-SEARCH("/",N4100))</f>
        <v>spaces</v>
      </c>
      <c r="S4100" s="21">
        <f>(((J4100/60)/60)/24)+DATE(1970,1,1)+(-5/24)</f>
        <v>42614.913587962961</v>
      </c>
      <c r="T4100" s="21">
        <f>(((I4100/60)/60)/24)+DATE(1970,1,1)+(-5/24)</f>
        <v>42674.913587962961</v>
      </c>
    </row>
    <row r="4101" spans="1:20" ht="90" hidden="1" x14ac:dyDescent="0.25">
      <c r="A4101" s="13">
        <v>3113</v>
      </c>
      <c r="B4101" s="3" t="s">
        <v>3113</v>
      </c>
      <c r="C4101" s="3" t="s">
        <v>7223</v>
      </c>
      <c r="D4101" s="2">
        <v>109225</v>
      </c>
      <c r="E4101" s="11">
        <v>4635</v>
      </c>
      <c r="F4101" s="2" t="s">
        <v>8220</v>
      </c>
      <c r="G4101" s="2" t="s">
        <v>8223</v>
      </c>
      <c r="H4101" s="2" t="s">
        <v>8245</v>
      </c>
      <c r="I4101" s="2">
        <v>1429291982</v>
      </c>
      <c r="J4101" s="2">
        <v>1426699982</v>
      </c>
      <c r="K4101" s="2" t="b">
        <v>0</v>
      </c>
      <c r="L4101" s="2">
        <v>37</v>
      </c>
      <c r="M4101" s="2" t="b">
        <v>0</v>
      </c>
      <c r="N4101" s="2" t="s">
        <v>8302</v>
      </c>
      <c r="O4101" s="9">
        <f>E4101/D4101</f>
        <v>4.2435339894712751E-2</v>
      </c>
      <c r="P4101" s="10">
        <f>IF(E4101=0,0,E4101/L4101)</f>
        <v>125.27027027027027</v>
      </c>
      <c r="Q4101" s="2" t="str">
        <f>LEFT(N4101,SEARCH("/",N4101,1)-1)</f>
        <v>theater</v>
      </c>
      <c r="R4101" s="2" t="str">
        <f>RIGHT(N4101,LEN(N4101)-SEARCH("/",N4101))</f>
        <v>spaces</v>
      </c>
      <c r="S4101" s="21">
        <f>(((J4101/60)/60)/24)+DATE(1970,1,1)+(-5/24)</f>
        <v>42081.522939814815</v>
      </c>
      <c r="T4101" s="21">
        <f>(((I4101/60)/60)/24)+DATE(1970,1,1)+(-5/24)</f>
        <v>42111.522939814815</v>
      </c>
    </row>
    <row r="4102" spans="1:20" ht="90" hidden="1" x14ac:dyDescent="0.25">
      <c r="A4102" s="13">
        <v>3114</v>
      </c>
      <c r="B4102" s="3" t="s">
        <v>3114</v>
      </c>
      <c r="C4102" s="3" t="s">
        <v>7224</v>
      </c>
      <c r="D4102" s="2">
        <v>75000</v>
      </c>
      <c r="E4102" s="11">
        <v>0</v>
      </c>
      <c r="F4102" s="2" t="s">
        <v>8220</v>
      </c>
      <c r="G4102" s="2" t="s">
        <v>8223</v>
      </c>
      <c r="H4102" s="2" t="s">
        <v>8245</v>
      </c>
      <c r="I4102" s="2">
        <v>1411312250</v>
      </c>
      <c r="J4102" s="2">
        <v>1406128250</v>
      </c>
      <c r="K4102" s="2" t="b">
        <v>0</v>
      </c>
      <c r="L4102" s="2">
        <v>0</v>
      </c>
      <c r="M4102" s="2" t="b">
        <v>0</v>
      </c>
      <c r="N4102" s="2" t="s">
        <v>8302</v>
      </c>
      <c r="O4102" s="9">
        <f>E4102/D4102</f>
        <v>0</v>
      </c>
      <c r="P4102" s="10">
        <f>IF(E4102=0,0,E4102/L4102)</f>
        <v>0</v>
      </c>
      <c r="Q4102" s="2" t="str">
        <f>LEFT(N4102,SEARCH("/",N4102,1)-1)</f>
        <v>theater</v>
      </c>
      <c r="R4102" s="2" t="str">
        <f>RIGHT(N4102,LEN(N4102)-SEARCH("/",N4102))</f>
        <v>spaces</v>
      </c>
      <c r="S4102" s="21">
        <f>(((J4102/60)/60)/24)+DATE(1970,1,1)+(-5/24)</f>
        <v>41843.42418981481</v>
      </c>
      <c r="T4102" s="21">
        <f>(((I4102/60)/60)/24)+DATE(1970,1,1)+(-5/24)</f>
        <v>41903.42418981481</v>
      </c>
    </row>
    <row r="4103" spans="1:20" ht="90" hidden="1" x14ac:dyDescent="0.25">
      <c r="A4103" s="13">
        <v>3115</v>
      </c>
      <c r="B4103" s="3" t="s">
        <v>3115</v>
      </c>
      <c r="C4103" s="3" t="s">
        <v>7225</v>
      </c>
      <c r="D4103" s="2">
        <v>10000</v>
      </c>
      <c r="E4103" s="11">
        <v>300</v>
      </c>
      <c r="F4103" s="2" t="s">
        <v>8220</v>
      </c>
      <c r="G4103" s="2" t="s">
        <v>8234</v>
      </c>
      <c r="H4103" s="2" t="s">
        <v>8254</v>
      </c>
      <c r="I4103" s="2">
        <v>1465123427</v>
      </c>
      <c r="J4103" s="2">
        <v>1462531427</v>
      </c>
      <c r="K4103" s="2" t="b">
        <v>0</v>
      </c>
      <c r="L4103" s="2">
        <v>1</v>
      </c>
      <c r="M4103" s="2" t="b">
        <v>0</v>
      </c>
      <c r="N4103" s="2" t="s">
        <v>8302</v>
      </c>
      <c r="O4103" s="9">
        <f>E4103/D4103</f>
        <v>0.03</v>
      </c>
      <c r="P4103" s="10">
        <f>IF(E4103=0,0,E4103/L4103)</f>
        <v>300</v>
      </c>
      <c r="Q4103" s="2" t="str">
        <f>LEFT(N4103,SEARCH("/",N4103,1)-1)</f>
        <v>theater</v>
      </c>
      <c r="R4103" s="2" t="str">
        <f>RIGHT(N4103,LEN(N4103)-SEARCH("/",N4103))</f>
        <v>spaces</v>
      </c>
      <c r="S4103" s="21">
        <f>(((J4103/60)/60)/24)+DATE(1970,1,1)+(-5/24)</f>
        <v>42496.238738425927</v>
      </c>
      <c r="T4103" s="21">
        <f>(((I4103/60)/60)/24)+DATE(1970,1,1)+(-5/24)</f>
        <v>42526.238738425927</v>
      </c>
    </row>
    <row r="4104" spans="1:20" ht="75" hidden="1" x14ac:dyDescent="0.25">
      <c r="A4104" s="13">
        <v>3116</v>
      </c>
      <c r="B4104" s="3" t="s">
        <v>3116</v>
      </c>
      <c r="C4104" s="3" t="s">
        <v>7226</v>
      </c>
      <c r="D4104" s="2">
        <v>750</v>
      </c>
      <c r="E4104" s="11">
        <v>430</v>
      </c>
      <c r="F4104" s="2" t="s">
        <v>8220</v>
      </c>
      <c r="G4104" s="2" t="s">
        <v>8223</v>
      </c>
      <c r="H4104" s="2" t="s">
        <v>8245</v>
      </c>
      <c r="I4104" s="2">
        <v>1427890925</v>
      </c>
      <c r="J4104" s="2">
        <v>1426681325</v>
      </c>
      <c r="K4104" s="2" t="b">
        <v>0</v>
      </c>
      <c r="L4104" s="2">
        <v>10</v>
      </c>
      <c r="M4104" s="2" t="b">
        <v>0</v>
      </c>
      <c r="N4104" s="2" t="s">
        <v>8302</v>
      </c>
      <c r="O4104" s="9">
        <f>E4104/D4104</f>
        <v>0.57333333333333336</v>
      </c>
      <c r="P4104" s="10">
        <f>IF(E4104=0,0,E4104/L4104)</f>
        <v>43</v>
      </c>
      <c r="Q4104" s="2" t="str">
        <f>LEFT(N4104,SEARCH("/",N4104,1)-1)</f>
        <v>theater</v>
      </c>
      <c r="R4104" s="2" t="str">
        <f>RIGHT(N4104,LEN(N4104)-SEARCH("/",N4104))</f>
        <v>spaces</v>
      </c>
      <c r="S4104" s="21">
        <f>(((J4104/60)/60)/24)+DATE(1970,1,1)+(-5/24)</f>
        <v>42081.30700231481</v>
      </c>
      <c r="T4104" s="21">
        <f>(((I4104/60)/60)/24)+DATE(1970,1,1)+(-5/24)</f>
        <v>42095.30700231481</v>
      </c>
    </row>
    <row r="4105" spans="1:20" ht="90" hidden="1" x14ac:dyDescent="0.25">
      <c r="A4105" s="13">
        <v>3117</v>
      </c>
      <c r="B4105" s="3" t="s">
        <v>3117</v>
      </c>
      <c r="C4105" s="3" t="s">
        <v>7227</v>
      </c>
      <c r="D4105" s="2">
        <v>1000</v>
      </c>
      <c r="E4105" s="11">
        <v>1</v>
      </c>
      <c r="F4105" s="2" t="s">
        <v>8220</v>
      </c>
      <c r="G4105" s="2" t="s">
        <v>8224</v>
      </c>
      <c r="H4105" s="2" t="s">
        <v>8246</v>
      </c>
      <c r="I4105" s="2">
        <v>1464354720</v>
      </c>
      <c r="J4105" s="2">
        <v>1463648360</v>
      </c>
      <c r="K4105" s="2" t="b">
        <v>0</v>
      </c>
      <c r="L4105" s="2">
        <v>1</v>
      </c>
      <c r="M4105" s="2" t="b">
        <v>0</v>
      </c>
      <c r="N4105" s="2" t="s">
        <v>8302</v>
      </c>
      <c r="O4105" s="9">
        <f>E4105/D4105</f>
        <v>1E-3</v>
      </c>
      <c r="P4105" s="10">
        <f>IF(E4105=0,0,E4105/L4105)</f>
        <v>1</v>
      </c>
      <c r="Q4105" s="2" t="str">
        <f>LEFT(N4105,SEARCH("/",N4105,1)-1)</f>
        <v>theater</v>
      </c>
      <c r="R4105" s="2" t="str">
        <f>RIGHT(N4105,LEN(N4105)-SEARCH("/",N4105))</f>
        <v>spaces</v>
      </c>
      <c r="S4105" s="21">
        <f>(((J4105/60)/60)/24)+DATE(1970,1,1)+(-5/24)</f>
        <v>42509.166203703695</v>
      </c>
      <c r="T4105" s="21">
        <f>(((I4105/60)/60)/24)+DATE(1970,1,1)+(-5/24)</f>
        <v>42517.341666666667</v>
      </c>
    </row>
    <row r="4106" spans="1:20" ht="45" hidden="1" x14ac:dyDescent="0.25">
      <c r="A4106" s="13">
        <v>3118</v>
      </c>
      <c r="B4106" s="3" t="s">
        <v>3118</v>
      </c>
      <c r="C4106" s="3" t="s">
        <v>7228</v>
      </c>
      <c r="D4106" s="2">
        <v>500000</v>
      </c>
      <c r="E4106" s="11">
        <v>1550</v>
      </c>
      <c r="F4106" s="2" t="s">
        <v>8220</v>
      </c>
      <c r="G4106" s="2" t="s">
        <v>8234</v>
      </c>
      <c r="H4106" s="2" t="s">
        <v>8254</v>
      </c>
      <c r="I4106" s="2">
        <v>1467473723</v>
      </c>
      <c r="J4106" s="2">
        <v>1465832123</v>
      </c>
      <c r="K4106" s="2" t="b">
        <v>0</v>
      </c>
      <c r="L4106" s="2">
        <v>2</v>
      </c>
      <c r="M4106" s="2" t="b">
        <v>0</v>
      </c>
      <c r="N4106" s="2" t="s">
        <v>8302</v>
      </c>
      <c r="O4106" s="9">
        <f>E4106/D4106</f>
        <v>3.0999999999999999E-3</v>
      </c>
      <c r="P4106" s="10">
        <f>IF(E4106=0,0,E4106/L4106)</f>
        <v>775</v>
      </c>
      <c r="Q4106" s="2" t="str">
        <f>LEFT(N4106,SEARCH("/",N4106,1)-1)</f>
        <v>theater</v>
      </c>
      <c r="R4106" s="2" t="str">
        <f>RIGHT(N4106,LEN(N4106)-SEARCH("/",N4106))</f>
        <v>spaces</v>
      </c>
      <c r="S4106" s="21">
        <f>(((J4106/60)/60)/24)+DATE(1970,1,1)+(-5/24)</f>
        <v>42534.441238425927</v>
      </c>
      <c r="T4106" s="21">
        <f>(((I4106/60)/60)/24)+DATE(1970,1,1)+(-5/24)</f>
        <v>42553.441238425927</v>
      </c>
    </row>
    <row r="4107" spans="1:20" ht="105" hidden="1" x14ac:dyDescent="0.25">
      <c r="A4107" s="13">
        <v>3119</v>
      </c>
      <c r="B4107" s="3" t="s">
        <v>3119</v>
      </c>
      <c r="C4107" s="3" t="s">
        <v>7229</v>
      </c>
      <c r="D4107" s="2">
        <v>10000</v>
      </c>
      <c r="E4107" s="11">
        <v>5</v>
      </c>
      <c r="F4107" s="2" t="s">
        <v>8220</v>
      </c>
      <c r="G4107" s="2" t="s">
        <v>8223</v>
      </c>
      <c r="H4107" s="2" t="s">
        <v>8245</v>
      </c>
      <c r="I4107" s="2">
        <v>1427414732</v>
      </c>
      <c r="J4107" s="2">
        <v>1424826332</v>
      </c>
      <c r="K4107" s="2" t="b">
        <v>0</v>
      </c>
      <c r="L4107" s="2">
        <v>1</v>
      </c>
      <c r="M4107" s="2" t="b">
        <v>0</v>
      </c>
      <c r="N4107" s="2" t="s">
        <v>8302</v>
      </c>
      <c r="O4107" s="9">
        <f>E4107/D4107</f>
        <v>5.0000000000000001E-4</v>
      </c>
      <c r="P4107" s="10">
        <f>IF(E4107=0,0,E4107/L4107)</f>
        <v>5</v>
      </c>
      <c r="Q4107" s="2" t="str">
        <f>LEFT(N4107,SEARCH("/",N4107,1)-1)</f>
        <v>theater</v>
      </c>
      <c r="R4107" s="2" t="str">
        <f>RIGHT(N4107,LEN(N4107)-SEARCH("/",N4107))</f>
        <v>spaces</v>
      </c>
      <c r="S4107" s="21">
        <f>(((J4107/60)/60)/24)+DATE(1970,1,1)+(-5/24)</f>
        <v>42059.837175925924</v>
      </c>
      <c r="T4107" s="21">
        <f>(((I4107/60)/60)/24)+DATE(1970,1,1)+(-5/24)</f>
        <v>42089.795509259253</v>
      </c>
    </row>
    <row r="4108" spans="1:20" ht="90" hidden="1" x14ac:dyDescent="0.25">
      <c r="A4108" s="13">
        <v>3120</v>
      </c>
      <c r="B4108" s="3" t="s">
        <v>3120</v>
      </c>
      <c r="C4108" s="3" t="s">
        <v>7230</v>
      </c>
      <c r="D4108" s="2">
        <v>1300000</v>
      </c>
      <c r="E4108" s="11">
        <v>128</v>
      </c>
      <c r="F4108" s="2" t="s">
        <v>8220</v>
      </c>
      <c r="G4108" s="2" t="s">
        <v>8232</v>
      </c>
      <c r="H4108" s="2" t="s">
        <v>8248</v>
      </c>
      <c r="I4108" s="2">
        <v>1462484196</v>
      </c>
      <c r="J4108" s="2">
        <v>1457303796</v>
      </c>
      <c r="K4108" s="2" t="b">
        <v>0</v>
      </c>
      <c r="L4108" s="2">
        <v>10</v>
      </c>
      <c r="M4108" s="2" t="b">
        <v>0</v>
      </c>
      <c r="N4108" s="2" t="s">
        <v>8302</v>
      </c>
      <c r="O4108" s="9">
        <f>E4108/D4108</f>
        <v>9.8461538461538464E-5</v>
      </c>
      <c r="P4108" s="10">
        <f>IF(E4108=0,0,E4108/L4108)</f>
        <v>12.8</v>
      </c>
      <c r="Q4108" s="2" t="str">
        <f>LEFT(N4108,SEARCH("/",N4108,1)-1)</f>
        <v>theater</v>
      </c>
      <c r="R4108" s="2" t="str">
        <f>RIGHT(N4108,LEN(N4108)-SEARCH("/",N4108))</f>
        <v>spaces</v>
      </c>
      <c r="S4108" s="21">
        <f>(((J4108/60)/60)/24)+DATE(1970,1,1)+(-5/24)</f>
        <v>42435.733749999999</v>
      </c>
      <c r="T4108" s="21">
        <f>(((I4108/60)/60)/24)+DATE(1970,1,1)+(-5/24)</f>
        <v>42495.692083333335</v>
      </c>
    </row>
    <row r="4109" spans="1:20" ht="60" hidden="1" x14ac:dyDescent="0.25">
      <c r="A4109" s="13">
        <v>3121</v>
      </c>
      <c r="B4109" s="3" t="s">
        <v>3121</v>
      </c>
      <c r="C4109" s="3" t="s">
        <v>7231</v>
      </c>
      <c r="D4109" s="2">
        <v>1500</v>
      </c>
      <c r="E4109" s="11">
        <v>10</v>
      </c>
      <c r="F4109" s="2" t="s">
        <v>8219</v>
      </c>
      <c r="G4109" s="2" t="s">
        <v>8228</v>
      </c>
      <c r="H4109" s="2" t="s">
        <v>8250</v>
      </c>
      <c r="I4109" s="2">
        <v>1411748335</v>
      </c>
      <c r="J4109" s="2">
        <v>1406564335</v>
      </c>
      <c r="K4109" s="2" t="b">
        <v>0</v>
      </c>
      <c r="L4109" s="2">
        <v>1</v>
      </c>
      <c r="M4109" s="2" t="b">
        <v>0</v>
      </c>
      <c r="N4109" s="2" t="s">
        <v>8302</v>
      </c>
      <c r="O4109" s="9">
        <f>E4109/D4109</f>
        <v>6.6666666666666671E-3</v>
      </c>
      <c r="P4109" s="10">
        <f>IF(E4109=0,0,E4109/L4109)</f>
        <v>10</v>
      </c>
      <c r="Q4109" s="2" t="str">
        <f>LEFT(N4109,SEARCH("/",N4109,1)-1)</f>
        <v>theater</v>
      </c>
      <c r="R4109" s="2" t="str">
        <f>RIGHT(N4109,LEN(N4109)-SEARCH("/",N4109))</f>
        <v>spaces</v>
      </c>
      <c r="S4109" s="21">
        <f>(((J4109/60)/60)/24)+DATE(1970,1,1)+(-5/24)</f>
        <v>41848.471469907403</v>
      </c>
      <c r="T4109" s="21">
        <f>(((I4109/60)/60)/24)+DATE(1970,1,1)+(-5/24)</f>
        <v>41908.471469907403</v>
      </c>
    </row>
    <row r="4110" spans="1:20" ht="30" hidden="1" x14ac:dyDescent="0.25">
      <c r="A4110" s="13">
        <v>3122</v>
      </c>
      <c r="B4110" s="3" t="s">
        <v>3122</v>
      </c>
      <c r="C4110" s="3" t="s">
        <v>7232</v>
      </c>
      <c r="D4110" s="2">
        <v>199</v>
      </c>
      <c r="E4110" s="11">
        <v>116</v>
      </c>
      <c r="F4110" s="2" t="s">
        <v>8219</v>
      </c>
      <c r="G4110" s="2" t="s">
        <v>8223</v>
      </c>
      <c r="H4110" s="2" t="s">
        <v>8245</v>
      </c>
      <c r="I4110" s="2">
        <v>1478733732</v>
      </c>
      <c r="J4110" s="2">
        <v>1478298132</v>
      </c>
      <c r="K4110" s="2" t="b">
        <v>0</v>
      </c>
      <c r="L4110" s="2">
        <v>2</v>
      </c>
      <c r="M4110" s="2" t="b">
        <v>0</v>
      </c>
      <c r="N4110" s="2" t="s">
        <v>8302</v>
      </c>
      <c r="O4110" s="9">
        <f>E4110/D4110</f>
        <v>0.58291457286432158</v>
      </c>
      <c r="P4110" s="10">
        <f>IF(E4110=0,0,E4110/L4110)</f>
        <v>58</v>
      </c>
      <c r="Q4110" s="2" t="str">
        <f>LEFT(N4110,SEARCH("/",N4110,1)-1)</f>
        <v>theater</v>
      </c>
      <c r="R4110" s="2" t="str">
        <f>RIGHT(N4110,LEN(N4110)-SEARCH("/",N4110))</f>
        <v>spaces</v>
      </c>
      <c r="S4110" s="21">
        <f>(((J4110/60)/60)/24)+DATE(1970,1,1)+(-5/24)</f>
        <v>42678.723749999997</v>
      </c>
      <c r="T4110" s="21">
        <f>(((I4110/60)/60)/24)+DATE(1970,1,1)+(-5/24)</f>
        <v>42683.765416666669</v>
      </c>
    </row>
    <row r="4111" spans="1:20" ht="90" hidden="1" x14ac:dyDescent="0.25">
      <c r="A4111" s="13">
        <v>3123</v>
      </c>
      <c r="B4111" s="3" t="s">
        <v>3123</v>
      </c>
      <c r="C4111" s="3" t="s">
        <v>7233</v>
      </c>
      <c r="D4111" s="2">
        <v>125000</v>
      </c>
      <c r="E4111" s="11">
        <v>85192</v>
      </c>
      <c r="F4111" s="2" t="s">
        <v>8219</v>
      </c>
      <c r="G4111" s="2" t="s">
        <v>8223</v>
      </c>
      <c r="H4111" s="2" t="s">
        <v>8245</v>
      </c>
      <c r="I4111" s="2">
        <v>1468108198</v>
      </c>
      <c r="J4111" s="2">
        <v>1465516198</v>
      </c>
      <c r="K4111" s="2" t="b">
        <v>0</v>
      </c>
      <c r="L4111" s="2">
        <v>348</v>
      </c>
      <c r="M4111" s="2" t="b">
        <v>0</v>
      </c>
      <c r="N4111" s="2" t="s">
        <v>8302</v>
      </c>
      <c r="O4111" s="9">
        <f>E4111/D4111</f>
        <v>0.68153600000000003</v>
      </c>
      <c r="P4111" s="10">
        <f>IF(E4111=0,0,E4111/L4111)</f>
        <v>244.80459770114942</v>
      </c>
      <c r="Q4111" s="2" t="str">
        <f>LEFT(N4111,SEARCH("/",N4111,1)-1)</f>
        <v>theater</v>
      </c>
      <c r="R4111" s="2" t="str">
        <f>RIGHT(N4111,LEN(N4111)-SEARCH("/",N4111))</f>
        <v>spaces</v>
      </c>
      <c r="S4111" s="21">
        <f>(((J4111/60)/60)/24)+DATE(1970,1,1)+(-5/24)</f>
        <v>42530.784699074073</v>
      </c>
      <c r="T4111" s="21">
        <f>(((I4111/60)/60)/24)+DATE(1970,1,1)+(-5/24)</f>
        <v>42560.784699074073</v>
      </c>
    </row>
    <row r="4112" spans="1:20" ht="75" hidden="1" x14ac:dyDescent="0.25">
      <c r="A4112" s="13">
        <v>3124</v>
      </c>
      <c r="B4112" s="3" t="s">
        <v>3124</v>
      </c>
      <c r="C4112" s="3" t="s">
        <v>7234</v>
      </c>
      <c r="D4112" s="2">
        <v>800000</v>
      </c>
      <c r="E4112" s="11">
        <v>26</v>
      </c>
      <c r="F4112" s="2" t="s">
        <v>8219</v>
      </c>
      <c r="G4112" s="2" t="s">
        <v>8223</v>
      </c>
      <c r="H4112" s="2" t="s">
        <v>8245</v>
      </c>
      <c r="I4112" s="2">
        <v>1422902601</v>
      </c>
      <c r="J4112" s="2">
        <v>1417718601</v>
      </c>
      <c r="K4112" s="2" t="b">
        <v>0</v>
      </c>
      <c r="L4112" s="2">
        <v>4</v>
      </c>
      <c r="M4112" s="2" t="b">
        <v>0</v>
      </c>
      <c r="N4112" s="2" t="s">
        <v>8302</v>
      </c>
      <c r="O4112" s="9">
        <f>E4112/D4112</f>
        <v>3.2499999999999997E-5</v>
      </c>
      <c r="P4112" s="10">
        <f>IF(E4112=0,0,E4112/L4112)</f>
        <v>6.5</v>
      </c>
      <c r="Q4112" s="2" t="str">
        <f>LEFT(N4112,SEARCH("/",N4112,1)-1)</f>
        <v>theater</v>
      </c>
      <c r="R4112" s="2" t="str">
        <f>RIGHT(N4112,LEN(N4112)-SEARCH("/",N4112))</f>
        <v>spaces</v>
      </c>
      <c r="S4112" s="21">
        <f>(((J4112/60)/60)/24)+DATE(1970,1,1)+(-5/24)</f>
        <v>41977.571770833332</v>
      </c>
      <c r="T4112" s="21">
        <f>(((I4112/60)/60)/24)+DATE(1970,1,1)+(-5/24)</f>
        <v>42037.571770833332</v>
      </c>
    </row>
    <row r="4113" spans="1:20" hidden="1" x14ac:dyDescent="0.25">
      <c r="A4113" s="13">
        <v>3125</v>
      </c>
      <c r="B4113" s="3" t="s">
        <v>3125</v>
      </c>
      <c r="C4113" s="3" t="s">
        <v>7235</v>
      </c>
      <c r="D4113" s="2">
        <v>1500000</v>
      </c>
      <c r="E4113" s="11">
        <v>0</v>
      </c>
      <c r="F4113" s="2" t="s">
        <v>8219</v>
      </c>
      <c r="G4113" s="2" t="s">
        <v>8223</v>
      </c>
      <c r="H4113" s="2" t="s">
        <v>8245</v>
      </c>
      <c r="I4113" s="2">
        <v>1452142672</v>
      </c>
      <c r="J4113" s="2">
        <v>1449550672</v>
      </c>
      <c r="K4113" s="2" t="b">
        <v>0</v>
      </c>
      <c r="L4113" s="2">
        <v>0</v>
      </c>
      <c r="M4113" s="2" t="b">
        <v>0</v>
      </c>
      <c r="N4113" s="2" t="s">
        <v>8302</v>
      </c>
      <c r="O4113" s="9">
        <f>E4113/D4113</f>
        <v>0</v>
      </c>
      <c r="P4113" s="10">
        <f>IF(E4113=0,0,E4113/L4113)</f>
        <v>0</v>
      </c>
      <c r="Q4113" s="2" t="str">
        <f>LEFT(N4113,SEARCH("/",N4113,1)-1)</f>
        <v>theater</v>
      </c>
      <c r="R4113" s="2" t="str">
        <f>RIGHT(N4113,LEN(N4113)-SEARCH("/",N4113))</f>
        <v>spaces</v>
      </c>
      <c r="S4113" s="21">
        <f>(((J4113/60)/60)/24)+DATE(1970,1,1)+(-5/24)</f>
        <v>42345.998518518514</v>
      </c>
      <c r="T4113" s="21">
        <f>(((I4113/60)/60)/24)+DATE(1970,1,1)+(-5/24)</f>
        <v>42375.998518518514</v>
      </c>
    </row>
    <row r="4114" spans="1:20" ht="120" hidden="1" x14ac:dyDescent="0.25">
      <c r="A4114" s="13">
        <v>3126</v>
      </c>
      <c r="B4114" s="3" t="s">
        <v>3126</v>
      </c>
      <c r="C4114" s="3" t="s">
        <v>7236</v>
      </c>
      <c r="D4114" s="2">
        <v>25000</v>
      </c>
      <c r="E4114" s="11">
        <v>1040</v>
      </c>
      <c r="F4114" s="2" t="s">
        <v>8219</v>
      </c>
      <c r="G4114" s="2" t="s">
        <v>8223</v>
      </c>
      <c r="H4114" s="2" t="s">
        <v>8245</v>
      </c>
      <c r="I4114" s="2">
        <v>1459121162</v>
      </c>
      <c r="J4114" s="2">
        <v>1456532762</v>
      </c>
      <c r="K4114" s="2" t="b">
        <v>0</v>
      </c>
      <c r="L4114" s="2">
        <v>17</v>
      </c>
      <c r="M4114" s="2" t="b">
        <v>0</v>
      </c>
      <c r="N4114" s="2" t="s">
        <v>8302</v>
      </c>
      <c r="O4114" s="9">
        <f>E4114/D4114</f>
        <v>4.1599999999999998E-2</v>
      </c>
      <c r="P4114" s="10">
        <f>IF(E4114=0,0,E4114/L4114)</f>
        <v>61.176470588235297</v>
      </c>
      <c r="Q4114" s="2" t="str">
        <f>LEFT(N4114,SEARCH("/",N4114,1)-1)</f>
        <v>theater</v>
      </c>
      <c r="R4114" s="2" t="str">
        <f>RIGHT(N4114,LEN(N4114)-SEARCH("/",N4114))</f>
        <v>spaces</v>
      </c>
      <c r="S4114" s="21">
        <f>(((J4114/60)/60)/24)+DATE(1970,1,1)+(-5/24)</f>
        <v>42426.809745370374</v>
      </c>
      <c r="T4114" s="21">
        <f>(((I4114/60)/60)/24)+DATE(1970,1,1)+(-5/24)</f>
        <v>42456.768078703702</v>
      </c>
    </row>
    <row r="4115" spans="1:20" ht="90" hidden="1" x14ac:dyDescent="0.25">
      <c r="A4115" s="13">
        <v>3127</v>
      </c>
      <c r="B4115" s="3" t="s">
        <v>3127</v>
      </c>
      <c r="C4115" s="3" t="s">
        <v>7237</v>
      </c>
      <c r="D4115" s="2">
        <v>100000</v>
      </c>
      <c r="E4115" s="11">
        <v>0</v>
      </c>
      <c r="F4115" s="2" t="s">
        <v>8219</v>
      </c>
      <c r="G4115" s="2" t="s">
        <v>8223</v>
      </c>
      <c r="H4115" s="2" t="s">
        <v>8245</v>
      </c>
      <c r="I4115" s="2">
        <v>1425242029</v>
      </c>
      <c r="J4115" s="2">
        <v>1422650029</v>
      </c>
      <c r="K4115" s="2" t="b">
        <v>0</v>
      </c>
      <c r="L4115" s="2">
        <v>0</v>
      </c>
      <c r="M4115" s="2" t="b">
        <v>0</v>
      </c>
      <c r="N4115" s="2" t="s">
        <v>8302</v>
      </c>
      <c r="O4115" s="9">
        <f>E4115/D4115</f>
        <v>0</v>
      </c>
      <c r="P4115" s="10">
        <f>IF(E4115=0,0,E4115/L4115)</f>
        <v>0</v>
      </c>
      <c r="Q4115" s="2" t="str">
        <f>LEFT(N4115,SEARCH("/",N4115,1)-1)</f>
        <v>theater</v>
      </c>
      <c r="R4115" s="2" t="str">
        <f>RIGHT(N4115,LEN(N4115)-SEARCH("/",N4115))</f>
        <v>spaces</v>
      </c>
      <c r="S4115" s="21">
        <f>(((J4115/60)/60)/24)+DATE(1970,1,1)+(-5/24)</f>
        <v>42034.648483796293</v>
      </c>
      <c r="T4115" s="21">
        <f>(((I4115/60)/60)/24)+DATE(1970,1,1)+(-5/24)</f>
        <v>42064.648483796293</v>
      </c>
    </row>
  </sheetData>
  <autoFilter ref="A1:T4115" xr:uid="{1966F141-08B6-46FA-8067-2AFF97DA8CD4}">
    <filterColumn colId="10">
      <filters>
        <filter val="TRUE"/>
      </filters>
    </filterColumn>
    <filterColumn colId="12">
      <filters>
        <filter val="FALSE"/>
      </filters>
    </filterColumn>
  </autoFilter>
  <conditionalFormatting sqref="F2:F4115">
    <cfRule type="cellIs" dxfId="11" priority="2" operator="equal">
      <formula>"live"</formula>
    </cfRule>
    <cfRule type="cellIs" dxfId="10" priority="5" operator="equal">
      <formula>"failed"</formula>
    </cfRule>
  </conditionalFormatting>
  <conditionalFormatting sqref="F1:F4115">
    <cfRule type="cellIs" dxfId="9" priority="3" operator="equal">
      <formula>"canceled"</formula>
    </cfRule>
    <cfRule type="cellIs" dxfId="8" priority="4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7090E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E6014-00CB-4499-86D3-D954EEB97FEF}">
  <dimension ref="A1:F35"/>
  <sheetViews>
    <sheetView workbookViewId="0">
      <selection activeCell="Q9" sqref="Q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5.85546875" bestFit="1" customWidth="1"/>
    <col min="8" max="8" width="13.5703125" bestFit="1" customWidth="1"/>
    <col min="9" max="9" width="15.85546875" bestFit="1" customWidth="1"/>
    <col min="10" max="10" width="18.5703125" bestFit="1" customWidth="1"/>
    <col min="11" max="11" width="20.8554687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6" t="s">
        <v>8222</v>
      </c>
      <c r="B1" t="s">
        <v>8328</v>
      </c>
    </row>
    <row r="3" spans="1:6" x14ac:dyDescent="0.25">
      <c r="A3" s="16" t="s">
        <v>8332</v>
      </c>
      <c r="B3" s="16" t="s">
        <v>8326</v>
      </c>
    </row>
    <row r="4" spans="1:6" x14ac:dyDescent="0.25">
      <c r="A4" s="16" t="s">
        <v>8310</v>
      </c>
      <c r="B4" t="s">
        <v>8218</v>
      </c>
      <c r="C4" t="s">
        <v>8221</v>
      </c>
      <c r="D4" t="s">
        <v>8220</v>
      </c>
      <c r="E4" t="s">
        <v>8219</v>
      </c>
      <c r="F4" t="s">
        <v>8311</v>
      </c>
    </row>
    <row r="5" spans="1:6" x14ac:dyDescent="0.25">
      <c r="A5" s="17" t="s">
        <v>8309</v>
      </c>
      <c r="B5" s="15">
        <v>300</v>
      </c>
      <c r="C5" s="15"/>
      <c r="D5" s="15">
        <v>180</v>
      </c>
      <c r="E5" s="15">
        <v>40</v>
      </c>
      <c r="F5" s="15">
        <v>520</v>
      </c>
    </row>
    <row r="6" spans="1:6" x14ac:dyDescent="0.25">
      <c r="A6" s="17" t="s">
        <v>8312</v>
      </c>
      <c r="B6" s="15">
        <v>34</v>
      </c>
      <c r="C6" s="15">
        <v>6</v>
      </c>
      <c r="D6" s="15">
        <v>140</v>
      </c>
      <c r="E6" s="15">
        <v>20</v>
      </c>
      <c r="F6" s="15">
        <v>200</v>
      </c>
    </row>
    <row r="7" spans="1:6" x14ac:dyDescent="0.25">
      <c r="A7" s="17" t="s">
        <v>8322</v>
      </c>
      <c r="B7" s="15">
        <v>80</v>
      </c>
      <c r="C7" s="15"/>
      <c r="D7" s="15">
        <v>140</v>
      </c>
      <c r="E7" s="15"/>
      <c r="F7" s="15">
        <v>220</v>
      </c>
    </row>
    <row r="8" spans="1:6" x14ac:dyDescent="0.25">
      <c r="A8" s="17" t="s">
        <v>8327</v>
      </c>
      <c r="B8" s="15"/>
      <c r="C8" s="15"/>
      <c r="D8" s="15"/>
      <c r="E8" s="15">
        <v>24</v>
      </c>
      <c r="F8" s="15">
        <v>24</v>
      </c>
    </row>
    <row r="9" spans="1:6" x14ac:dyDescent="0.25">
      <c r="A9" s="17" t="s">
        <v>8314</v>
      </c>
      <c r="B9" s="15">
        <v>540</v>
      </c>
      <c r="C9" s="15">
        <v>20</v>
      </c>
      <c r="D9" s="15">
        <v>120</v>
      </c>
      <c r="E9" s="15">
        <v>20</v>
      </c>
      <c r="F9" s="15">
        <v>700</v>
      </c>
    </row>
    <row r="10" spans="1:6" x14ac:dyDescent="0.25">
      <c r="A10" s="17" t="s">
        <v>8313</v>
      </c>
      <c r="B10" s="15">
        <v>103</v>
      </c>
      <c r="C10" s="15"/>
      <c r="D10" s="15">
        <v>117</v>
      </c>
      <c r="E10" s="15"/>
      <c r="F10" s="15">
        <v>220</v>
      </c>
    </row>
    <row r="11" spans="1:6" x14ac:dyDescent="0.25">
      <c r="A11" s="17" t="s">
        <v>8319</v>
      </c>
      <c r="B11" s="15">
        <v>80</v>
      </c>
      <c r="C11" s="15"/>
      <c r="D11" s="15">
        <v>127</v>
      </c>
      <c r="E11" s="15">
        <v>30</v>
      </c>
      <c r="F11" s="15">
        <v>237</v>
      </c>
    </row>
    <row r="12" spans="1:6" x14ac:dyDescent="0.25">
      <c r="A12" s="17" t="s">
        <v>8318</v>
      </c>
      <c r="B12" s="15">
        <v>209</v>
      </c>
      <c r="C12" s="15"/>
      <c r="D12" s="15">
        <v>213</v>
      </c>
      <c r="E12" s="15">
        <v>178</v>
      </c>
      <c r="F12" s="15">
        <v>600</v>
      </c>
    </row>
    <row r="13" spans="1:6" x14ac:dyDescent="0.25">
      <c r="A13" s="17" t="s">
        <v>8317</v>
      </c>
      <c r="B13" s="15">
        <v>839</v>
      </c>
      <c r="C13" s="15">
        <v>24</v>
      </c>
      <c r="D13" s="15">
        <v>493</v>
      </c>
      <c r="E13" s="15">
        <v>37</v>
      </c>
      <c r="F13" s="15">
        <v>1393</v>
      </c>
    </row>
    <row r="14" spans="1:6" x14ac:dyDescent="0.25">
      <c r="A14" s="17" t="s">
        <v>8311</v>
      </c>
      <c r="B14" s="15">
        <v>2185</v>
      </c>
      <c r="C14" s="15">
        <v>50</v>
      </c>
      <c r="D14" s="15">
        <v>1530</v>
      </c>
      <c r="E14" s="15">
        <v>349</v>
      </c>
      <c r="F14" s="15">
        <v>4114</v>
      </c>
    </row>
    <row r="15" spans="1:6" x14ac:dyDescent="0.25">
      <c r="A15" t="str">
        <f>A5</f>
        <v>film &amp; video</v>
      </c>
      <c r="B15" s="35">
        <f>GETPIVOTDATA("Outcome",A3,"Outcome","successful","Category","film &amp; video")/GETPIVOTDATA("Outcome",A3,"Category","film &amp; video")</f>
        <v>0.57692307692307687</v>
      </c>
    </row>
    <row r="16" spans="1:6" x14ac:dyDescent="0.25">
      <c r="A16" t="str">
        <f t="shared" ref="A16:A23" si="0">A6</f>
        <v>food</v>
      </c>
      <c r="B16" s="35">
        <f>GETPIVOTDATA("Outcome",$A$3,"Outcome","successful","Category","food")/GETPIVOTDATA("Outcome",$A$3,"Category","food")</f>
        <v>0.17</v>
      </c>
    </row>
    <row r="17" spans="1:2" x14ac:dyDescent="0.25">
      <c r="A17" t="str">
        <f t="shared" si="0"/>
        <v>games</v>
      </c>
      <c r="B17" s="35">
        <f>GETPIVOTDATA("Outcome",$A$3,"Outcome","successful","Category","games")/GETPIVOTDATA("Outcome",$A$3,"Category","games")</f>
        <v>0.36363636363636365</v>
      </c>
    </row>
    <row r="18" spans="1:2" x14ac:dyDescent="0.25">
      <c r="A18" t="str">
        <f t="shared" si="0"/>
        <v>journalism</v>
      </c>
      <c r="B18" s="35">
        <f>GETPIVOTDATA("Outcome",$A$3,"Outcome","successful","Category","journalism")/GETPIVOTDATA("Outcome",$A$3,"Category","journalism")</f>
        <v>0</v>
      </c>
    </row>
    <row r="19" spans="1:2" x14ac:dyDescent="0.25">
      <c r="A19" t="str">
        <f t="shared" si="0"/>
        <v>music</v>
      </c>
      <c r="B19" s="35">
        <f>GETPIVOTDATA("Outcome",$A$3,"Outcome","successful","Category","music")/GETPIVOTDATA("Outcome",$A$3,"Category","music")</f>
        <v>0.77142857142857146</v>
      </c>
    </row>
    <row r="20" spans="1:2" x14ac:dyDescent="0.25">
      <c r="A20" t="str">
        <f t="shared" si="0"/>
        <v>photography</v>
      </c>
      <c r="B20" s="35">
        <f>GETPIVOTDATA("Outcome",$A$3,"Outcome","successful","Category","photography")/GETPIVOTDATA("Outcome",$A$3,"Category","photography")</f>
        <v>0.4681818181818182</v>
      </c>
    </row>
    <row r="21" spans="1:2" x14ac:dyDescent="0.25">
      <c r="A21" t="str">
        <f t="shared" si="0"/>
        <v>publishing</v>
      </c>
      <c r="B21" s="35">
        <f>GETPIVOTDATA("Outcome",$A$3,"Outcome","successful","Category","photography")/GETPIVOTDATA("Outcome",$A$3,"Category","photography")</f>
        <v>0.4681818181818182</v>
      </c>
    </row>
    <row r="22" spans="1:2" x14ac:dyDescent="0.25">
      <c r="A22" t="str">
        <f t="shared" si="0"/>
        <v>technology</v>
      </c>
      <c r="B22" s="35">
        <f>GETPIVOTDATA("Outcome",$A$3,"Outcome","successful","Category","technology")/GETPIVOTDATA("Outcome",$A$3,"Category","technology")</f>
        <v>0.34833333333333333</v>
      </c>
    </row>
    <row r="23" spans="1:2" x14ac:dyDescent="0.25">
      <c r="A23" t="str">
        <f t="shared" si="0"/>
        <v>theater</v>
      </c>
      <c r="B23" s="35">
        <f>GETPIVOTDATA("Outcome",$A$3,"Outcome","successful","Category","theater")/GETPIVOTDATA("Outcome",$A$3,"Category","theater")</f>
        <v>0.60229720028715006</v>
      </c>
    </row>
    <row r="26" spans="1:2" x14ac:dyDescent="0.25">
      <c r="A26" t="s">
        <v>8377</v>
      </c>
    </row>
    <row r="27" spans="1:2" x14ac:dyDescent="0.25">
      <c r="A27" t="str">
        <f>A15</f>
        <v>film &amp; video</v>
      </c>
      <c r="B27" s="35">
        <f>GETPIVOTDATA("Outcome",$A$3,"Category","film &amp; video")/GETPIVOTDATA("Outcome",$A$3)</f>
        <v>0.12639766650461837</v>
      </c>
    </row>
    <row r="28" spans="1:2" x14ac:dyDescent="0.25">
      <c r="A28" t="str">
        <f t="shared" ref="A28:A35" si="1">A16</f>
        <v>food</v>
      </c>
      <c r="B28" s="35">
        <f>GETPIVOTDATA("Outcome",$A$3,"Category","food")/GETPIVOTDATA("Outcome",$A$3)</f>
        <v>4.8614487117160911E-2</v>
      </c>
    </row>
    <row r="29" spans="1:2" x14ac:dyDescent="0.25">
      <c r="A29" t="str">
        <f t="shared" si="1"/>
        <v>games</v>
      </c>
      <c r="B29" s="35">
        <f>GETPIVOTDATA("Outcome",$A$3,"Category","games")/GETPIVOTDATA("Outcome",$A$3)</f>
        <v>5.3475935828877004E-2</v>
      </c>
    </row>
    <row r="30" spans="1:2" x14ac:dyDescent="0.25">
      <c r="A30" t="str">
        <f t="shared" si="1"/>
        <v>journalism</v>
      </c>
      <c r="B30" s="35">
        <f>GETPIVOTDATA("Outcome",$A$3,"Category","journalism")/GETPIVOTDATA("Outcome",$A$3)</f>
        <v>5.8337384540593099E-3</v>
      </c>
    </row>
    <row r="31" spans="1:2" x14ac:dyDescent="0.25">
      <c r="A31" t="str">
        <f t="shared" si="1"/>
        <v>music</v>
      </c>
      <c r="B31" s="35">
        <f>GETPIVOTDATA("Outcome",$A$3,"Category","music")/GETPIVOTDATA("Outcome",$A$3)</f>
        <v>0.17015070491006321</v>
      </c>
    </row>
    <row r="32" spans="1:2" x14ac:dyDescent="0.25">
      <c r="A32" t="str">
        <f t="shared" si="1"/>
        <v>photography</v>
      </c>
      <c r="B32" s="35">
        <f>GETPIVOTDATA("Outcome",$A$3,"Category","photography")/GETPIVOTDATA("Outcome",$A$3)</f>
        <v>5.3475935828877004E-2</v>
      </c>
    </row>
    <row r="33" spans="1:2" x14ac:dyDescent="0.25">
      <c r="A33" t="str">
        <f t="shared" si="1"/>
        <v>publishing</v>
      </c>
      <c r="B33" s="35">
        <f>GETPIVOTDATA("Outcome",$A$3,"Category","publishing")/GETPIVOTDATA("Outcome",$A$3)</f>
        <v>5.7608167233835682E-2</v>
      </c>
    </row>
    <row r="34" spans="1:2" x14ac:dyDescent="0.25">
      <c r="A34" t="str">
        <f t="shared" si="1"/>
        <v>technology</v>
      </c>
      <c r="B34" s="35">
        <f>GETPIVOTDATA("Outcome",$A$3,"Category","technology")/GETPIVOTDATA("Outcome",$A$3)</f>
        <v>0.14584346135148274</v>
      </c>
    </row>
    <row r="35" spans="1:2" x14ac:dyDescent="0.25">
      <c r="A35" t="str">
        <f t="shared" si="1"/>
        <v>theater</v>
      </c>
      <c r="B35" s="35">
        <f>GETPIVOTDATA("Outcome",$A$3,"Category","theater")/GETPIVOTDATA("Outcome",$A$3)</f>
        <v>0.33859990277102575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F4B-422B-4E5D-B796-EEED1915973D}">
  <dimension ref="A1:F15"/>
  <sheetViews>
    <sheetView topLeftCell="A4" workbookViewId="0">
      <selection activeCell="Y23" sqref="Y2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6" t="s">
        <v>8222</v>
      </c>
      <c r="B1" t="s">
        <v>8328</v>
      </c>
    </row>
    <row r="2" spans="1:6" x14ac:dyDescent="0.25">
      <c r="A2" s="16" t="s">
        <v>8305</v>
      </c>
      <c r="B2" t="s">
        <v>8314</v>
      </c>
    </row>
    <row r="4" spans="1:6" x14ac:dyDescent="0.25">
      <c r="A4" s="16" t="s">
        <v>8332</v>
      </c>
      <c r="B4" s="16" t="s">
        <v>8326</v>
      </c>
    </row>
    <row r="5" spans="1:6" x14ac:dyDescent="0.25">
      <c r="A5" s="16" t="s">
        <v>8310</v>
      </c>
      <c r="B5" t="s">
        <v>8218</v>
      </c>
      <c r="C5" t="s">
        <v>8221</v>
      </c>
      <c r="D5" t="s">
        <v>8220</v>
      </c>
      <c r="E5" t="s">
        <v>8219</v>
      </c>
      <c r="F5" t="s">
        <v>8311</v>
      </c>
    </row>
    <row r="6" spans="1:6" x14ac:dyDescent="0.25">
      <c r="A6" s="17" t="s">
        <v>8325</v>
      </c>
      <c r="B6" s="15">
        <v>40</v>
      </c>
      <c r="C6" s="15"/>
      <c r="D6" s="15"/>
      <c r="E6" s="15"/>
      <c r="F6" s="15">
        <v>40</v>
      </c>
    </row>
    <row r="7" spans="1:6" x14ac:dyDescent="0.25">
      <c r="A7" s="17" t="s">
        <v>8324</v>
      </c>
      <c r="B7" s="15">
        <v>40</v>
      </c>
      <c r="C7" s="15"/>
      <c r="D7" s="15"/>
      <c r="E7" s="15"/>
      <c r="F7" s="15">
        <v>40</v>
      </c>
    </row>
    <row r="8" spans="1:6" x14ac:dyDescent="0.25">
      <c r="A8" s="17" t="s">
        <v>8321</v>
      </c>
      <c r="B8" s="15"/>
      <c r="C8" s="15">
        <v>20</v>
      </c>
      <c r="D8" s="15">
        <v>40</v>
      </c>
      <c r="E8" s="15"/>
      <c r="F8" s="15">
        <v>60</v>
      </c>
    </row>
    <row r="9" spans="1:6" x14ac:dyDescent="0.25">
      <c r="A9" s="17" t="s">
        <v>8323</v>
      </c>
      <c r="B9" s="15">
        <v>140</v>
      </c>
      <c r="C9" s="15"/>
      <c r="D9" s="15">
        <v>20</v>
      </c>
      <c r="E9" s="15"/>
      <c r="F9" s="15">
        <v>160</v>
      </c>
    </row>
    <row r="10" spans="1:6" x14ac:dyDescent="0.25">
      <c r="A10" s="17" t="s">
        <v>8329</v>
      </c>
      <c r="B10" s="15"/>
      <c r="C10" s="15"/>
      <c r="D10" s="15">
        <v>60</v>
      </c>
      <c r="E10" s="15"/>
      <c r="F10" s="15">
        <v>60</v>
      </c>
    </row>
    <row r="11" spans="1:6" x14ac:dyDescent="0.25">
      <c r="A11" s="17" t="s">
        <v>8330</v>
      </c>
      <c r="B11" s="15">
        <v>20</v>
      </c>
      <c r="C11" s="15"/>
      <c r="D11" s="15"/>
      <c r="E11" s="15"/>
      <c r="F11" s="15">
        <v>20</v>
      </c>
    </row>
    <row r="12" spans="1:6" x14ac:dyDescent="0.25">
      <c r="A12" s="17" t="s">
        <v>8320</v>
      </c>
      <c r="B12" s="15">
        <v>40</v>
      </c>
      <c r="C12" s="15"/>
      <c r="D12" s="15"/>
      <c r="E12" s="15"/>
      <c r="F12" s="15">
        <v>40</v>
      </c>
    </row>
    <row r="13" spans="1:6" x14ac:dyDescent="0.25">
      <c r="A13" s="17" t="s">
        <v>8316</v>
      </c>
      <c r="B13" s="15">
        <v>260</v>
      </c>
      <c r="C13" s="15"/>
      <c r="D13" s="15"/>
      <c r="E13" s="15"/>
      <c r="F13" s="15">
        <v>260</v>
      </c>
    </row>
    <row r="14" spans="1:6" x14ac:dyDescent="0.25">
      <c r="A14" s="17" t="s">
        <v>8315</v>
      </c>
      <c r="B14" s="15"/>
      <c r="C14" s="15"/>
      <c r="D14" s="15"/>
      <c r="E14" s="15">
        <v>20</v>
      </c>
      <c r="F14" s="15">
        <v>20</v>
      </c>
    </row>
    <row r="15" spans="1:6" x14ac:dyDescent="0.25">
      <c r="A15" s="17" t="s">
        <v>8311</v>
      </c>
      <c r="B15" s="15">
        <v>540</v>
      </c>
      <c r="C15" s="15">
        <v>20</v>
      </c>
      <c r="D15" s="15">
        <v>120</v>
      </c>
      <c r="E15" s="15">
        <v>20</v>
      </c>
      <c r="F15" s="15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A895C-1A2D-48BD-B164-03E3B9693D0E}">
  <dimension ref="A1:E31"/>
  <sheetViews>
    <sheetView workbookViewId="0">
      <selection activeCell="A9" sqref="A9:E9"/>
      <pivotSelection pane="bottomRight" showHeader="1" extendable="1" axis="axisRow" start="3" max="13" activeRow="8" previousRow="8" click="1" r:id="rId1">
        <pivotArea dataOnly="0" fieldPosition="0">
          <references count="1">
            <reference field="18" count="1">
              <x v="4"/>
            </reference>
          </references>
        </pivotArea>
      </pivotSelection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8305</v>
      </c>
      <c r="B1" t="s">
        <v>8328</v>
      </c>
    </row>
    <row r="2" spans="1:5" x14ac:dyDescent="0.25">
      <c r="A2" s="16" t="s">
        <v>8347</v>
      </c>
      <c r="B2" t="s">
        <v>8328</v>
      </c>
    </row>
    <row r="4" spans="1:5" x14ac:dyDescent="0.25">
      <c r="A4" s="16" t="s">
        <v>8332</v>
      </c>
      <c r="B4" s="16" t="s">
        <v>8326</v>
      </c>
    </row>
    <row r="5" spans="1:5" x14ac:dyDescent="0.25">
      <c r="A5" s="16" t="s">
        <v>8310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5">
      <c r="A6" s="22" t="s">
        <v>8341</v>
      </c>
      <c r="B6" s="15">
        <v>183</v>
      </c>
      <c r="C6" s="15">
        <v>147</v>
      </c>
      <c r="D6" s="15">
        <v>34</v>
      </c>
      <c r="E6" s="15">
        <v>364</v>
      </c>
    </row>
    <row r="7" spans="1:5" x14ac:dyDescent="0.25">
      <c r="A7" s="22" t="s">
        <v>8342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25">
      <c r="A8" s="22" t="s">
        <v>8343</v>
      </c>
      <c r="B8" s="15">
        <v>179</v>
      </c>
      <c r="C8" s="15">
        <v>109</v>
      </c>
      <c r="D8" s="15">
        <v>28</v>
      </c>
      <c r="E8" s="15">
        <v>316</v>
      </c>
    </row>
    <row r="9" spans="1:5" x14ac:dyDescent="0.25">
      <c r="A9" s="22" t="s">
        <v>8344</v>
      </c>
      <c r="B9" s="15">
        <v>193</v>
      </c>
      <c r="C9" s="15">
        <v>104</v>
      </c>
      <c r="D9" s="15">
        <v>27</v>
      </c>
      <c r="E9" s="15">
        <v>324</v>
      </c>
    </row>
    <row r="10" spans="1:5" x14ac:dyDescent="0.25">
      <c r="A10" s="22" t="s">
        <v>8335</v>
      </c>
      <c r="B10" s="15">
        <v>233</v>
      </c>
      <c r="C10" s="15">
        <v>125</v>
      </c>
      <c r="D10" s="15">
        <v>26</v>
      </c>
      <c r="E10" s="15">
        <v>384</v>
      </c>
    </row>
    <row r="11" spans="1:5" x14ac:dyDescent="0.25">
      <c r="A11" s="22" t="s">
        <v>8345</v>
      </c>
      <c r="B11" s="15">
        <v>213</v>
      </c>
      <c r="C11" s="15">
        <v>148</v>
      </c>
      <c r="D11" s="15">
        <v>27</v>
      </c>
      <c r="E11" s="15">
        <v>388</v>
      </c>
    </row>
    <row r="12" spans="1:5" x14ac:dyDescent="0.25">
      <c r="A12" s="22" t="s">
        <v>8336</v>
      </c>
      <c r="B12" s="15">
        <v>192</v>
      </c>
      <c r="C12" s="15">
        <v>149</v>
      </c>
      <c r="D12" s="15">
        <v>44</v>
      </c>
      <c r="E12" s="15">
        <v>385</v>
      </c>
    </row>
    <row r="13" spans="1:5" x14ac:dyDescent="0.25">
      <c r="A13" s="22" t="s">
        <v>8337</v>
      </c>
      <c r="B13" s="15">
        <v>167</v>
      </c>
      <c r="C13" s="15">
        <v>134</v>
      </c>
      <c r="D13" s="15">
        <v>32</v>
      </c>
      <c r="E13" s="15">
        <v>333</v>
      </c>
    </row>
    <row r="14" spans="1:5" x14ac:dyDescent="0.25">
      <c r="A14" s="22" t="s">
        <v>8338</v>
      </c>
      <c r="B14" s="15">
        <v>148</v>
      </c>
      <c r="C14" s="15">
        <v>126</v>
      </c>
      <c r="D14" s="15">
        <v>24</v>
      </c>
      <c r="E14" s="15">
        <v>298</v>
      </c>
    </row>
    <row r="15" spans="1:5" x14ac:dyDescent="0.25">
      <c r="A15" s="22" t="s">
        <v>8339</v>
      </c>
      <c r="B15" s="15">
        <v>184</v>
      </c>
      <c r="C15" s="15">
        <v>150</v>
      </c>
      <c r="D15" s="15">
        <v>20</v>
      </c>
      <c r="E15" s="15">
        <v>354</v>
      </c>
    </row>
    <row r="16" spans="1:5" x14ac:dyDescent="0.25">
      <c r="A16" s="22" t="s">
        <v>8340</v>
      </c>
      <c r="B16" s="15">
        <v>180</v>
      </c>
      <c r="C16" s="15">
        <v>113</v>
      </c>
      <c r="D16" s="15">
        <v>37</v>
      </c>
      <c r="E16" s="15">
        <v>330</v>
      </c>
    </row>
    <row r="17" spans="1:5" x14ac:dyDescent="0.25">
      <c r="A17" s="22" t="s">
        <v>8346</v>
      </c>
      <c r="B17" s="15">
        <v>111</v>
      </c>
      <c r="C17" s="15">
        <v>119</v>
      </c>
      <c r="D17" s="15">
        <v>23</v>
      </c>
      <c r="E17" s="15">
        <v>253</v>
      </c>
    </row>
    <row r="18" spans="1:5" x14ac:dyDescent="0.25">
      <c r="A18" s="22" t="s">
        <v>8311</v>
      </c>
      <c r="B18" s="15">
        <v>2185</v>
      </c>
      <c r="C18" s="15">
        <v>1530</v>
      </c>
      <c r="D18" s="15">
        <v>349</v>
      </c>
      <c r="E18" s="15">
        <v>4064</v>
      </c>
    </row>
    <row r="19" spans="1:5" x14ac:dyDescent="0.25">
      <c r="A19" s="22" t="s">
        <v>8380</v>
      </c>
      <c r="B19" t="s">
        <v>8379</v>
      </c>
    </row>
    <row r="20" spans="1:5" x14ac:dyDescent="0.25">
      <c r="A20" s="38" t="str">
        <f>A6</f>
        <v>Jan</v>
      </c>
      <c r="B20" s="35">
        <f>GETPIVOTDATA("Outcome",A4,"Outcome","successful","Date_Created_conversion",1)/GETPIVOTDATA("Outcome",A4,"Date_Created_conversion",1)</f>
        <v>0.50274725274725274</v>
      </c>
    </row>
    <row r="21" spans="1:5" x14ac:dyDescent="0.25">
      <c r="A21" s="38" t="str">
        <f t="shared" ref="A21:A31" si="0">A7</f>
        <v>Feb</v>
      </c>
      <c r="B21" s="35">
        <f>GETPIVOTDATA("Outcome",$A$4,"Outcome","successful","Date_Created_conversion",2)/GETPIVOTDATA("Outcome",$A$4,"Date_Created_conversion",2)</f>
        <v>0.60298507462686568</v>
      </c>
    </row>
    <row r="22" spans="1:5" x14ac:dyDescent="0.25">
      <c r="A22" s="38" t="str">
        <f t="shared" si="0"/>
        <v>Mar</v>
      </c>
      <c r="B22" s="35">
        <f>GETPIVOTDATA("Outcome",$A$4,"Outcome","successful","Date_Created_conversion",3)/GETPIVOTDATA("Outcome",$A$4,"Date_Created_conversion",3)</f>
        <v>0.56645569620253167</v>
      </c>
    </row>
    <row r="23" spans="1:5" x14ac:dyDescent="0.25">
      <c r="A23" s="38" t="str">
        <f t="shared" si="0"/>
        <v>Apr</v>
      </c>
      <c r="B23" s="35">
        <f>GETPIVOTDATA("Outcome",$A$4,"Outcome","successful","Date_Created_conversion",4)/GETPIVOTDATA("Outcome",$A$4,"Date_Created_conversion",4)</f>
        <v>0.59567901234567899</v>
      </c>
    </row>
    <row r="24" spans="1:5" x14ac:dyDescent="0.25">
      <c r="A24" s="38" t="str">
        <f t="shared" si="0"/>
        <v>May</v>
      </c>
      <c r="B24" s="35">
        <f>GETPIVOTDATA("Outcome",$A$4,"Outcome","successful","Date_Created_conversion",5)/GETPIVOTDATA("Outcome",$A$4,"Date_Created_conversion",5)</f>
        <v>0.60677083333333337</v>
      </c>
    </row>
    <row r="25" spans="1:5" x14ac:dyDescent="0.25">
      <c r="A25" s="38" t="str">
        <f t="shared" si="0"/>
        <v>Jun</v>
      </c>
      <c r="B25" s="35">
        <f>GETPIVOTDATA("Outcome",$A$4,"Outcome","successful","Date_Created_conversion",6)/GETPIVOTDATA("Outcome",$A$4,"Date_Created_conversion",6)</f>
        <v>0.5489690721649485</v>
      </c>
    </row>
    <row r="26" spans="1:5" x14ac:dyDescent="0.25">
      <c r="A26" s="38" t="str">
        <f t="shared" si="0"/>
        <v>Jul</v>
      </c>
      <c r="B26" s="35">
        <f>GETPIVOTDATA("Outcome",$A$4,"Outcome","successful","Date_Created_conversion",7)/GETPIVOTDATA("Outcome",$A$4,"Date_Created_conversion",7)</f>
        <v>0.4987012987012987</v>
      </c>
    </row>
    <row r="27" spans="1:5" x14ac:dyDescent="0.25">
      <c r="A27" s="38" t="str">
        <f t="shared" si="0"/>
        <v>Aug</v>
      </c>
      <c r="B27" s="35">
        <f>GETPIVOTDATA("Outcome",$A$4,"Outcome","successful","Date_Created_conversion",8)/GETPIVOTDATA("Outcome",$A$4,"Date_Created_conversion",8)</f>
        <v>0.50150150150150152</v>
      </c>
    </row>
    <row r="28" spans="1:5" x14ac:dyDescent="0.25">
      <c r="A28" s="38" t="str">
        <f t="shared" si="0"/>
        <v>Sep</v>
      </c>
      <c r="B28" s="35">
        <f>GETPIVOTDATA("Outcome",$A$4,"Outcome","successful","Date_Created_conversion",9)/GETPIVOTDATA("Outcome",$A$4,"Date_Created_conversion",9)</f>
        <v>0.49664429530201343</v>
      </c>
    </row>
    <row r="29" spans="1:5" x14ac:dyDescent="0.25">
      <c r="A29" s="38" t="str">
        <f t="shared" si="0"/>
        <v>Oct</v>
      </c>
      <c r="B29" s="35">
        <f>GETPIVOTDATA("Outcome",$A$4,"Outcome","successful","Date_Created_conversion",10)/GETPIVOTDATA("Outcome",$A$4,"Date_Created_conversion",10)</f>
        <v>0.51977401129943501</v>
      </c>
    </row>
    <row r="30" spans="1:5" x14ac:dyDescent="0.25">
      <c r="A30" s="38" t="str">
        <f t="shared" si="0"/>
        <v>Nov</v>
      </c>
      <c r="B30" s="35">
        <f>GETPIVOTDATA("Outcome",$A$4,"Outcome","successful","Date_Created_conversion",11)/GETPIVOTDATA("Outcome",$A$4,"Date_Created_conversion",11)</f>
        <v>0.54545454545454541</v>
      </c>
    </row>
    <row r="31" spans="1:5" x14ac:dyDescent="0.25">
      <c r="A31" s="38" t="str">
        <f t="shared" si="0"/>
        <v>Dec</v>
      </c>
      <c r="B31" s="35">
        <f>GETPIVOTDATA("Outcome",$A$4,"Outcome","successful","Date_Created_conversion",12)/GETPIVOTDATA("Outcome",$A$4,"Date_Created_conversion",12)</f>
        <v>0.43873517786561267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5514-D497-4887-93A4-B5FEAA7E9DEB}">
  <dimension ref="A1:I18"/>
  <sheetViews>
    <sheetView workbookViewId="0">
      <selection activeCell="D23" sqref="D23"/>
    </sheetView>
  </sheetViews>
  <sheetFormatPr defaultRowHeight="15" x14ac:dyDescent="0.25"/>
  <cols>
    <col min="1" max="1" width="17.7109375" customWidth="1"/>
    <col min="2" max="4" width="11.28515625" customWidth="1"/>
    <col min="5" max="5" width="11.28515625" hidden="1" customWidth="1"/>
    <col min="6" max="9" width="11.28515625" customWidth="1"/>
  </cols>
  <sheetData>
    <row r="1" spans="1:9" s="23" customFormat="1" ht="32.25" customHeight="1" x14ac:dyDescent="0.25">
      <c r="A1" s="23" t="s">
        <v>8354</v>
      </c>
      <c r="B1" s="23" t="s">
        <v>8348</v>
      </c>
      <c r="C1" s="23" t="s">
        <v>8349</v>
      </c>
      <c r="D1" s="23" t="s">
        <v>8350</v>
      </c>
      <c r="E1" s="23" t="s">
        <v>8367</v>
      </c>
      <c r="F1" s="23" t="s">
        <v>8351</v>
      </c>
      <c r="G1" s="23" t="s">
        <v>8375</v>
      </c>
      <c r="H1" s="23" t="s">
        <v>8352</v>
      </c>
      <c r="I1" s="23" t="s">
        <v>8353</v>
      </c>
    </row>
    <row r="2" spans="1:9" x14ac:dyDescent="0.25">
      <c r="A2" t="s">
        <v>8355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COUNTIFS(DATA!$F$2:$F$4115,"Live",DATA!$D$2:$D$4115,"&lt;1000")</f>
        <v>8</v>
      </c>
      <c r="F2">
        <f>SUM(B2:D2)</f>
        <v>453</v>
      </c>
      <c r="G2" s="6">
        <f>B2/$F2</f>
        <v>0.71081677704194257</v>
      </c>
      <c r="H2" s="6">
        <f>C2/$F2</f>
        <v>0.24944812362030905</v>
      </c>
      <c r="I2" s="6">
        <f>D2/$F2</f>
        <v>3.9735099337748346E-2</v>
      </c>
    </row>
    <row r="3" spans="1:9" x14ac:dyDescent="0.25">
      <c r="A3" t="s">
        <v>8365</v>
      </c>
      <c r="B3">
        <f>COUNTIFS(DATA!$F$2:$F$4115,"successful",DATA!$D$2:$D$4115,"&gt;=1000 ",DATA!$D$2:$D$4115,"&lt;5000 ")</f>
        <v>932</v>
      </c>
      <c r="C3">
        <f>COUNTIFS(DATA!$F$2:$F$4115,"failed",DATA!$D$2:$D$4115,"&gt;=1000 ",DATA!$D$2:$D$4115,"&lt;5000 ")</f>
        <v>420</v>
      </c>
      <c r="D3">
        <f>COUNTIFS(DATA!$F$2:$F$4115,"canceled",DATA!$D$2:$D$4115,"&gt;=1000 ",DATA!$D$2:$D$4115,"&lt;5000 ")</f>
        <v>60</v>
      </c>
      <c r="E3">
        <f>COUNTIFS(DATA!$F$2:$F$4115,"Live",DATA!$D$2:$D$4115,"&gt;=1000 ",DATA!$D$2:$D$4115,"&lt;5000 ")</f>
        <v>13</v>
      </c>
      <c r="F3">
        <f t="shared" ref="F3:F13" si="0">SUM(B3:D3)</f>
        <v>1412</v>
      </c>
      <c r="G3" s="6">
        <f t="shared" ref="G3:G13" si="1">B3/$F3</f>
        <v>0.66005665722379603</v>
      </c>
      <c r="H3" s="6">
        <f t="shared" ref="H3:H13" si="2">C3/$F3</f>
        <v>0.29745042492917845</v>
      </c>
      <c r="I3" s="6">
        <f t="shared" ref="I3:I13" si="3">D3/$F3</f>
        <v>4.2492917847025496E-2</v>
      </c>
    </row>
    <row r="4" spans="1:9" x14ac:dyDescent="0.25">
      <c r="A4" t="s">
        <v>8356</v>
      </c>
      <c r="B4">
        <f>COUNTIFS(DATA!$F$2:$F$4115,"successful",DATA!$D$2:$D$4115,"&gt;=5000 ",DATA!$D$2:$D$4115,"&lt;10000 ")</f>
        <v>381</v>
      </c>
      <c r="C4">
        <f>COUNTIFS(DATA!$F$2:$F$4115,"failed",DATA!$D$2:$D$4115,"&gt;=5000 ",DATA!$D$2:$D$4115,"&lt;10000 ")</f>
        <v>283</v>
      </c>
      <c r="D4">
        <f>COUNTIFS(DATA!$F$2:$F$4115,"canceled",DATA!$D$2:$D$4115,"&gt;=5000 ",DATA!$D$2:$D$4115,"&lt;10000 ")</f>
        <v>52</v>
      </c>
      <c r="E4">
        <f>COUNTIFS(DATA!$F$2:$F$4115,"Live",DATA!$D$2:$D$4115,"&gt;=5000 ",DATA!$D$2:$D$4115,"&lt;10000 ")</f>
        <v>6</v>
      </c>
      <c r="F4">
        <f t="shared" si="0"/>
        <v>716</v>
      </c>
      <c r="G4" s="6">
        <f t="shared" si="1"/>
        <v>0.53212290502793291</v>
      </c>
      <c r="H4" s="6">
        <f t="shared" si="2"/>
        <v>0.39525139664804471</v>
      </c>
      <c r="I4" s="6">
        <f t="shared" si="3"/>
        <v>7.2625698324022353E-2</v>
      </c>
    </row>
    <row r="5" spans="1:9" x14ac:dyDescent="0.25">
      <c r="A5" t="s">
        <v>8357</v>
      </c>
      <c r="B5">
        <f>COUNTIFS(DATA!$F$2:$F$4115,"successful",DATA!$D$2:$D$4115,"&gt;=10000 ",DATA!$D$2:$D$4115,"&lt;15000 ")</f>
        <v>168</v>
      </c>
      <c r="C5">
        <f>COUNTIFS(DATA!$F$2:$F$4115,"failed",DATA!$D$2:$D$4115,"&gt;=10000 ",DATA!$D$2:$D$4115,"&lt;15000 ")</f>
        <v>144</v>
      </c>
      <c r="D5">
        <f>COUNTIFS(DATA!$F$2:$F$4115,"canceled",DATA!$D$2:$D$4115,"&gt;=10000 ",DATA!$D$2:$D$4115,"&lt;15000 ")</f>
        <v>40</v>
      </c>
      <c r="E5">
        <f>COUNTIFS(DATA!$F$2:$F$4115,"Live",DATA!$D$2:$D$4115,"&gt;=10000 ",DATA!$D$2:$D$4115,"&lt;15000 ")</f>
        <v>9</v>
      </c>
      <c r="F5">
        <f t="shared" si="0"/>
        <v>352</v>
      </c>
      <c r="G5" s="6">
        <f t="shared" si="1"/>
        <v>0.47727272727272729</v>
      </c>
      <c r="H5" s="6">
        <f t="shared" si="2"/>
        <v>0.40909090909090912</v>
      </c>
      <c r="I5" s="6">
        <f t="shared" si="3"/>
        <v>0.11363636363636363</v>
      </c>
    </row>
    <row r="6" spans="1:9" x14ac:dyDescent="0.25">
      <c r="A6" t="s">
        <v>8358</v>
      </c>
      <c r="B6">
        <f>COUNTIFS(DATA!$F$2:$F$4115,"successful",DATA!$D$2:$D$4115,"&gt;=15000 ",DATA!$D$2:$D$4115,"&lt;20000 ")</f>
        <v>94</v>
      </c>
      <c r="C6">
        <f>COUNTIFS(DATA!$F$2:$F$4115,"failed",DATA!$D$2:$D$4115,"&gt;=15000 ",DATA!$D$2:$D$4115,"&lt;20000 ")</f>
        <v>90</v>
      </c>
      <c r="D6">
        <f>COUNTIFS(DATA!$F$2:$F$4115,"canceled",DATA!$D$2:$D$4115,"&gt;=15000 ",DATA!$D$2:$D$4115,"&lt;20000 ")</f>
        <v>17</v>
      </c>
      <c r="E6">
        <f>COUNTIFS(DATA!$F$2:$F$4115,"Live",DATA!$D$2:$D$4115,"&gt;=15000 ",DATA!$D$2:$D$4115,"&lt;20000 ")</f>
        <v>4</v>
      </c>
      <c r="F6">
        <f t="shared" si="0"/>
        <v>201</v>
      </c>
      <c r="G6" s="6">
        <f t="shared" si="1"/>
        <v>0.46766169154228854</v>
      </c>
      <c r="H6" s="6">
        <f t="shared" si="2"/>
        <v>0.44776119402985076</v>
      </c>
      <c r="I6" s="6">
        <f t="shared" si="3"/>
        <v>8.45771144278607E-2</v>
      </c>
    </row>
    <row r="7" spans="1:9" x14ac:dyDescent="0.25">
      <c r="A7" t="s">
        <v>8359</v>
      </c>
      <c r="B7">
        <f>COUNTIFS(DATA!$F$2:$F$4115,"successful",DATA!$D$2:$D$4115,"&gt;=20000 ",DATA!$D$2:$D$4115,"&lt;25000 ")</f>
        <v>62</v>
      </c>
      <c r="C7">
        <f>COUNTIFS(DATA!$F$2:$F$4115,"failed",DATA!$D$2:$D$4115,"&gt;=20000 ",DATA!$D$2:$D$4115,"&lt;25000 ")</f>
        <v>72</v>
      </c>
      <c r="D7">
        <f>COUNTIFS(DATA!$F$2:$F$4115,"canceled",DATA!$D$2:$D$4115,"&gt;=20000 ",DATA!$D$2:$D$4115,"&lt;25000 ")</f>
        <v>14</v>
      </c>
      <c r="E7">
        <f>COUNTIFS(DATA!$F$2:$F$4115,"Live",DATA!$D$2:$D$4115,"&gt;=20000 ",DATA!$D$2:$D$4115,"&lt;25000 ")</f>
        <v>1</v>
      </c>
      <c r="F7">
        <f t="shared" si="0"/>
        <v>148</v>
      </c>
      <c r="G7" s="6">
        <f t="shared" si="1"/>
        <v>0.41891891891891891</v>
      </c>
      <c r="H7" s="6">
        <f t="shared" si="2"/>
        <v>0.48648648648648651</v>
      </c>
      <c r="I7" s="6">
        <f t="shared" si="3"/>
        <v>9.45945945945946E-2</v>
      </c>
    </row>
    <row r="8" spans="1:9" x14ac:dyDescent="0.25">
      <c r="A8" t="s">
        <v>8360</v>
      </c>
      <c r="B8">
        <f>COUNTIFS(DATA!$F$2:$F$4115,"successful",DATA!$D$2:$D$4115,"&gt;=25000",DATA!$D$2:$D$4115,"&lt;30000")</f>
        <v>55</v>
      </c>
      <c r="C8">
        <f>COUNTIFS(DATA!$F$2:$F$4115,"failed",DATA!$D$2:$D$4115,"&gt;=25000",DATA!$D$2:$D$4115,"&lt;30000")</f>
        <v>64</v>
      </c>
      <c r="D8">
        <f>COUNTIFS(DATA!$F$2:$F$4115,"canceled",DATA!$D$2:$D$4115,"&gt;=25000",DATA!$D$2:$D$4115,"&lt;30000")</f>
        <v>18</v>
      </c>
      <c r="E8">
        <f>COUNTIFS(DATA!$F$2:$F$4115,"Live",DATA!$D$2:$D$4115,"&gt;=25000",DATA!$D$2:$D$4115,"&lt;30000")</f>
        <v>1</v>
      </c>
      <c r="F8">
        <f t="shared" si="0"/>
        <v>137</v>
      </c>
      <c r="G8" s="6">
        <f t="shared" si="1"/>
        <v>0.40145985401459855</v>
      </c>
      <c r="H8" s="6">
        <f t="shared" si="2"/>
        <v>0.46715328467153283</v>
      </c>
      <c r="I8" s="6">
        <f t="shared" si="3"/>
        <v>0.13138686131386862</v>
      </c>
    </row>
    <row r="9" spans="1:9" x14ac:dyDescent="0.25">
      <c r="A9" t="s">
        <v>8361</v>
      </c>
      <c r="B9">
        <f>COUNTIFS(DATA!$F$2:$F$4115,"successful",DATA!$D$2:$D$4115,"&gt;=30000 ",DATA!$D$2:$D$4115,"&lt;35000 ")</f>
        <v>32</v>
      </c>
      <c r="C9">
        <f>COUNTIFS(DATA!$F$2:$F$4115,"failed",DATA!$D$2:$D$4115,"&gt;=30000 ",DATA!$D$2:$D$4115,"&lt;35000 ")</f>
        <v>37</v>
      </c>
      <c r="D9">
        <f>COUNTIFS(DATA!$F$2:$F$4115,"canceled",DATA!$D$2:$D$4115,"&gt;=30000 ",DATA!$D$2:$D$4115,"&lt;35000 ")</f>
        <v>13</v>
      </c>
      <c r="E9">
        <f>COUNTIFS(DATA!$F$2:$F$4115,"Live",DATA!$D$2:$D$4115,"&gt;=30000 ",DATA!$D$2:$D$4115,"&lt;35000 ")</f>
        <v>2</v>
      </c>
      <c r="F9">
        <f t="shared" si="0"/>
        <v>82</v>
      </c>
      <c r="G9" s="6">
        <f t="shared" si="1"/>
        <v>0.3902439024390244</v>
      </c>
      <c r="H9" s="6">
        <f t="shared" si="2"/>
        <v>0.45121951219512196</v>
      </c>
      <c r="I9" s="6">
        <f t="shared" si="3"/>
        <v>0.15853658536585366</v>
      </c>
    </row>
    <row r="10" spans="1:9" x14ac:dyDescent="0.25">
      <c r="A10" t="s">
        <v>8362</v>
      </c>
      <c r="B10">
        <f>COUNTIFS(DATA!$F$2:$F$4115,"successful",DATA!$D$2:$D$4115,"&gt;=35000 ",DATA!$D$2:$D$4115,"&lt;40000 ")</f>
        <v>26</v>
      </c>
      <c r="C10">
        <f>COUNTIFS(DATA!$F$2:$F$4115,"failed",DATA!$D$2:$D$4115,"&gt;=35000 ",DATA!$D$2:$D$4115,"&lt;40000 ")</f>
        <v>22</v>
      </c>
      <c r="D10">
        <f>COUNTIFS(DATA!$F$2:$F$4115,"canceled",DATA!$D$2:$D$4115,"&gt;=35000 ",DATA!$D$2:$D$4115,"&lt;40000 ")</f>
        <v>7</v>
      </c>
      <c r="E10">
        <f>COUNTIFS(DATA!$F$2:$F$4115,"Live",DATA!$D$2:$D$4115,"&gt;=35000 ",DATA!$D$2:$D$4115,"&lt;40000 ")</f>
        <v>0</v>
      </c>
      <c r="F10">
        <f t="shared" si="0"/>
        <v>55</v>
      </c>
      <c r="G10" s="6">
        <f t="shared" si="1"/>
        <v>0.47272727272727272</v>
      </c>
      <c r="H10" s="6">
        <f t="shared" si="2"/>
        <v>0.4</v>
      </c>
      <c r="I10" s="6">
        <f t="shared" si="3"/>
        <v>0.12727272727272726</v>
      </c>
    </row>
    <row r="11" spans="1:9" x14ac:dyDescent="0.25">
      <c r="A11" t="s">
        <v>8363</v>
      </c>
      <c r="B11">
        <f>COUNTIFS(DATA!$F$2:$F$4115,"successful",DATA!$D$2:$D$4115,"&gt;=40000 ",DATA!$D$2:$D$4115,"&lt;45000 ")</f>
        <v>21</v>
      </c>
      <c r="C11">
        <f>COUNTIFS(DATA!$F$2:$F$4115,"failed",DATA!$D$2:$D$4115,"&gt;=40000 ",DATA!$D$2:$D$4115,"&lt;45000 ")</f>
        <v>16</v>
      </c>
      <c r="D11">
        <f>COUNTIFS(DATA!$F$2:$F$4115,"canceled",DATA!$D$2:$D$4115,"&gt;=40000 ",DATA!$D$2:$D$4115,"&lt;45000 ")</f>
        <v>6</v>
      </c>
      <c r="E11">
        <f>COUNTIFS(DATA!$F$2:$F$4115,"Live",DATA!$D$2:$D$4115,"&gt;=40000 ",DATA!$D$2:$D$4115,"&lt;45000 ")</f>
        <v>1</v>
      </c>
      <c r="F11">
        <f t="shared" si="0"/>
        <v>43</v>
      </c>
      <c r="G11" s="6">
        <f t="shared" si="1"/>
        <v>0.48837209302325579</v>
      </c>
      <c r="H11" s="6">
        <f t="shared" si="2"/>
        <v>0.37209302325581395</v>
      </c>
      <c r="I11" s="6">
        <f t="shared" si="3"/>
        <v>0.13953488372093023</v>
      </c>
    </row>
    <row r="12" spans="1:9" x14ac:dyDescent="0.25">
      <c r="A12" t="s">
        <v>8364</v>
      </c>
      <c r="B12">
        <f>COUNTIFS(DATA!$F$2:$F$4115,"successful",DATA!$D$2:$D$4115,"&gt;=45000 ",DATA!$D$2:$D$4115,"&lt;50000 ")</f>
        <v>6</v>
      </c>
      <c r="C12">
        <f>COUNTIFS(DATA!$F$2:$F$4115,"failed",DATA!$D$2:$D$4115,"&gt;=45000 ",DATA!$D$2:$D$4115,"&lt;50000 ")</f>
        <v>11</v>
      </c>
      <c r="D12">
        <f>COUNTIFS(DATA!$F$2:$F$4115,"canceled",DATA!$D$2:$D$4115,"&gt;=45000 ",DATA!$D$2:$D$4115,"&lt;50000 ")</f>
        <v>4</v>
      </c>
      <c r="E12">
        <f>COUNTIFS(DATA!$F$2:$F$4115,"Live",DATA!$D$2:$D$4115,"&gt;=45000 ",DATA!$D$2:$D$4115,"&lt;50000 ")</f>
        <v>0</v>
      </c>
      <c r="F12">
        <f t="shared" si="0"/>
        <v>21</v>
      </c>
      <c r="G12" s="6">
        <f t="shared" si="1"/>
        <v>0.2857142857142857</v>
      </c>
      <c r="H12" s="6">
        <f t="shared" si="2"/>
        <v>0.52380952380952384</v>
      </c>
      <c r="I12" s="6">
        <f t="shared" si="3"/>
        <v>0.19047619047619047</v>
      </c>
    </row>
    <row r="13" spans="1:9" x14ac:dyDescent="0.25">
      <c r="A13" t="s">
        <v>8376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>COUNTIFS(DATA!$F$2:$F$4115,"Live",DATA!$D$2:$D$4115,"&gt;=50000")</f>
        <v>5</v>
      </c>
      <c r="F13">
        <f t="shared" si="0"/>
        <v>444</v>
      </c>
      <c r="G13" s="6">
        <f t="shared" si="1"/>
        <v>0.19369369369369369</v>
      </c>
      <c r="H13" s="6">
        <f t="shared" si="2"/>
        <v>0.58108108108108103</v>
      </c>
      <c r="I13" s="6">
        <f t="shared" si="3"/>
        <v>0.22522522522522523</v>
      </c>
    </row>
    <row r="14" spans="1:9" x14ac:dyDescent="0.25">
      <c r="G14" s="6"/>
      <c r="H14" s="6"/>
      <c r="I14" s="6"/>
    </row>
    <row r="15" spans="1:9" x14ac:dyDescent="0.25">
      <c r="G15" s="6"/>
      <c r="H15" s="6"/>
      <c r="I15" s="6"/>
    </row>
    <row r="17" spans="1:2" x14ac:dyDescent="0.25">
      <c r="A17" t="s">
        <v>8368</v>
      </c>
      <c r="B17">
        <f>SUM(F2:F13)+SUM(E2:E13)</f>
        <v>4114</v>
      </c>
    </row>
    <row r="18" spans="1:2" x14ac:dyDescent="0.25">
      <c r="A18" t="s">
        <v>8366</v>
      </c>
      <c r="B18">
        <f>COUNT(DATA!A2:A4115)</f>
        <v>4114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7F984-69A6-45DF-A054-F2CA30EDA597}">
  <dimension ref="A1:L2185"/>
  <sheetViews>
    <sheetView tabSelected="1" workbookViewId="0">
      <selection activeCell="C14" sqref="C14"/>
    </sheetView>
  </sheetViews>
  <sheetFormatPr defaultRowHeight="15" x14ac:dyDescent="0.25"/>
  <cols>
    <col min="1" max="1" width="45.5703125" customWidth="1"/>
    <col min="2" max="2" width="13.28515625" customWidth="1"/>
    <col min="3" max="3" width="11.5703125" bestFit="1" customWidth="1"/>
    <col min="9" max="10" width="2.7109375" customWidth="1"/>
  </cols>
  <sheetData>
    <row r="1" spans="1:12" ht="15.75" thickBot="1" x14ac:dyDescent="0.3">
      <c r="G1" s="2" t="s">
        <v>8218</v>
      </c>
      <c r="H1" s="2">
        <v>182</v>
      </c>
      <c r="K1" s="2" t="s">
        <v>8220</v>
      </c>
      <c r="L1" s="2">
        <v>0</v>
      </c>
    </row>
    <row r="2" spans="1:12" x14ac:dyDescent="0.25">
      <c r="A2" s="28"/>
      <c r="B2" s="31" t="s">
        <v>8218</v>
      </c>
      <c r="C2" s="24" t="s">
        <v>8374</v>
      </c>
      <c r="G2" s="2" t="s">
        <v>8218</v>
      </c>
      <c r="H2" s="2">
        <v>79</v>
      </c>
      <c r="K2" s="2" t="s">
        <v>8220</v>
      </c>
      <c r="L2" s="2">
        <v>1</v>
      </c>
    </row>
    <row r="3" spans="1:12" x14ac:dyDescent="0.25">
      <c r="A3" s="29" t="s">
        <v>8369</v>
      </c>
      <c r="B3" s="32">
        <f>AVERAGE(H1:H2185)</f>
        <v>194.42517162471395</v>
      </c>
      <c r="C3" s="25">
        <f>AVERAGE(L1:L1530)</f>
        <v>17.709803921568628</v>
      </c>
      <c r="G3" s="2" t="s">
        <v>8218</v>
      </c>
      <c r="H3" s="2">
        <v>35</v>
      </c>
      <c r="K3" s="2" t="s">
        <v>8220</v>
      </c>
      <c r="L3" s="2">
        <v>10</v>
      </c>
    </row>
    <row r="4" spans="1:12" x14ac:dyDescent="0.25">
      <c r="A4" s="29" t="s">
        <v>8370</v>
      </c>
      <c r="B4" s="33">
        <f>MEDIAN(H1:H2185)</f>
        <v>62</v>
      </c>
      <c r="C4" s="26">
        <f>MEDIAN(L1:L1530)</f>
        <v>4</v>
      </c>
      <c r="G4" s="2" t="s">
        <v>8218</v>
      </c>
      <c r="H4" s="2">
        <v>150</v>
      </c>
      <c r="K4" s="2" t="s">
        <v>8220</v>
      </c>
      <c r="L4" s="2">
        <v>0</v>
      </c>
    </row>
    <row r="5" spans="1:12" x14ac:dyDescent="0.25">
      <c r="A5" s="29" t="s">
        <v>8371</v>
      </c>
      <c r="B5" s="33">
        <f>MIN(H1:H2185)</f>
        <v>1</v>
      </c>
      <c r="C5" s="26">
        <f>MIN(L1:L1530)</f>
        <v>0</v>
      </c>
      <c r="G5" s="2" t="s">
        <v>8218</v>
      </c>
      <c r="H5" s="2">
        <v>284</v>
      </c>
      <c r="K5" s="2" t="s">
        <v>8220</v>
      </c>
      <c r="L5" s="2">
        <v>7</v>
      </c>
    </row>
    <row r="6" spans="1:12" x14ac:dyDescent="0.25">
      <c r="A6" s="29" t="s">
        <v>8372</v>
      </c>
      <c r="B6" s="33">
        <f>_xlfn.VAR.P(H1:H2185)</f>
        <v>712840.9867348104</v>
      </c>
      <c r="C6" s="26">
        <f>_xlfn.VAR.P(L1:L1530)</f>
        <v>3773.2216685890044</v>
      </c>
      <c r="G6" s="2" t="s">
        <v>8218</v>
      </c>
      <c r="H6" s="2">
        <v>47</v>
      </c>
      <c r="K6" s="2" t="s">
        <v>8220</v>
      </c>
      <c r="L6" s="2">
        <v>0</v>
      </c>
    </row>
    <row r="7" spans="1:12" ht="15.75" thickBot="1" x14ac:dyDescent="0.3">
      <c r="A7" s="30" t="s">
        <v>8373</v>
      </c>
      <c r="B7" s="34">
        <f>_xlfn.STDEV.P(H1:H2185)</f>
        <v>844.29910975602149</v>
      </c>
      <c r="C7" s="27">
        <f>_xlfn.STDEV.P(L1:L1530)</f>
        <v>61.426555076684906</v>
      </c>
      <c r="G7" s="2" t="s">
        <v>8218</v>
      </c>
      <c r="H7" s="2">
        <v>58</v>
      </c>
      <c r="K7" s="2" t="s">
        <v>8220</v>
      </c>
      <c r="L7" s="2">
        <v>1</v>
      </c>
    </row>
    <row r="8" spans="1:12" x14ac:dyDescent="0.25">
      <c r="G8" s="2" t="s">
        <v>8218</v>
      </c>
      <c r="H8" s="2">
        <v>57</v>
      </c>
      <c r="K8" s="2" t="s">
        <v>8220</v>
      </c>
      <c r="L8" s="2">
        <v>2</v>
      </c>
    </row>
    <row r="9" spans="1:12" x14ac:dyDescent="0.25">
      <c r="G9" s="2" t="s">
        <v>8218</v>
      </c>
      <c r="H9" s="2">
        <v>12</v>
      </c>
      <c r="K9" s="2" t="s">
        <v>8220</v>
      </c>
      <c r="L9" s="2">
        <v>3</v>
      </c>
    </row>
    <row r="10" spans="1:12" x14ac:dyDescent="0.25">
      <c r="G10" s="2" t="s">
        <v>8218</v>
      </c>
      <c r="H10" s="2">
        <v>20</v>
      </c>
      <c r="K10" s="2" t="s">
        <v>8220</v>
      </c>
      <c r="L10" s="2">
        <v>10</v>
      </c>
    </row>
    <row r="11" spans="1:12" x14ac:dyDescent="0.25">
      <c r="G11" s="2" t="s">
        <v>8218</v>
      </c>
      <c r="H11" s="2">
        <v>19</v>
      </c>
      <c r="K11" s="2" t="s">
        <v>8220</v>
      </c>
      <c r="L11" s="2">
        <v>10</v>
      </c>
    </row>
    <row r="12" spans="1:12" x14ac:dyDescent="0.25">
      <c r="G12" s="2" t="s">
        <v>8218</v>
      </c>
      <c r="H12" s="2">
        <v>75</v>
      </c>
      <c r="K12" s="2" t="s">
        <v>8220</v>
      </c>
      <c r="L12" s="2">
        <v>1</v>
      </c>
    </row>
    <row r="13" spans="1:12" x14ac:dyDescent="0.25">
      <c r="G13" s="2" t="s">
        <v>8218</v>
      </c>
      <c r="H13" s="2">
        <v>827</v>
      </c>
      <c r="K13" s="2" t="s">
        <v>8220</v>
      </c>
      <c r="L13" s="2">
        <v>0</v>
      </c>
    </row>
    <row r="14" spans="1:12" x14ac:dyDescent="0.25">
      <c r="G14" s="2" t="s">
        <v>8218</v>
      </c>
      <c r="H14" s="2">
        <v>51</v>
      </c>
      <c r="K14" s="2" t="s">
        <v>8220</v>
      </c>
      <c r="L14" s="2">
        <v>0</v>
      </c>
    </row>
    <row r="15" spans="1:12" x14ac:dyDescent="0.25">
      <c r="G15" s="2" t="s">
        <v>8218</v>
      </c>
      <c r="H15" s="2">
        <v>41</v>
      </c>
      <c r="K15" s="2" t="s">
        <v>8220</v>
      </c>
      <c r="L15" s="2">
        <v>0</v>
      </c>
    </row>
    <row r="16" spans="1:12" x14ac:dyDescent="0.25">
      <c r="G16" s="2" t="s">
        <v>8218</v>
      </c>
      <c r="H16" s="2">
        <v>98</v>
      </c>
      <c r="K16" s="2" t="s">
        <v>8220</v>
      </c>
      <c r="L16" s="2">
        <v>26</v>
      </c>
    </row>
    <row r="17" spans="7:12" x14ac:dyDescent="0.25">
      <c r="G17" s="2" t="s">
        <v>8218</v>
      </c>
      <c r="H17" s="2">
        <v>70</v>
      </c>
      <c r="K17" s="2" t="s">
        <v>8220</v>
      </c>
      <c r="L17" s="2">
        <v>0</v>
      </c>
    </row>
    <row r="18" spans="7:12" x14ac:dyDescent="0.25">
      <c r="G18" s="2" t="s">
        <v>8218</v>
      </c>
      <c r="H18" s="2">
        <v>36</v>
      </c>
      <c r="K18" s="2" t="s">
        <v>8220</v>
      </c>
      <c r="L18" s="2">
        <v>7</v>
      </c>
    </row>
    <row r="19" spans="7:12" x14ac:dyDescent="0.25">
      <c r="G19" s="2" t="s">
        <v>8218</v>
      </c>
      <c r="H19" s="2">
        <v>342</v>
      </c>
      <c r="K19" s="2" t="s">
        <v>8220</v>
      </c>
      <c r="L19" s="2">
        <v>0</v>
      </c>
    </row>
    <row r="20" spans="7:12" x14ac:dyDescent="0.25">
      <c r="G20" s="2" t="s">
        <v>8218</v>
      </c>
      <c r="H20" s="2">
        <v>22</v>
      </c>
      <c r="K20" s="2" t="s">
        <v>8220</v>
      </c>
      <c r="L20" s="2">
        <v>2</v>
      </c>
    </row>
    <row r="21" spans="7:12" x14ac:dyDescent="0.25">
      <c r="G21" s="2" t="s">
        <v>8218</v>
      </c>
      <c r="H21" s="2">
        <v>25</v>
      </c>
      <c r="K21" s="2" t="s">
        <v>8220</v>
      </c>
      <c r="L21" s="2">
        <v>13</v>
      </c>
    </row>
    <row r="22" spans="7:12" x14ac:dyDescent="0.25">
      <c r="G22" s="2" t="s">
        <v>8218</v>
      </c>
      <c r="H22" s="2">
        <v>101</v>
      </c>
      <c r="K22" s="2" t="s">
        <v>8220</v>
      </c>
      <c r="L22" s="2">
        <v>4</v>
      </c>
    </row>
    <row r="23" spans="7:12" x14ac:dyDescent="0.25">
      <c r="G23" s="2" t="s">
        <v>8218</v>
      </c>
      <c r="H23" s="2">
        <v>8</v>
      </c>
      <c r="K23" s="2" t="s">
        <v>8220</v>
      </c>
      <c r="L23" s="2">
        <v>0</v>
      </c>
    </row>
    <row r="24" spans="7:12" x14ac:dyDescent="0.25">
      <c r="G24" s="2" t="s">
        <v>8218</v>
      </c>
      <c r="H24" s="2">
        <v>23</v>
      </c>
      <c r="K24" s="2" t="s">
        <v>8220</v>
      </c>
      <c r="L24" s="2">
        <v>12</v>
      </c>
    </row>
    <row r="25" spans="7:12" x14ac:dyDescent="0.25">
      <c r="G25" s="2" t="s">
        <v>8218</v>
      </c>
      <c r="H25" s="2">
        <v>574</v>
      </c>
      <c r="K25" s="2" t="s">
        <v>8220</v>
      </c>
      <c r="L25" s="2">
        <v>2</v>
      </c>
    </row>
    <row r="26" spans="7:12" x14ac:dyDescent="0.25">
      <c r="G26" s="2" t="s">
        <v>8218</v>
      </c>
      <c r="H26" s="2">
        <v>14</v>
      </c>
      <c r="K26" s="2" t="s">
        <v>8220</v>
      </c>
      <c r="L26" s="2">
        <v>10</v>
      </c>
    </row>
    <row r="27" spans="7:12" x14ac:dyDescent="0.25">
      <c r="G27" s="2" t="s">
        <v>8218</v>
      </c>
      <c r="H27" s="2">
        <v>19</v>
      </c>
      <c r="K27" s="2" t="s">
        <v>8220</v>
      </c>
      <c r="L27" s="2">
        <v>0</v>
      </c>
    </row>
    <row r="28" spans="7:12" x14ac:dyDescent="0.25">
      <c r="G28" s="2" t="s">
        <v>8218</v>
      </c>
      <c r="H28" s="2">
        <v>150</v>
      </c>
      <c r="K28" s="2" t="s">
        <v>8220</v>
      </c>
      <c r="L28" s="2">
        <v>5</v>
      </c>
    </row>
    <row r="29" spans="7:12" x14ac:dyDescent="0.25">
      <c r="G29" s="2" t="s">
        <v>8218</v>
      </c>
      <c r="H29" s="2">
        <v>71</v>
      </c>
      <c r="K29" s="2" t="s">
        <v>8220</v>
      </c>
      <c r="L29" s="2">
        <v>0</v>
      </c>
    </row>
    <row r="30" spans="7:12" x14ac:dyDescent="0.25">
      <c r="G30" s="2" t="s">
        <v>8218</v>
      </c>
      <c r="H30" s="2">
        <v>117</v>
      </c>
      <c r="K30" s="2" t="s">
        <v>8220</v>
      </c>
      <c r="L30" s="2">
        <v>5</v>
      </c>
    </row>
    <row r="31" spans="7:12" x14ac:dyDescent="0.25">
      <c r="G31" s="2" t="s">
        <v>8218</v>
      </c>
      <c r="H31" s="2">
        <v>53</v>
      </c>
      <c r="K31" s="2" t="s">
        <v>8220</v>
      </c>
      <c r="L31" s="2">
        <v>1</v>
      </c>
    </row>
    <row r="32" spans="7:12" x14ac:dyDescent="0.25">
      <c r="G32" s="2" t="s">
        <v>8218</v>
      </c>
      <c r="H32" s="2">
        <v>1</v>
      </c>
      <c r="K32" s="2" t="s">
        <v>8220</v>
      </c>
      <c r="L32" s="2">
        <v>3</v>
      </c>
    </row>
    <row r="33" spans="7:12" x14ac:dyDescent="0.25">
      <c r="G33" s="2" t="s">
        <v>8218</v>
      </c>
      <c r="H33" s="2">
        <v>89</v>
      </c>
      <c r="K33" s="2" t="s">
        <v>8220</v>
      </c>
      <c r="L33" s="2">
        <v>3</v>
      </c>
    </row>
    <row r="34" spans="7:12" x14ac:dyDescent="0.25">
      <c r="G34" s="2" t="s">
        <v>8218</v>
      </c>
      <c r="H34" s="2">
        <v>64</v>
      </c>
      <c r="K34" s="2" t="s">
        <v>8220</v>
      </c>
      <c r="L34" s="2">
        <v>0</v>
      </c>
    </row>
    <row r="35" spans="7:12" x14ac:dyDescent="0.25">
      <c r="G35" s="2" t="s">
        <v>8218</v>
      </c>
      <c r="H35" s="2">
        <v>68</v>
      </c>
      <c r="K35" s="2" t="s">
        <v>8220</v>
      </c>
      <c r="L35" s="2">
        <v>3</v>
      </c>
    </row>
    <row r="36" spans="7:12" x14ac:dyDescent="0.25">
      <c r="G36" s="2" t="s">
        <v>8218</v>
      </c>
      <c r="H36" s="2">
        <v>28</v>
      </c>
      <c r="K36" s="2" t="s">
        <v>8220</v>
      </c>
      <c r="L36" s="2">
        <v>0</v>
      </c>
    </row>
    <row r="37" spans="7:12" x14ac:dyDescent="0.25">
      <c r="G37" s="2" t="s">
        <v>8218</v>
      </c>
      <c r="H37" s="2">
        <v>44</v>
      </c>
      <c r="K37" s="2" t="s">
        <v>8220</v>
      </c>
      <c r="L37" s="2">
        <v>19</v>
      </c>
    </row>
    <row r="38" spans="7:12" x14ac:dyDescent="0.25">
      <c r="G38" s="2" t="s">
        <v>8218</v>
      </c>
      <c r="H38" s="2">
        <v>253</v>
      </c>
      <c r="K38" s="2" t="s">
        <v>8220</v>
      </c>
      <c r="L38" s="2">
        <v>8</v>
      </c>
    </row>
    <row r="39" spans="7:12" x14ac:dyDescent="0.25">
      <c r="G39" s="2" t="s">
        <v>8218</v>
      </c>
      <c r="H39" s="2">
        <v>66</v>
      </c>
      <c r="K39" s="2" t="s">
        <v>8220</v>
      </c>
      <c r="L39" s="2">
        <v>6</v>
      </c>
    </row>
    <row r="40" spans="7:12" x14ac:dyDescent="0.25">
      <c r="G40" s="2" t="s">
        <v>8218</v>
      </c>
      <c r="H40" s="2">
        <v>217</v>
      </c>
      <c r="K40" s="2" t="s">
        <v>8220</v>
      </c>
      <c r="L40" s="2">
        <v>0</v>
      </c>
    </row>
    <row r="41" spans="7:12" x14ac:dyDescent="0.25">
      <c r="G41" s="2" t="s">
        <v>8218</v>
      </c>
      <c r="H41" s="2">
        <v>16</v>
      </c>
      <c r="K41" s="2" t="s">
        <v>8220</v>
      </c>
      <c r="L41" s="2">
        <v>18</v>
      </c>
    </row>
    <row r="42" spans="7:12" x14ac:dyDescent="0.25">
      <c r="G42" s="2" t="s">
        <v>8218</v>
      </c>
      <c r="H42" s="2">
        <v>19</v>
      </c>
      <c r="K42" s="2" t="s">
        <v>8220</v>
      </c>
      <c r="L42" s="2">
        <v>7</v>
      </c>
    </row>
    <row r="43" spans="7:12" x14ac:dyDescent="0.25">
      <c r="G43" s="2" t="s">
        <v>8218</v>
      </c>
      <c r="H43" s="2">
        <v>169</v>
      </c>
      <c r="K43" s="2" t="s">
        <v>8220</v>
      </c>
      <c r="L43" s="2">
        <v>0</v>
      </c>
    </row>
    <row r="44" spans="7:12" x14ac:dyDescent="0.25">
      <c r="G44" s="2" t="s">
        <v>8218</v>
      </c>
      <c r="H44" s="2">
        <v>263</v>
      </c>
      <c r="K44" s="2" t="s">
        <v>8220</v>
      </c>
      <c r="L44" s="2">
        <v>8</v>
      </c>
    </row>
    <row r="45" spans="7:12" x14ac:dyDescent="0.25">
      <c r="G45" s="2" t="s">
        <v>8218</v>
      </c>
      <c r="H45" s="2">
        <v>15</v>
      </c>
      <c r="K45" s="2" t="s">
        <v>8220</v>
      </c>
      <c r="L45" s="2">
        <v>1293</v>
      </c>
    </row>
    <row r="46" spans="7:12" x14ac:dyDescent="0.25">
      <c r="G46" s="2" t="s">
        <v>8218</v>
      </c>
      <c r="H46" s="2">
        <v>61</v>
      </c>
      <c r="K46" s="2" t="s">
        <v>8220</v>
      </c>
      <c r="L46" s="2">
        <v>17</v>
      </c>
    </row>
    <row r="47" spans="7:12" x14ac:dyDescent="0.25">
      <c r="G47" s="2" t="s">
        <v>8218</v>
      </c>
      <c r="H47" s="2">
        <v>45</v>
      </c>
      <c r="K47" s="2" t="s">
        <v>8220</v>
      </c>
      <c r="L47" s="2">
        <v>0</v>
      </c>
    </row>
    <row r="48" spans="7:12" x14ac:dyDescent="0.25">
      <c r="G48" s="2" t="s">
        <v>8218</v>
      </c>
      <c r="H48" s="2">
        <v>70</v>
      </c>
      <c r="K48" s="2" t="s">
        <v>8220</v>
      </c>
      <c r="L48" s="2">
        <v>13</v>
      </c>
    </row>
    <row r="49" spans="7:12" x14ac:dyDescent="0.25">
      <c r="G49" s="2" t="s">
        <v>8218</v>
      </c>
      <c r="H49" s="2">
        <v>38</v>
      </c>
      <c r="K49" s="2" t="s">
        <v>8220</v>
      </c>
      <c r="L49" s="2">
        <v>0</v>
      </c>
    </row>
    <row r="50" spans="7:12" x14ac:dyDescent="0.25">
      <c r="G50" s="2" t="s">
        <v>8218</v>
      </c>
      <c r="H50" s="2">
        <v>87</v>
      </c>
      <c r="K50" s="2" t="s">
        <v>8220</v>
      </c>
      <c r="L50" s="2">
        <v>0</v>
      </c>
    </row>
    <row r="51" spans="7:12" x14ac:dyDescent="0.25">
      <c r="G51" s="2" t="s">
        <v>8218</v>
      </c>
      <c r="H51" s="2">
        <v>22</v>
      </c>
      <c r="K51" s="2" t="s">
        <v>8220</v>
      </c>
      <c r="L51" s="2">
        <v>33</v>
      </c>
    </row>
    <row r="52" spans="7:12" x14ac:dyDescent="0.25">
      <c r="G52" s="2" t="s">
        <v>8218</v>
      </c>
      <c r="H52" s="2">
        <v>119</v>
      </c>
      <c r="K52" s="2" t="s">
        <v>8220</v>
      </c>
      <c r="L52" s="2">
        <v>12</v>
      </c>
    </row>
    <row r="53" spans="7:12" x14ac:dyDescent="0.25">
      <c r="G53" s="2" t="s">
        <v>8218</v>
      </c>
      <c r="H53" s="2">
        <v>52</v>
      </c>
      <c r="K53" s="2" t="s">
        <v>8220</v>
      </c>
      <c r="L53" s="2">
        <v>1</v>
      </c>
    </row>
    <row r="54" spans="7:12" x14ac:dyDescent="0.25">
      <c r="G54" s="2" t="s">
        <v>8218</v>
      </c>
      <c r="H54" s="2">
        <v>117</v>
      </c>
      <c r="K54" s="2" t="s">
        <v>8220</v>
      </c>
      <c r="L54" s="2">
        <v>1</v>
      </c>
    </row>
    <row r="55" spans="7:12" x14ac:dyDescent="0.25">
      <c r="G55" s="2" t="s">
        <v>8218</v>
      </c>
      <c r="H55" s="2">
        <v>52</v>
      </c>
      <c r="K55" s="2" t="s">
        <v>8220</v>
      </c>
      <c r="L55" s="2">
        <v>1</v>
      </c>
    </row>
    <row r="56" spans="7:12" x14ac:dyDescent="0.25">
      <c r="G56" s="2" t="s">
        <v>8218</v>
      </c>
      <c r="H56" s="2">
        <v>86</v>
      </c>
      <c r="K56" s="2" t="s">
        <v>8220</v>
      </c>
      <c r="L56" s="2">
        <v>1</v>
      </c>
    </row>
    <row r="57" spans="7:12" x14ac:dyDescent="0.25">
      <c r="G57" s="2" t="s">
        <v>8218</v>
      </c>
      <c r="H57" s="2">
        <v>174</v>
      </c>
      <c r="K57" s="2" t="s">
        <v>8220</v>
      </c>
      <c r="L57" s="2">
        <v>84</v>
      </c>
    </row>
    <row r="58" spans="7:12" x14ac:dyDescent="0.25">
      <c r="G58" s="2" t="s">
        <v>8218</v>
      </c>
      <c r="H58" s="2">
        <v>69</v>
      </c>
      <c r="K58" s="2" t="s">
        <v>8220</v>
      </c>
      <c r="L58" s="2">
        <v>38</v>
      </c>
    </row>
    <row r="59" spans="7:12" x14ac:dyDescent="0.25">
      <c r="G59" s="2" t="s">
        <v>8218</v>
      </c>
      <c r="H59" s="2">
        <v>75</v>
      </c>
      <c r="K59" s="2" t="s">
        <v>8220</v>
      </c>
      <c r="L59" s="2">
        <v>1</v>
      </c>
    </row>
    <row r="60" spans="7:12" x14ac:dyDescent="0.25">
      <c r="G60" s="2" t="s">
        <v>8218</v>
      </c>
      <c r="H60" s="2">
        <v>33</v>
      </c>
      <c r="K60" s="2" t="s">
        <v>8220</v>
      </c>
      <c r="L60" s="2">
        <v>76</v>
      </c>
    </row>
    <row r="61" spans="7:12" x14ac:dyDescent="0.25">
      <c r="G61" s="2" t="s">
        <v>8218</v>
      </c>
      <c r="H61" s="2">
        <v>108</v>
      </c>
      <c r="K61" s="2" t="s">
        <v>8220</v>
      </c>
      <c r="L61" s="2">
        <v>3</v>
      </c>
    </row>
    <row r="62" spans="7:12" x14ac:dyDescent="0.25">
      <c r="G62" s="2" t="s">
        <v>8218</v>
      </c>
      <c r="H62" s="2">
        <v>23</v>
      </c>
      <c r="K62" s="2" t="s">
        <v>8220</v>
      </c>
      <c r="L62" s="2">
        <v>0</v>
      </c>
    </row>
    <row r="63" spans="7:12" x14ac:dyDescent="0.25">
      <c r="G63" s="2" t="s">
        <v>8218</v>
      </c>
      <c r="H63" s="2">
        <v>48</v>
      </c>
      <c r="K63" s="2" t="s">
        <v>8220</v>
      </c>
      <c r="L63" s="2">
        <v>2</v>
      </c>
    </row>
    <row r="64" spans="7:12" x14ac:dyDescent="0.25">
      <c r="G64" s="2" t="s">
        <v>8218</v>
      </c>
      <c r="H64" s="2">
        <v>64</v>
      </c>
      <c r="K64" s="2" t="s">
        <v>8220</v>
      </c>
      <c r="L64" s="2">
        <v>0</v>
      </c>
    </row>
    <row r="65" spans="7:12" x14ac:dyDescent="0.25">
      <c r="G65" s="2" t="s">
        <v>8218</v>
      </c>
      <c r="H65" s="2">
        <v>24</v>
      </c>
      <c r="K65" s="2" t="s">
        <v>8220</v>
      </c>
      <c r="L65" s="2">
        <v>0</v>
      </c>
    </row>
    <row r="66" spans="7:12" x14ac:dyDescent="0.25">
      <c r="G66" s="2" t="s">
        <v>8218</v>
      </c>
      <c r="H66" s="2">
        <v>57</v>
      </c>
      <c r="K66" s="2" t="s">
        <v>8220</v>
      </c>
      <c r="L66" s="2">
        <v>0</v>
      </c>
    </row>
    <row r="67" spans="7:12" x14ac:dyDescent="0.25">
      <c r="G67" s="2" t="s">
        <v>8218</v>
      </c>
      <c r="H67" s="2">
        <v>26</v>
      </c>
      <c r="K67" s="2" t="s">
        <v>8220</v>
      </c>
      <c r="L67" s="2">
        <v>2</v>
      </c>
    </row>
    <row r="68" spans="7:12" x14ac:dyDescent="0.25">
      <c r="G68" s="2" t="s">
        <v>8218</v>
      </c>
      <c r="H68" s="2">
        <v>20</v>
      </c>
      <c r="K68" s="2" t="s">
        <v>8220</v>
      </c>
      <c r="L68" s="2">
        <v>0</v>
      </c>
    </row>
    <row r="69" spans="7:12" x14ac:dyDescent="0.25">
      <c r="G69" s="2" t="s">
        <v>8218</v>
      </c>
      <c r="H69" s="2">
        <v>36</v>
      </c>
      <c r="K69" s="2" t="s">
        <v>8220</v>
      </c>
      <c r="L69" s="2">
        <v>0</v>
      </c>
    </row>
    <row r="70" spans="7:12" x14ac:dyDescent="0.25">
      <c r="G70" s="2" t="s">
        <v>8218</v>
      </c>
      <c r="H70" s="2">
        <v>178</v>
      </c>
      <c r="K70" s="2" t="s">
        <v>8220</v>
      </c>
      <c r="L70" s="2">
        <v>0</v>
      </c>
    </row>
    <row r="71" spans="7:12" x14ac:dyDescent="0.25">
      <c r="G71" s="2" t="s">
        <v>8218</v>
      </c>
      <c r="H71" s="2">
        <v>17</v>
      </c>
      <c r="K71" s="2" t="s">
        <v>8220</v>
      </c>
      <c r="L71" s="2">
        <v>2</v>
      </c>
    </row>
    <row r="72" spans="7:12" x14ac:dyDescent="0.25">
      <c r="G72" s="2" t="s">
        <v>8218</v>
      </c>
      <c r="H72" s="2">
        <v>32</v>
      </c>
      <c r="K72" s="2" t="s">
        <v>8220</v>
      </c>
      <c r="L72" s="2">
        <v>0</v>
      </c>
    </row>
    <row r="73" spans="7:12" x14ac:dyDescent="0.25">
      <c r="G73" s="2" t="s">
        <v>8218</v>
      </c>
      <c r="H73" s="2">
        <v>41</v>
      </c>
      <c r="K73" s="2" t="s">
        <v>8220</v>
      </c>
      <c r="L73" s="2">
        <v>7</v>
      </c>
    </row>
    <row r="74" spans="7:12" x14ac:dyDescent="0.25">
      <c r="G74" s="2" t="s">
        <v>8218</v>
      </c>
      <c r="H74" s="2">
        <v>18</v>
      </c>
      <c r="K74" s="2" t="s">
        <v>8220</v>
      </c>
      <c r="L74" s="2">
        <v>0</v>
      </c>
    </row>
    <row r="75" spans="7:12" x14ac:dyDescent="0.25">
      <c r="G75" s="2" t="s">
        <v>8218</v>
      </c>
      <c r="H75" s="2">
        <v>29</v>
      </c>
      <c r="K75" s="2" t="s">
        <v>8220</v>
      </c>
      <c r="L75" s="2">
        <v>5</v>
      </c>
    </row>
    <row r="76" spans="7:12" x14ac:dyDescent="0.25">
      <c r="G76" s="2" t="s">
        <v>8218</v>
      </c>
      <c r="H76" s="2">
        <v>47</v>
      </c>
      <c r="K76" s="2" t="s">
        <v>8220</v>
      </c>
      <c r="L76" s="2">
        <v>0</v>
      </c>
    </row>
    <row r="77" spans="7:12" x14ac:dyDescent="0.25">
      <c r="G77" s="2" t="s">
        <v>8218</v>
      </c>
      <c r="H77" s="2">
        <v>15</v>
      </c>
      <c r="K77" s="2" t="s">
        <v>8220</v>
      </c>
      <c r="L77" s="2">
        <v>0</v>
      </c>
    </row>
    <row r="78" spans="7:12" x14ac:dyDescent="0.25">
      <c r="G78" s="2" t="s">
        <v>8218</v>
      </c>
      <c r="H78" s="2">
        <v>26</v>
      </c>
      <c r="K78" s="2" t="s">
        <v>8220</v>
      </c>
      <c r="L78" s="2">
        <v>1</v>
      </c>
    </row>
    <row r="79" spans="7:12" x14ac:dyDescent="0.25">
      <c r="G79" s="2" t="s">
        <v>8218</v>
      </c>
      <c r="H79" s="2">
        <v>35</v>
      </c>
      <c r="K79" s="2" t="s">
        <v>8220</v>
      </c>
      <c r="L79" s="2">
        <v>0</v>
      </c>
    </row>
    <row r="80" spans="7:12" x14ac:dyDescent="0.25">
      <c r="G80" s="2" t="s">
        <v>8218</v>
      </c>
      <c r="H80" s="2">
        <v>41</v>
      </c>
      <c r="K80" s="2" t="s">
        <v>8220</v>
      </c>
      <c r="L80" s="2">
        <v>5</v>
      </c>
    </row>
    <row r="81" spans="7:12" x14ac:dyDescent="0.25">
      <c r="G81" s="2" t="s">
        <v>8218</v>
      </c>
      <c r="H81" s="2">
        <v>47</v>
      </c>
      <c r="K81" s="2" t="s">
        <v>8220</v>
      </c>
      <c r="L81" s="2">
        <v>3</v>
      </c>
    </row>
    <row r="82" spans="7:12" x14ac:dyDescent="0.25">
      <c r="G82" s="2" t="s">
        <v>8218</v>
      </c>
      <c r="H82" s="2">
        <v>28</v>
      </c>
      <c r="K82" s="2" t="s">
        <v>8220</v>
      </c>
      <c r="L82" s="2">
        <v>6</v>
      </c>
    </row>
    <row r="83" spans="7:12" x14ac:dyDescent="0.25">
      <c r="G83" s="2" t="s">
        <v>8218</v>
      </c>
      <c r="H83" s="2">
        <v>100</v>
      </c>
      <c r="K83" s="2" t="s">
        <v>8220</v>
      </c>
      <c r="L83" s="2">
        <v>12</v>
      </c>
    </row>
    <row r="84" spans="7:12" x14ac:dyDescent="0.25">
      <c r="G84" s="2" t="s">
        <v>8218</v>
      </c>
      <c r="H84" s="2">
        <v>13</v>
      </c>
      <c r="K84" s="2" t="s">
        <v>8220</v>
      </c>
      <c r="L84" s="2">
        <v>13</v>
      </c>
    </row>
    <row r="85" spans="7:12" x14ac:dyDescent="0.25">
      <c r="G85" s="2" t="s">
        <v>8218</v>
      </c>
      <c r="H85" s="2">
        <v>7</v>
      </c>
      <c r="K85" s="2" t="s">
        <v>8220</v>
      </c>
      <c r="L85" s="2">
        <v>5</v>
      </c>
    </row>
    <row r="86" spans="7:12" x14ac:dyDescent="0.25">
      <c r="G86" s="2" t="s">
        <v>8218</v>
      </c>
      <c r="H86" s="2">
        <v>21</v>
      </c>
      <c r="K86" s="2" t="s">
        <v>8220</v>
      </c>
      <c r="L86" s="2">
        <v>2</v>
      </c>
    </row>
    <row r="87" spans="7:12" x14ac:dyDescent="0.25">
      <c r="G87" s="2" t="s">
        <v>8218</v>
      </c>
      <c r="H87" s="2">
        <v>17</v>
      </c>
      <c r="K87" s="2" t="s">
        <v>8220</v>
      </c>
      <c r="L87" s="2">
        <v>8</v>
      </c>
    </row>
    <row r="88" spans="7:12" x14ac:dyDescent="0.25">
      <c r="G88" s="2" t="s">
        <v>8218</v>
      </c>
      <c r="H88" s="2">
        <v>25</v>
      </c>
      <c r="K88" s="2" t="s">
        <v>8220</v>
      </c>
      <c r="L88" s="2">
        <v>0</v>
      </c>
    </row>
    <row r="89" spans="7:12" x14ac:dyDescent="0.25">
      <c r="G89" s="2" t="s">
        <v>8218</v>
      </c>
      <c r="H89" s="2">
        <v>60</v>
      </c>
      <c r="K89" s="2" t="s">
        <v>8220</v>
      </c>
      <c r="L89" s="2">
        <v>13</v>
      </c>
    </row>
    <row r="90" spans="7:12" x14ac:dyDescent="0.25">
      <c r="G90" s="2" t="s">
        <v>8218</v>
      </c>
      <c r="H90" s="2">
        <v>56</v>
      </c>
      <c r="K90" s="2" t="s">
        <v>8220</v>
      </c>
      <c r="L90" s="2">
        <v>0</v>
      </c>
    </row>
    <row r="91" spans="7:12" x14ac:dyDescent="0.25">
      <c r="G91" s="2" t="s">
        <v>8218</v>
      </c>
      <c r="H91" s="2">
        <v>16</v>
      </c>
      <c r="K91" s="2" t="s">
        <v>8220</v>
      </c>
      <c r="L91" s="2">
        <v>5</v>
      </c>
    </row>
    <row r="92" spans="7:12" x14ac:dyDescent="0.25">
      <c r="G92" s="2" t="s">
        <v>8218</v>
      </c>
      <c r="H92" s="2">
        <v>46</v>
      </c>
      <c r="K92" s="2" t="s">
        <v>8220</v>
      </c>
      <c r="L92" s="2">
        <v>8</v>
      </c>
    </row>
    <row r="93" spans="7:12" x14ac:dyDescent="0.25">
      <c r="G93" s="2" t="s">
        <v>8218</v>
      </c>
      <c r="H93" s="2">
        <v>43</v>
      </c>
      <c r="K93" s="2" t="s">
        <v>8220</v>
      </c>
      <c r="L93" s="2">
        <v>8</v>
      </c>
    </row>
    <row r="94" spans="7:12" x14ac:dyDescent="0.25">
      <c r="G94" s="2" t="s">
        <v>8218</v>
      </c>
      <c r="H94" s="2">
        <v>15</v>
      </c>
      <c r="K94" s="2" t="s">
        <v>8220</v>
      </c>
      <c r="L94" s="2">
        <v>0</v>
      </c>
    </row>
    <row r="95" spans="7:12" x14ac:dyDescent="0.25">
      <c r="G95" s="2" t="s">
        <v>8218</v>
      </c>
      <c r="H95" s="2">
        <v>12</v>
      </c>
      <c r="K95" s="2" t="s">
        <v>8220</v>
      </c>
      <c r="L95" s="2">
        <v>2</v>
      </c>
    </row>
    <row r="96" spans="7:12" x14ac:dyDescent="0.25">
      <c r="G96" s="2" t="s">
        <v>8218</v>
      </c>
      <c r="H96" s="2">
        <v>21</v>
      </c>
      <c r="K96" s="2" t="s">
        <v>8220</v>
      </c>
      <c r="L96" s="2">
        <v>3</v>
      </c>
    </row>
    <row r="97" spans="7:12" x14ac:dyDescent="0.25">
      <c r="G97" s="2" t="s">
        <v>8218</v>
      </c>
      <c r="H97" s="2">
        <v>34</v>
      </c>
      <c r="K97" s="2" t="s">
        <v>8220</v>
      </c>
      <c r="L97" s="2">
        <v>0</v>
      </c>
    </row>
    <row r="98" spans="7:12" x14ac:dyDescent="0.25">
      <c r="G98" s="2" t="s">
        <v>8218</v>
      </c>
      <c r="H98" s="2">
        <v>8</v>
      </c>
      <c r="K98" s="2" t="s">
        <v>8220</v>
      </c>
      <c r="L98" s="2">
        <v>0</v>
      </c>
    </row>
    <row r="99" spans="7:12" x14ac:dyDescent="0.25">
      <c r="G99" s="2" t="s">
        <v>8218</v>
      </c>
      <c r="H99" s="2">
        <v>60</v>
      </c>
      <c r="K99" s="2" t="s">
        <v>8220</v>
      </c>
      <c r="L99" s="2">
        <v>11</v>
      </c>
    </row>
    <row r="100" spans="7:12" x14ac:dyDescent="0.25">
      <c r="G100" s="2" t="s">
        <v>8218</v>
      </c>
      <c r="H100" s="2">
        <v>39</v>
      </c>
      <c r="K100" s="2" t="s">
        <v>8220</v>
      </c>
      <c r="L100" s="2">
        <v>0</v>
      </c>
    </row>
    <row r="101" spans="7:12" x14ac:dyDescent="0.25">
      <c r="G101" s="2" t="s">
        <v>8218</v>
      </c>
      <c r="H101" s="2">
        <v>26</v>
      </c>
      <c r="K101" s="2" t="s">
        <v>8220</v>
      </c>
      <c r="L101" s="2">
        <v>1</v>
      </c>
    </row>
    <row r="102" spans="7:12" x14ac:dyDescent="0.25">
      <c r="G102" s="2" t="s">
        <v>8218</v>
      </c>
      <c r="H102" s="2">
        <v>35</v>
      </c>
      <c r="K102" s="2" t="s">
        <v>8220</v>
      </c>
      <c r="L102" s="2">
        <v>0</v>
      </c>
    </row>
    <row r="103" spans="7:12" x14ac:dyDescent="0.25">
      <c r="G103" s="2" t="s">
        <v>8218</v>
      </c>
      <c r="H103" s="2">
        <v>65</v>
      </c>
      <c r="K103" s="2" t="s">
        <v>8220</v>
      </c>
      <c r="L103" s="2">
        <v>17</v>
      </c>
    </row>
    <row r="104" spans="7:12" x14ac:dyDescent="0.25">
      <c r="G104" s="2" t="s">
        <v>8218</v>
      </c>
      <c r="H104" s="2">
        <v>49</v>
      </c>
      <c r="K104" s="2" t="s">
        <v>8220</v>
      </c>
      <c r="L104" s="2">
        <v>2</v>
      </c>
    </row>
    <row r="105" spans="7:12" x14ac:dyDescent="0.25">
      <c r="G105" s="2" t="s">
        <v>8218</v>
      </c>
      <c r="H105" s="2">
        <v>10</v>
      </c>
      <c r="K105" s="2" t="s">
        <v>8220</v>
      </c>
      <c r="L105" s="2">
        <v>1</v>
      </c>
    </row>
    <row r="106" spans="7:12" x14ac:dyDescent="0.25">
      <c r="G106" s="2" t="s">
        <v>8218</v>
      </c>
      <c r="H106" s="2">
        <v>60</v>
      </c>
      <c r="K106" s="2" t="s">
        <v>8220</v>
      </c>
      <c r="L106" s="2">
        <v>2</v>
      </c>
    </row>
    <row r="107" spans="7:12" x14ac:dyDescent="0.25">
      <c r="G107" s="2" t="s">
        <v>8218</v>
      </c>
      <c r="H107" s="2">
        <v>27</v>
      </c>
      <c r="K107" s="2" t="s">
        <v>8220</v>
      </c>
      <c r="L107" s="2">
        <v>16</v>
      </c>
    </row>
    <row r="108" spans="7:12" x14ac:dyDescent="0.25">
      <c r="G108" s="2" t="s">
        <v>8218</v>
      </c>
      <c r="H108" s="2">
        <v>69</v>
      </c>
      <c r="K108" s="2" t="s">
        <v>8220</v>
      </c>
      <c r="L108" s="2">
        <v>1</v>
      </c>
    </row>
    <row r="109" spans="7:12" x14ac:dyDescent="0.25">
      <c r="G109" s="2" t="s">
        <v>8218</v>
      </c>
      <c r="H109" s="2">
        <v>47</v>
      </c>
      <c r="K109" s="2" t="s">
        <v>8220</v>
      </c>
      <c r="L109" s="2">
        <v>4</v>
      </c>
    </row>
    <row r="110" spans="7:12" x14ac:dyDescent="0.25">
      <c r="G110" s="2" t="s">
        <v>8218</v>
      </c>
      <c r="H110" s="2">
        <v>47</v>
      </c>
      <c r="K110" s="2" t="s">
        <v>8220</v>
      </c>
      <c r="L110" s="2">
        <v>5</v>
      </c>
    </row>
    <row r="111" spans="7:12" x14ac:dyDescent="0.25">
      <c r="G111" s="2" t="s">
        <v>8218</v>
      </c>
      <c r="H111" s="2">
        <v>26</v>
      </c>
      <c r="K111" s="2" t="s">
        <v>8220</v>
      </c>
      <c r="L111" s="2">
        <v>7</v>
      </c>
    </row>
    <row r="112" spans="7:12" x14ac:dyDescent="0.25">
      <c r="G112" s="2" t="s">
        <v>8218</v>
      </c>
      <c r="H112" s="2">
        <v>53</v>
      </c>
      <c r="K112" s="2" t="s">
        <v>8220</v>
      </c>
      <c r="L112" s="2">
        <v>0</v>
      </c>
    </row>
    <row r="113" spans="7:12" x14ac:dyDescent="0.25">
      <c r="G113" s="2" t="s">
        <v>8218</v>
      </c>
      <c r="H113" s="2">
        <v>81</v>
      </c>
      <c r="K113" s="2" t="s">
        <v>8220</v>
      </c>
      <c r="L113" s="2">
        <v>12</v>
      </c>
    </row>
    <row r="114" spans="7:12" x14ac:dyDescent="0.25">
      <c r="G114" s="2" t="s">
        <v>8218</v>
      </c>
      <c r="H114" s="2">
        <v>78</v>
      </c>
      <c r="K114" s="2" t="s">
        <v>8220</v>
      </c>
      <c r="L114" s="2">
        <v>2</v>
      </c>
    </row>
    <row r="115" spans="7:12" x14ac:dyDescent="0.25">
      <c r="G115" s="2" t="s">
        <v>8218</v>
      </c>
      <c r="H115" s="2">
        <v>35</v>
      </c>
      <c r="K115" s="2" t="s">
        <v>8220</v>
      </c>
      <c r="L115" s="2">
        <v>5</v>
      </c>
    </row>
    <row r="116" spans="7:12" x14ac:dyDescent="0.25">
      <c r="G116" s="2" t="s">
        <v>8218</v>
      </c>
      <c r="H116" s="2">
        <v>22</v>
      </c>
      <c r="K116" s="2" t="s">
        <v>8220</v>
      </c>
      <c r="L116" s="2">
        <v>2</v>
      </c>
    </row>
    <row r="117" spans="7:12" x14ac:dyDescent="0.25">
      <c r="G117" s="2" t="s">
        <v>8218</v>
      </c>
      <c r="H117" s="2">
        <v>57</v>
      </c>
      <c r="K117" s="2" t="s">
        <v>8220</v>
      </c>
      <c r="L117" s="2">
        <v>3</v>
      </c>
    </row>
    <row r="118" spans="7:12" x14ac:dyDescent="0.25">
      <c r="G118" s="2" t="s">
        <v>8218</v>
      </c>
      <c r="H118" s="2">
        <v>27</v>
      </c>
      <c r="K118" s="2" t="s">
        <v>8220</v>
      </c>
      <c r="L118" s="2">
        <v>0</v>
      </c>
    </row>
    <row r="119" spans="7:12" x14ac:dyDescent="0.25">
      <c r="G119" s="2" t="s">
        <v>8218</v>
      </c>
      <c r="H119" s="2">
        <v>39</v>
      </c>
      <c r="K119" s="2" t="s">
        <v>8220</v>
      </c>
      <c r="L119" s="2">
        <v>49</v>
      </c>
    </row>
    <row r="120" spans="7:12" x14ac:dyDescent="0.25">
      <c r="G120" s="2" t="s">
        <v>8218</v>
      </c>
      <c r="H120" s="2">
        <v>37</v>
      </c>
      <c r="K120" s="2" t="s">
        <v>8220</v>
      </c>
      <c r="L120" s="2">
        <v>1</v>
      </c>
    </row>
    <row r="121" spans="7:12" x14ac:dyDescent="0.25">
      <c r="G121" s="2" t="s">
        <v>8218</v>
      </c>
      <c r="H121" s="2">
        <v>137</v>
      </c>
      <c r="K121" s="2" t="s">
        <v>8220</v>
      </c>
      <c r="L121" s="2">
        <v>2</v>
      </c>
    </row>
    <row r="122" spans="7:12" x14ac:dyDescent="0.25">
      <c r="G122" s="2" t="s">
        <v>8218</v>
      </c>
      <c r="H122" s="2">
        <v>376</v>
      </c>
      <c r="K122" s="2" t="s">
        <v>8220</v>
      </c>
      <c r="L122" s="2">
        <v>0</v>
      </c>
    </row>
    <row r="123" spans="7:12" x14ac:dyDescent="0.25">
      <c r="G123" s="2" t="s">
        <v>8218</v>
      </c>
      <c r="H123" s="2">
        <v>202</v>
      </c>
      <c r="K123" s="2" t="s">
        <v>8220</v>
      </c>
      <c r="L123" s="2">
        <v>0</v>
      </c>
    </row>
    <row r="124" spans="7:12" x14ac:dyDescent="0.25">
      <c r="G124" s="2" t="s">
        <v>8218</v>
      </c>
      <c r="H124" s="2">
        <v>328</v>
      </c>
      <c r="K124" s="2" t="s">
        <v>8220</v>
      </c>
      <c r="L124" s="2">
        <v>11</v>
      </c>
    </row>
    <row r="125" spans="7:12" x14ac:dyDescent="0.25">
      <c r="G125" s="2" t="s">
        <v>8218</v>
      </c>
      <c r="H125" s="2">
        <v>84</v>
      </c>
      <c r="K125" s="2" t="s">
        <v>8220</v>
      </c>
      <c r="L125" s="2">
        <v>1</v>
      </c>
    </row>
    <row r="126" spans="7:12" x14ac:dyDescent="0.25">
      <c r="G126" s="2" t="s">
        <v>8218</v>
      </c>
      <c r="H126" s="2">
        <v>96</v>
      </c>
      <c r="K126" s="2" t="s">
        <v>8220</v>
      </c>
      <c r="L126" s="2">
        <v>8</v>
      </c>
    </row>
    <row r="127" spans="7:12" x14ac:dyDescent="0.25">
      <c r="G127" s="2" t="s">
        <v>8218</v>
      </c>
      <c r="H127" s="2">
        <v>223</v>
      </c>
      <c r="K127" s="2" t="s">
        <v>8220</v>
      </c>
      <c r="L127" s="2">
        <v>5</v>
      </c>
    </row>
    <row r="128" spans="7:12" x14ac:dyDescent="0.25">
      <c r="G128" s="2" t="s">
        <v>8218</v>
      </c>
      <c r="H128" s="2">
        <v>62</v>
      </c>
      <c r="K128" s="2" t="s">
        <v>8220</v>
      </c>
      <c r="L128" s="2">
        <v>39</v>
      </c>
    </row>
    <row r="129" spans="7:12" x14ac:dyDescent="0.25">
      <c r="G129" s="2" t="s">
        <v>8218</v>
      </c>
      <c r="H129" s="2">
        <v>146</v>
      </c>
      <c r="K129" s="2" t="s">
        <v>8220</v>
      </c>
      <c r="L129" s="2">
        <v>0</v>
      </c>
    </row>
    <row r="130" spans="7:12" x14ac:dyDescent="0.25">
      <c r="G130" s="2" t="s">
        <v>8218</v>
      </c>
      <c r="H130" s="2">
        <v>235</v>
      </c>
      <c r="K130" s="2" t="s">
        <v>8220</v>
      </c>
      <c r="L130" s="2">
        <v>0</v>
      </c>
    </row>
    <row r="131" spans="7:12" x14ac:dyDescent="0.25">
      <c r="G131" s="2" t="s">
        <v>8218</v>
      </c>
      <c r="H131" s="2">
        <v>437</v>
      </c>
      <c r="K131" s="2" t="s">
        <v>8220</v>
      </c>
      <c r="L131" s="2">
        <v>2</v>
      </c>
    </row>
    <row r="132" spans="7:12" x14ac:dyDescent="0.25">
      <c r="G132" s="2" t="s">
        <v>8218</v>
      </c>
      <c r="H132" s="2">
        <v>77</v>
      </c>
      <c r="K132" s="2" t="s">
        <v>8220</v>
      </c>
      <c r="L132" s="2">
        <v>170</v>
      </c>
    </row>
    <row r="133" spans="7:12" x14ac:dyDescent="0.25">
      <c r="G133" s="2" t="s">
        <v>8218</v>
      </c>
      <c r="H133" s="2">
        <v>108</v>
      </c>
      <c r="K133" s="2" t="s">
        <v>8220</v>
      </c>
      <c r="L133" s="2">
        <v>5</v>
      </c>
    </row>
    <row r="134" spans="7:12" x14ac:dyDescent="0.25">
      <c r="G134" s="2" t="s">
        <v>8218</v>
      </c>
      <c r="H134" s="2">
        <v>7</v>
      </c>
      <c r="K134" s="2" t="s">
        <v>8220</v>
      </c>
      <c r="L134" s="2">
        <v>14</v>
      </c>
    </row>
    <row r="135" spans="7:12" x14ac:dyDescent="0.25">
      <c r="G135" s="2" t="s">
        <v>8218</v>
      </c>
      <c r="H135" s="2">
        <v>314</v>
      </c>
      <c r="K135" s="2" t="s">
        <v>8220</v>
      </c>
      <c r="L135" s="2">
        <v>1</v>
      </c>
    </row>
    <row r="136" spans="7:12" x14ac:dyDescent="0.25">
      <c r="G136" s="2" t="s">
        <v>8218</v>
      </c>
      <c r="H136" s="2">
        <v>188</v>
      </c>
      <c r="K136" s="2" t="s">
        <v>8220</v>
      </c>
      <c r="L136" s="2">
        <v>0</v>
      </c>
    </row>
    <row r="137" spans="7:12" x14ac:dyDescent="0.25">
      <c r="G137" s="2" t="s">
        <v>8218</v>
      </c>
      <c r="H137" s="2">
        <v>275</v>
      </c>
      <c r="K137" s="2" t="s">
        <v>8220</v>
      </c>
      <c r="L137" s="2">
        <v>124</v>
      </c>
    </row>
    <row r="138" spans="7:12" x14ac:dyDescent="0.25">
      <c r="G138" s="2" t="s">
        <v>8218</v>
      </c>
      <c r="H138" s="2">
        <v>560</v>
      </c>
      <c r="K138" s="2" t="s">
        <v>8220</v>
      </c>
      <c r="L138" s="2">
        <v>0</v>
      </c>
    </row>
    <row r="139" spans="7:12" x14ac:dyDescent="0.25">
      <c r="G139" s="2" t="s">
        <v>8218</v>
      </c>
      <c r="H139" s="2">
        <v>688</v>
      </c>
      <c r="K139" s="2" t="s">
        <v>8220</v>
      </c>
      <c r="L139" s="2">
        <v>0</v>
      </c>
    </row>
    <row r="140" spans="7:12" x14ac:dyDescent="0.25">
      <c r="G140" s="2" t="s">
        <v>8218</v>
      </c>
      <c r="H140" s="2">
        <v>942</v>
      </c>
      <c r="K140" s="2" t="s">
        <v>8220</v>
      </c>
      <c r="L140" s="2">
        <v>55</v>
      </c>
    </row>
    <row r="141" spans="7:12" x14ac:dyDescent="0.25">
      <c r="G141" s="2" t="s">
        <v>8218</v>
      </c>
      <c r="H141" s="2">
        <v>88</v>
      </c>
      <c r="K141" s="2" t="s">
        <v>8220</v>
      </c>
      <c r="L141" s="2">
        <v>140</v>
      </c>
    </row>
    <row r="142" spans="7:12" x14ac:dyDescent="0.25">
      <c r="G142" s="2" t="s">
        <v>8218</v>
      </c>
      <c r="H142" s="2">
        <v>220</v>
      </c>
      <c r="K142" s="2" t="s">
        <v>8220</v>
      </c>
      <c r="L142" s="2">
        <v>21</v>
      </c>
    </row>
    <row r="143" spans="7:12" x14ac:dyDescent="0.25">
      <c r="G143" s="2" t="s">
        <v>8218</v>
      </c>
      <c r="H143" s="2">
        <v>145</v>
      </c>
      <c r="K143" s="2" t="s">
        <v>8220</v>
      </c>
      <c r="L143" s="2">
        <v>1</v>
      </c>
    </row>
    <row r="144" spans="7:12" x14ac:dyDescent="0.25">
      <c r="G144" s="2" t="s">
        <v>8218</v>
      </c>
      <c r="H144" s="2">
        <v>963</v>
      </c>
      <c r="K144" s="2" t="s">
        <v>8220</v>
      </c>
      <c r="L144" s="2">
        <v>147</v>
      </c>
    </row>
    <row r="145" spans="7:12" x14ac:dyDescent="0.25">
      <c r="G145" s="2" t="s">
        <v>8218</v>
      </c>
      <c r="H145" s="2">
        <v>91</v>
      </c>
      <c r="K145" s="2" t="s">
        <v>8220</v>
      </c>
      <c r="L145" s="2">
        <v>11</v>
      </c>
    </row>
    <row r="146" spans="7:12" x14ac:dyDescent="0.25">
      <c r="G146" s="2" t="s">
        <v>8218</v>
      </c>
      <c r="H146" s="2">
        <v>58</v>
      </c>
      <c r="K146" s="2" t="s">
        <v>8220</v>
      </c>
      <c r="L146" s="2">
        <v>125</v>
      </c>
    </row>
    <row r="147" spans="7:12" x14ac:dyDescent="0.25">
      <c r="G147" s="2" t="s">
        <v>8218</v>
      </c>
      <c r="H147" s="2">
        <v>36</v>
      </c>
      <c r="K147" s="2" t="s">
        <v>8220</v>
      </c>
      <c r="L147" s="2">
        <v>1</v>
      </c>
    </row>
    <row r="148" spans="7:12" x14ac:dyDescent="0.25">
      <c r="G148" s="2" t="s">
        <v>8218</v>
      </c>
      <c r="H148" s="2">
        <v>165</v>
      </c>
      <c r="K148" s="2" t="s">
        <v>8220</v>
      </c>
      <c r="L148" s="2">
        <v>0</v>
      </c>
    </row>
    <row r="149" spans="7:12" x14ac:dyDescent="0.25">
      <c r="G149" s="2" t="s">
        <v>8218</v>
      </c>
      <c r="H149" s="2">
        <v>111</v>
      </c>
      <c r="K149" s="2" t="s">
        <v>8220</v>
      </c>
      <c r="L149" s="2">
        <v>0</v>
      </c>
    </row>
    <row r="150" spans="7:12" x14ac:dyDescent="0.25">
      <c r="G150" s="2" t="s">
        <v>8218</v>
      </c>
      <c r="H150" s="2">
        <v>1596</v>
      </c>
      <c r="K150" s="2" t="s">
        <v>8220</v>
      </c>
      <c r="L150" s="2">
        <v>3</v>
      </c>
    </row>
    <row r="151" spans="7:12" x14ac:dyDescent="0.25">
      <c r="G151" s="2" t="s">
        <v>8218</v>
      </c>
      <c r="H151" s="2">
        <v>61</v>
      </c>
      <c r="K151" s="2" t="s">
        <v>8220</v>
      </c>
      <c r="L151" s="2">
        <v>0</v>
      </c>
    </row>
    <row r="152" spans="7:12" x14ac:dyDescent="0.25">
      <c r="G152" s="2" t="s">
        <v>8218</v>
      </c>
      <c r="H152" s="2">
        <v>287</v>
      </c>
      <c r="K152" s="2" t="s">
        <v>8220</v>
      </c>
      <c r="L152" s="2">
        <v>0</v>
      </c>
    </row>
    <row r="153" spans="7:12" x14ac:dyDescent="0.25">
      <c r="G153" s="2" t="s">
        <v>8218</v>
      </c>
      <c r="H153" s="2">
        <v>65</v>
      </c>
      <c r="K153" s="2" t="s">
        <v>8220</v>
      </c>
      <c r="L153" s="2">
        <v>0</v>
      </c>
    </row>
    <row r="154" spans="7:12" x14ac:dyDescent="0.25">
      <c r="G154" s="2" t="s">
        <v>8218</v>
      </c>
      <c r="H154" s="2">
        <v>118</v>
      </c>
      <c r="K154" s="2" t="s">
        <v>8220</v>
      </c>
      <c r="L154" s="2">
        <v>0</v>
      </c>
    </row>
    <row r="155" spans="7:12" x14ac:dyDescent="0.25">
      <c r="G155" s="2" t="s">
        <v>8218</v>
      </c>
      <c r="H155" s="2">
        <v>113</v>
      </c>
      <c r="K155" s="2" t="s">
        <v>8220</v>
      </c>
      <c r="L155" s="2">
        <v>3</v>
      </c>
    </row>
    <row r="156" spans="7:12" x14ac:dyDescent="0.25">
      <c r="G156" s="2" t="s">
        <v>8218</v>
      </c>
      <c r="H156" s="2">
        <v>332</v>
      </c>
      <c r="K156" s="2" t="s">
        <v>8220</v>
      </c>
      <c r="L156" s="2">
        <v>0</v>
      </c>
    </row>
    <row r="157" spans="7:12" x14ac:dyDescent="0.25">
      <c r="G157" s="2" t="s">
        <v>8218</v>
      </c>
      <c r="H157" s="2">
        <v>62</v>
      </c>
      <c r="K157" s="2" t="s">
        <v>8220</v>
      </c>
      <c r="L157" s="2">
        <v>1</v>
      </c>
    </row>
    <row r="158" spans="7:12" x14ac:dyDescent="0.25">
      <c r="G158" s="2" t="s">
        <v>8218</v>
      </c>
      <c r="H158" s="2">
        <v>951</v>
      </c>
      <c r="K158" s="2" t="s">
        <v>8220</v>
      </c>
      <c r="L158" s="2">
        <v>3</v>
      </c>
    </row>
    <row r="159" spans="7:12" x14ac:dyDescent="0.25">
      <c r="G159" s="2" t="s">
        <v>8218</v>
      </c>
      <c r="H159" s="2">
        <v>415</v>
      </c>
      <c r="K159" s="2" t="s">
        <v>8220</v>
      </c>
      <c r="L159" s="2">
        <v>22</v>
      </c>
    </row>
    <row r="160" spans="7:12" x14ac:dyDescent="0.25">
      <c r="G160" s="2" t="s">
        <v>8218</v>
      </c>
      <c r="H160" s="2">
        <v>305</v>
      </c>
      <c r="K160" s="2" t="s">
        <v>8220</v>
      </c>
      <c r="L160" s="2">
        <v>26</v>
      </c>
    </row>
    <row r="161" spans="7:12" x14ac:dyDescent="0.25">
      <c r="G161" s="2" t="s">
        <v>8218</v>
      </c>
      <c r="H161" s="2">
        <v>2139</v>
      </c>
      <c r="K161" s="2" t="s">
        <v>8220</v>
      </c>
      <c r="L161" s="2">
        <v>4</v>
      </c>
    </row>
    <row r="162" spans="7:12" x14ac:dyDescent="0.25">
      <c r="G162" s="2" t="s">
        <v>8218</v>
      </c>
      <c r="H162" s="2">
        <v>79</v>
      </c>
      <c r="K162" s="2" t="s">
        <v>8220</v>
      </c>
      <c r="L162" s="2">
        <v>0</v>
      </c>
    </row>
    <row r="163" spans="7:12" x14ac:dyDescent="0.25">
      <c r="G163" s="2" t="s">
        <v>8218</v>
      </c>
      <c r="H163" s="2">
        <v>179</v>
      </c>
      <c r="K163" s="2" t="s">
        <v>8220</v>
      </c>
      <c r="L163" s="2">
        <v>4</v>
      </c>
    </row>
    <row r="164" spans="7:12" x14ac:dyDescent="0.25">
      <c r="G164" s="2" t="s">
        <v>8218</v>
      </c>
      <c r="H164" s="2">
        <v>202</v>
      </c>
      <c r="K164" s="2" t="s">
        <v>8220</v>
      </c>
      <c r="L164" s="2">
        <v>9</v>
      </c>
    </row>
    <row r="165" spans="7:12" x14ac:dyDescent="0.25">
      <c r="G165" s="2" t="s">
        <v>8218</v>
      </c>
      <c r="H165" s="2">
        <v>760</v>
      </c>
      <c r="K165" s="2" t="s">
        <v>8220</v>
      </c>
      <c r="L165" s="2">
        <v>5</v>
      </c>
    </row>
    <row r="166" spans="7:12" x14ac:dyDescent="0.25">
      <c r="G166" s="2" t="s">
        <v>8218</v>
      </c>
      <c r="H166" s="2">
        <v>563</v>
      </c>
      <c r="K166" s="2" t="s">
        <v>8220</v>
      </c>
      <c r="L166" s="2">
        <v>14</v>
      </c>
    </row>
    <row r="167" spans="7:12" x14ac:dyDescent="0.25">
      <c r="G167" s="2" t="s">
        <v>8218</v>
      </c>
      <c r="H167" s="2">
        <v>135</v>
      </c>
      <c r="K167" s="2" t="s">
        <v>8220</v>
      </c>
      <c r="L167" s="2">
        <v>1</v>
      </c>
    </row>
    <row r="168" spans="7:12" x14ac:dyDescent="0.25">
      <c r="G168" s="2" t="s">
        <v>8218</v>
      </c>
      <c r="H168" s="2">
        <v>290</v>
      </c>
      <c r="K168" s="2" t="s">
        <v>8220</v>
      </c>
      <c r="L168" s="2">
        <v>10</v>
      </c>
    </row>
    <row r="169" spans="7:12" x14ac:dyDescent="0.25">
      <c r="G169" s="2" t="s">
        <v>8218</v>
      </c>
      <c r="H169" s="2">
        <v>447</v>
      </c>
      <c r="K169" s="2" t="s">
        <v>8220</v>
      </c>
      <c r="L169" s="2">
        <v>3</v>
      </c>
    </row>
    <row r="170" spans="7:12" x14ac:dyDescent="0.25">
      <c r="G170" s="2" t="s">
        <v>8218</v>
      </c>
      <c r="H170" s="2">
        <v>232</v>
      </c>
      <c r="K170" s="2" t="s">
        <v>8220</v>
      </c>
      <c r="L170" s="2">
        <v>1</v>
      </c>
    </row>
    <row r="171" spans="7:12" x14ac:dyDescent="0.25">
      <c r="G171" s="2" t="s">
        <v>8218</v>
      </c>
      <c r="H171" s="2">
        <v>168</v>
      </c>
      <c r="K171" s="2" t="s">
        <v>8220</v>
      </c>
      <c r="L171" s="2">
        <v>0</v>
      </c>
    </row>
    <row r="172" spans="7:12" x14ac:dyDescent="0.25">
      <c r="G172" s="2" t="s">
        <v>8218</v>
      </c>
      <c r="H172" s="2">
        <v>128</v>
      </c>
      <c r="K172" s="2" t="s">
        <v>8220</v>
      </c>
      <c r="L172" s="2">
        <v>5</v>
      </c>
    </row>
    <row r="173" spans="7:12" x14ac:dyDescent="0.25">
      <c r="G173" s="2" t="s">
        <v>8218</v>
      </c>
      <c r="H173" s="2">
        <v>493</v>
      </c>
      <c r="K173" s="2" t="s">
        <v>8220</v>
      </c>
      <c r="L173" s="2">
        <v>2</v>
      </c>
    </row>
    <row r="174" spans="7:12" x14ac:dyDescent="0.25">
      <c r="G174" s="2" t="s">
        <v>8218</v>
      </c>
      <c r="H174" s="2">
        <v>131</v>
      </c>
      <c r="K174" s="2" t="s">
        <v>8220</v>
      </c>
      <c r="L174" s="2">
        <v>68</v>
      </c>
    </row>
    <row r="175" spans="7:12" x14ac:dyDescent="0.25">
      <c r="G175" s="2" t="s">
        <v>8218</v>
      </c>
      <c r="H175" s="2">
        <v>50</v>
      </c>
      <c r="K175" s="2" t="s">
        <v>8220</v>
      </c>
      <c r="L175" s="2">
        <v>3</v>
      </c>
    </row>
    <row r="176" spans="7:12" x14ac:dyDescent="0.25">
      <c r="G176" s="2" t="s">
        <v>8218</v>
      </c>
      <c r="H176" s="2">
        <v>665</v>
      </c>
      <c r="K176" s="2" t="s">
        <v>8220</v>
      </c>
      <c r="L176" s="2">
        <v>34</v>
      </c>
    </row>
    <row r="177" spans="7:12" x14ac:dyDescent="0.25">
      <c r="G177" s="2" t="s">
        <v>8218</v>
      </c>
      <c r="H177" s="2">
        <v>129</v>
      </c>
      <c r="K177" s="2" t="s">
        <v>8220</v>
      </c>
      <c r="L177" s="2">
        <v>0</v>
      </c>
    </row>
    <row r="178" spans="7:12" x14ac:dyDescent="0.25">
      <c r="G178" s="2" t="s">
        <v>8218</v>
      </c>
      <c r="H178" s="2">
        <v>142</v>
      </c>
      <c r="K178" s="2" t="s">
        <v>8220</v>
      </c>
      <c r="L178" s="2">
        <v>3</v>
      </c>
    </row>
    <row r="179" spans="7:12" x14ac:dyDescent="0.25">
      <c r="G179" s="2" t="s">
        <v>8218</v>
      </c>
      <c r="H179" s="2">
        <v>2436</v>
      </c>
      <c r="K179" s="2" t="s">
        <v>8220</v>
      </c>
      <c r="L179" s="2">
        <v>0</v>
      </c>
    </row>
    <row r="180" spans="7:12" x14ac:dyDescent="0.25">
      <c r="G180" s="2" t="s">
        <v>8218</v>
      </c>
      <c r="H180" s="2">
        <v>244</v>
      </c>
      <c r="K180" s="2" t="s">
        <v>8220</v>
      </c>
      <c r="L180" s="2">
        <v>70</v>
      </c>
    </row>
    <row r="181" spans="7:12" x14ac:dyDescent="0.25">
      <c r="G181" s="2" t="s">
        <v>8218</v>
      </c>
      <c r="H181" s="2">
        <v>298</v>
      </c>
      <c r="K181" s="2" t="s">
        <v>8220</v>
      </c>
      <c r="L181" s="2">
        <v>1</v>
      </c>
    </row>
    <row r="182" spans="7:12" x14ac:dyDescent="0.25">
      <c r="G182" s="2" t="s">
        <v>8218</v>
      </c>
      <c r="H182" s="2">
        <v>251</v>
      </c>
      <c r="K182" s="2" t="s">
        <v>8220</v>
      </c>
      <c r="L182" s="2">
        <v>1</v>
      </c>
    </row>
    <row r="183" spans="7:12" x14ac:dyDescent="0.25">
      <c r="G183" s="2" t="s">
        <v>8218</v>
      </c>
      <c r="H183" s="2">
        <v>108</v>
      </c>
      <c r="K183" s="2" t="s">
        <v>8220</v>
      </c>
      <c r="L183" s="2">
        <v>1</v>
      </c>
    </row>
    <row r="184" spans="7:12" x14ac:dyDescent="0.25">
      <c r="G184" s="2" t="s">
        <v>8218</v>
      </c>
      <c r="H184" s="2">
        <v>82</v>
      </c>
      <c r="K184" s="2" t="s">
        <v>8220</v>
      </c>
      <c r="L184" s="2">
        <v>2</v>
      </c>
    </row>
    <row r="185" spans="7:12" x14ac:dyDescent="0.25">
      <c r="G185" s="2" t="s">
        <v>8218</v>
      </c>
      <c r="H185" s="2">
        <v>74</v>
      </c>
      <c r="K185" s="2" t="s">
        <v>8220</v>
      </c>
      <c r="L185" s="2">
        <v>2</v>
      </c>
    </row>
    <row r="186" spans="7:12" x14ac:dyDescent="0.25">
      <c r="G186" s="2" t="s">
        <v>8218</v>
      </c>
      <c r="H186" s="2">
        <v>189</v>
      </c>
      <c r="K186" s="2" t="s">
        <v>8220</v>
      </c>
      <c r="L186" s="2">
        <v>34</v>
      </c>
    </row>
    <row r="187" spans="7:12" x14ac:dyDescent="0.25">
      <c r="G187" s="2" t="s">
        <v>8218</v>
      </c>
      <c r="H187" s="2">
        <v>80</v>
      </c>
      <c r="K187" s="2" t="s">
        <v>8220</v>
      </c>
      <c r="L187" s="2">
        <v>2</v>
      </c>
    </row>
    <row r="188" spans="7:12" x14ac:dyDescent="0.25">
      <c r="G188" s="2" t="s">
        <v>8218</v>
      </c>
      <c r="H188" s="2">
        <v>576</v>
      </c>
      <c r="K188" s="2" t="s">
        <v>8220</v>
      </c>
      <c r="L188" s="2">
        <v>0</v>
      </c>
    </row>
    <row r="189" spans="7:12" x14ac:dyDescent="0.25">
      <c r="G189" s="2" t="s">
        <v>8218</v>
      </c>
      <c r="H189" s="2">
        <v>202</v>
      </c>
      <c r="K189" s="2" t="s">
        <v>8220</v>
      </c>
      <c r="L189" s="2">
        <v>1</v>
      </c>
    </row>
    <row r="190" spans="7:12" x14ac:dyDescent="0.25">
      <c r="G190" s="2" t="s">
        <v>8218</v>
      </c>
      <c r="H190" s="2">
        <v>238</v>
      </c>
      <c r="K190" s="2" t="s">
        <v>8220</v>
      </c>
      <c r="L190" s="2">
        <v>8</v>
      </c>
    </row>
    <row r="191" spans="7:12" x14ac:dyDescent="0.25">
      <c r="G191" s="2" t="s">
        <v>8218</v>
      </c>
      <c r="H191" s="2">
        <v>36</v>
      </c>
      <c r="K191" s="2" t="s">
        <v>8220</v>
      </c>
      <c r="L191" s="2">
        <v>4</v>
      </c>
    </row>
    <row r="192" spans="7:12" x14ac:dyDescent="0.25">
      <c r="G192" s="2" t="s">
        <v>8218</v>
      </c>
      <c r="H192" s="2">
        <v>150</v>
      </c>
      <c r="K192" s="2" t="s">
        <v>8220</v>
      </c>
      <c r="L192" s="2">
        <v>28</v>
      </c>
    </row>
    <row r="193" spans="7:12" x14ac:dyDescent="0.25">
      <c r="G193" s="2" t="s">
        <v>8218</v>
      </c>
      <c r="H193" s="2">
        <v>146</v>
      </c>
      <c r="K193" s="2" t="s">
        <v>8220</v>
      </c>
      <c r="L193" s="2">
        <v>0</v>
      </c>
    </row>
    <row r="194" spans="7:12" x14ac:dyDescent="0.25">
      <c r="G194" s="2" t="s">
        <v>8218</v>
      </c>
      <c r="H194" s="2">
        <v>222</v>
      </c>
      <c r="K194" s="2" t="s">
        <v>8220</v>
      </c>
      <c r="L194" s="2">
        <v>6</v>
      </c>
    </row>
    <row r="195" spans="7:12" x14ac:dyDescent="0.25">
      <c r="G195" s="2" t="s">
        <v>8218</v>
      </c>
      <c r="H195" s="2">
        <v>120</v>
      </c>
      <c r="K195" s="2" t="s">
        <v>8220</v>
      </c>
      <c r="L195" s="2">
        <v>22</v>
      </c>
    </row>
    <row r="196" spans="7:12" x14ac:dyDescent="0.25">
      <c r="G196" s="2" t="s">
        <v>8218</v>
      </c>
      <c r="H196" s="2">
        <v>126</v>
      </c>
      <c r="K196" s="2" t="s">
        <v>8220</v>
      </c>
      <c r="L196" s="2">
        <v>0</v>
      </c>
    </row>
    <row r="197" spans="7:12" x14ac:dyDescent="0.25">
      <c r="G197" s="2" t="s">
        <v>8218</v>
      </c>
      <c r="H197" s="2">
        <v>158</v>
      </c>
      <c r="K197" s="2" t="s">
        <v>8220</v>
      </c>
      <c r="L197" s="2">
        <v>1</v>
      </c>
    </row>
    <row r="198" spans="7:12" x14ac:dyDescent="0.25">
      <c r="G198" s="2" t="s">
        <v>8218</v>
      </c>
      <c r="H198" s="2">
        <v>316</v>
      </c>
      <c r="K198" s="2" t="s">
        <v>8220</v>
      </c>
      <c r="L198" s="2">
        <v>20</v>
      </c>
    </row>
    <row r="199" spans="7:12" x14ac:dyDescent="0.25">
      <c r="G199" s="2" t="s">
        <v>8218</v>
      </c>
      <c r="H199" s="2">
        <v>284</v>
      </c>
      <c r="K199" s="2" t="s">
        <v>8220</v>
      </c>
      <c r="L199" s="2">
        <v>0</v>
      </c>
    </row>
    <row r="200" spans="7:12" x14ac:dyDescent="0.25">
      <c r="G200" s="2" t="s">
        <v>8218</v>
      </c>
      <c r="H200" s="2">
        <v>51</v>
      </c>
      <c r="K200" s="2" t="s">
        <v>8220</v>
      </c>
      <c r="L200" s="2">
        <v>1</v>
      </c>
    </row>
    <row r="201" spans="7:12" x14ac:dyDescent="0.25">
      <c r="G201" s="2" t="s">
        <v>8218</v>
      </c>
      <c r="H201" s="2">
        <v>158</v>
      </c>
      <c r="K201" s="2" t="s">
        <v>8220</v>
      </c>
      <c r="L201" s="2">
        <v>3</v>
      </c>
    </row>
    <row r="202" spans="7:12" x14ac:dyDescent="0.25">
      <c r="G202" s="2" t="s">
        <v>8218</v>
      </c>
      <c r="H202" s="2">
        <v>337</v>
      </c>
      <c r="K202" s="2" t="s">
        <v>8220</v>
      </c>
      <c r="L202" s="2">
        <v>2</v>
      </c>
    </row>
    <row r="203" spans="7:12" x14ac:dyDescent="0.25">
      <c r="G203" s="2" t="s">
        <v>8218</v>
      </c>
      <c r="H203" s="2">
        <v>186</v>
      </c>
      <c r="K203" s="2" t="s">
        <v>8220</v>
      </c>
      <c r="L203" s="2">
        <v>0</v>
      </c>
    </row>
    <row r="204" spans="7:12" x14ac:dyDescent="0.25">
      <c r="G204" s="2" t="s">
        <v>8218</v>
      </c>
      <c r="H204" s="2">
        <v>58</v>
      </c>
      <c r="K204" s="2" t="s">
        <v>8220</v>
      </c>
      <c r="L204" s="2">
        <v>2</v>
      </c>
    </row>
    <row r="205" spans="7:12" x14ac:dyDescent="0.25">
      <c r="G205" s="2" t="s">
        <v>8218</v>
      </c>
      <c r="H205" s="2">
        <v>82</v>
      </c>
      <c r="K205" s="2" t="s">
        <v>8220</v>
      </c>
      <c r="L205" s="2">
        <v>1</v>
      </c>
    </row>
    <row r="206" spans="7:12" x14ac:dyDescent="0.25">
      <c r="G206" s="2" t="s">
        <v>8218</v>
      </c>
      <c r="H206" s="2">
        <v>736</v>
      </c>
      <c r="K206" s="2" t="s">
        <v>8220</v>
      </c>
      <c r="L206" s="2">
        <v>0</v>
      </c>
    </row>
    <row r="207" spans="7:12" x14ac:dyDescent="0.25">
      <c r="G207" s="2" t="s">
        <v>8218</v>
      </c>
      <c r="H207" s="2">
        <v>1151</v>
      </c>
      <c r="K207" s="2" t="s">
        <v>8220</v>
      </c>
      <c r="L207" s="2">
        <v>1</v>
      </c>
    </row>
    <row r="208" spans="7:12" x14ac:dyDescent="0.25">
      <c r="G208" s="2" t="s">
        <v>8218</v>
      </c>
      <c r="H208" s="2">
        <v>34</v>
      </c>
      <c r="K208" s="2" t="s">
        <v>8220</v>
      </c>
      <c r="L208" s="2">
        <v>0</v>
      </c>
    </row>
    <row r="209" spans="7:12" x14ac:dyDescent="0.25">
      <c r="G209" s="2" t="s">
        <v>8218</v>
      </c>
      <c r="H209" s="2">
        <v>498</v>
      </c>
      <c r="K209" s="2" t="s">
        <v>8220</v>
      </c>
      <c r="L209" s="2">
        <v>5</v>
      </c>
    </row>
    <row r="210" spans="7:12" x14ac:dyDescent="0.25">
      <c r="G210" s="2" t="s">
        <v>8218</v>
      </c>
      <c r="H210" s="2">
        <v>167</v>
      </c>
      <c r="K210" s="2" t="s">
        <v>8220</v>
      </c>
      <c r="L210" s="2">
        <v>1</v>
      </c>
    </row>
    <row r="211" spans="7:12" x14ac:dyDescent="0.25">
      <c r="G211" s="2" t="s">
        <v>8218</v>
      </c>
      <c r="H211" s="2">
        <v>340</v>
      </c>
      <c r="K211" s="2" t="s">
        <v>8220</v>
      </c>
      <c r="L211" s="2">
        <v>1</v>
      </c>
    </row>
    <row r="212" spans="7:12" x14ac:dyDescent="0.25">
      <c r="G212" s="2" t="s">
        <v>8218</v>
      </c>
      <c r="H212" s="2">
        <v>438</v>
      </c>
      <c r="K212" s="2" t="s">
        <v>8220</v>
      </c>
      <c r="L212" s="2">
        <v>2</v>
      </c>
    </row>
    <row r="213" spans="7:12" x14ac:dyDescent="0.25">
      <c r="G213" s="2" t="s">
        <v>8218</v>
      </c>
      <c r="H213" s="2">
        <v>555</v>
      </c>
      <c r="K213" s="2" t="s">
        <v>8220</v>
      </c>
      <c r="L213" s="2">
        <v>0</v>
      </c>
    </row>
    <row r="214" spans="7:12" x14ac:dyDescent="0.25">
      <c r="G214" s="2" t="s">
        <v>8218</v>
      </c>
      <c r="H214" s="2">
        <v>266</v>
      </c>
      <c r="K214" s="2" t="s">
        <v>8220</v>
      </c>
      <c r="L214" s="2">
        <v>9</v>
      </c>
    </row>
    <row r="215" spans="7:12" x14ac:dyDescent="0.25">
      <c r="G215" s="2" t="s">
        <v>8218</v>
      </c>
      <c r="H215" s="2">
        <v>69</v>
      </c>
      <c r="K215" s="2" t="s">
        <v>8220</v>
      </c>
      <c r="L215" s="2">
        <v>4</v>
      </c>
    </row>
    <row r="216" spans="7:12" x14ac:dyDescent="0.25">
      <c r="G216" s="2" t="s">
        <v>8218</v>
      </c>
      <c r="H216" s="2">
        <v>80</v>
      </c>
      <c r="K216" s="2" t="s">
        <v>8220</v>
      </c>
      <c r="L216" s="2">
        <v>4</v>
      </c>
    </row>
    <row r="217" spans="7:12" x14ac:dyDescent="0.25">
      <c r="G217" s="2" t="s">
        <v>8218</v>
      </c>
      <c r="H217" s="2">
        <v>493</v>
      </c>
      <c r="K217" s="2" t="s">
        <v>8220</v>
      </c>
      <c r="L217" s="2">
        <v>1</v>
      </c>
    </row>
    <row r="218" spans="7:12" x14ac:dyDescent="0.25">
      <c r="G218" s="2" t="s">
        <v>8218</v>
      </c>
      <c r="H218" s="2">
        <v>31</v>
      </c>
      <c r="K218" s="2" t="s">
        <v>8220</v>
      </c>
      <c r="L218" s="2">
        <v>1</v>
      </c>
    </row>
    <row r="219" spans="7:12" x14ac:dyDescent="0.25">
      <c r="G219" s="2" t="s">
        <v>8218</v>
      </c>
      <c r="H219" s="2">
        <v>236</v>
      </c>
      <c r="K219" s="2" t="s">
        <v>8220</v>
      </c>
      <c r="L219" s="2">
        <v>7</v>
      </c>
    </row>
    <row r="220" spans="7:12" x14ac:dyDescent="0.25">
      <c r="G220" s="2" t="s">
        <v>8218</v>
      </c>
      <c r="H220" s="2">
        <v>89</v>
      </c>
      <c r="K220" s="2" t="s">
        <v>8220</v>
      </c>
      <c r="L220" s="2">
        <v>5</v>
      </c>
    </row>
    <row r="221" spans="7:12" x14ac:dyDescent="0.25">
      <c r="G221" s="2" t="s">
        <v>8218</v>
      </c>
      <c r="H221" s="2">
        <v>299</v>
      </c>
      <c r="K221" s="2" t="s">
        <v>8220</v>
      </c>
      <c r="L221" s="2">
        <v>1</v>
      </c>
    </row>
    <row r="222" spans="7:12" x14ac:dyDescent="0.25">
      <c r="G222" s="2" t="s">
        <v>8218</v>
      </c>
      <c r="H222" s="2">
        <v>55</v>
      </c>
      <c r="K222" s="2" t="s">
        <v>8220</v>
      </c>
      <c r="L222" s="2">
        <v>0</v>
      </c>
    </row>
    <row r="223" spans="7:12" x14ac:dyDescent="0.25">
      <c r="G223" s="2" t="s">
        <v>8218</v>
      </c>
      <c r="H223" s="2">
        <v>325</v>
      </c>
      <c r="K223" s="2" t="s">
        <v>8220</v>
      </c>
      <c r="L223" s="2">
        <v>0</v>
      </c>
    </row>
    <row r="224" spans="7:12" x14ac:dyDescent="0.25">
      <c r="G224" s="2" t="s">
        <v>8218</v>
      </c>
      <c r="H224" s="2">
        <v>524</v>
      </c>
      <c r="K224" s="2" t="s">
        <v>8220</v>
      </c>
      <c r="L224" s="2">
        <v>1</v>
      </c>
    </row>
    <row r="225" spans="7:12" x14ac:dyDescent="0.25">
      <c r="G225" s="2" t="s">
        <v>8218</v>
      </c>
      <c r="H225" s="2">
        <v>285</v>
      </c>
      <c r="K225" s="2" t="s">
        <v>8220</v>
      </c>
      <c r="L225" s="2">
        <v>2</v>
      </c>
    </row>
    <row r="226" spans="7:12" x14ac:dyDescent="0.25">
      <c r="G226" s="2" t="s">
        <v>8218</v>
      </c>
      <c r="H226" s="2">
        <v>179</v>
      </c>
      <c r="K226" s="2" t="s">
        <v>8220</v>
      </c>
      <c r="L226" s="2">
        <v>0</v>
      </c>
    </row>
    <row r="227" spans="7:12" x14ac:dyDescent="0.25">
      <c r="G227" s="2" t="s">
        <v>8218</v>
      </c>
      <c r="H227" s="2">
        <v>188</v>
      </c>
      <c r="K227" s="2" t="s">
        <v>8220</v>
      </c>
      <c r="L227" s="2">
        <v>4</v>
      </c>
    </row>
    <row r="228" spans="7:12" x14ac:dyDescent="0.25">
      <c r="G228" s="2" t="s">
        <v>8218</v>
      </c>
      <c r="H228" s="2">
        <v>379</v>
      </c>
      <c r="K228" s="2" t="s">
        <v>8220</v>
      </c>
      <c r="L228" s="2">
        <v>7</v>
      </c>
    </row>
    <row r="229" spans="7:12" x14ac:dyDescent="0.25">
      <c r="G229" s="2" t="s">
        <v>8218</v>
      </c>
      <c r="H229" s="2">
        <v>119</v>
      </c>
      <c r="K229" s="2" t="s">
        <v>8220</v>
      </c>
      <c r="L229" s="2">
        <v>2</v>
      </c>
    </row>
    <row r="230" spans="7:12" x14ac:dyDescent="0.25">
      <c r="G230" s="2" t="s">
        <v>8218</v>
      </c>
      <c r="H230" s="2">
        <v>167</v>
      </c>
      <c r="K230" s="2" t="s">
        <v>8220</v>
      </c>
      <c r="L230" s="2">
        <v>1</v>
      </c>
    </row>
    <row r="231" spans="7:12" x14ac:dyDescent="0.25">
      <c r="G231" s="2" t="s">
        <v>8218</v>
      </c>
      <c r="H231" s="2">
        <v>221</v>
      </c>
      <c r="K231" s="2" t="s">
        <v>8220</v>
      </c>
      <c r="L231" s="2">
        <v>9</v>
      </c>
    </row>
    <row r="232" spans="7:12" x14ac:dyDescent="0.25">
      <c r="G232" s="2" t="s">
        <v>8218</v>
      </c>
      <c r="H232" s="2">
        <v>964</v>
      </c>
      <c r="K232" s="2" t="s">
        <v>8220</v>
      </c>
      <c r="L232" s="2">
        <v>2</v>
      </c>
    </row>
    <row r="233" spans="7:12" x14ac:dyDescent="0.25">
      <c r="G233" s="2" t="s">
        <v>8218</v>
      </c>
      <c r="H233" s="2">
        <v>286</v>
      </c>
      <c r="K233" s="2" t="s">
        <v>8220</v>
      </c>
      <c r="L233" s="2">
        <v>1</v>
      </c>
    </row>
    <row r="234" spans="7:12" x14ac:dyDescent="0.25">
      <c r="G234" s="2" t="s">
        <v>8218</v>
      </c>
      <c r="H234" s="2">
        <v>613</v>
      </c>
      <c r="K234" s="2" t="s">
        <v>8220</v>
      </c>
      <c r="L234" s="2">
        <v>7</v>
      </c>
    </row>
    <row r="235" spans="7:12" x14ac:dyDescent="0.25">
      <c r="G235" s="2" t="s">
        <v>8218</v>
      </c>
      <c r="H235" s="2">
        <v>29</v>
      </c>
      <c r="K235" s="2" t="s">
        <v>8220</v>
      </c>
      <c r="L235" s="2">
        <v>2</v>
      </c>
    </row>
    <row r="236" spans="7:12" x14ac:dyDescent="0.25">
      <c r="G236" s="2" t="s">
        <v>8218</v>
      </c>
      <c r="H236" s="2">
        <v>165</v>
      </c>
      <c r="K236" s="2" t="s">
        <v>8220</v>
      </c>
      <c r="L236" s="2">
        <v>8</v>
      </c>
    </row>
    <row r="237" spans="7:12" x14ac:dyDescent="0.25">
      <c r="G237" s="2" t="s">
        <v>8218</v>
      </c>
      <c r="H237" s="2">
        <v>97</v>
      </c>
      <c r="K237" s="2" t="s">
        <v>8220</v>
      </c>
      <c r="L237" s="2">
        <v>2</v>
      </c>
    </row>
    <row r="238" spans="7:12" x14ac:dyDescent="0.25">
      <c r="G238" s="2" t="s">
        <v>8218</v>
      </c>
      <c r="H238" s="2">
        <v>303</v>
      </c>
      <c r="K238" s="2" t="s">
        <v>8220</v>
      </c>
      <c r="L238" s="2">
        <v>2</v>
      </c>
    </row>
    <row r="239" spans="7:12" x14ac:dyDescent="0.25">
      <c r="G239" s="2" t="s">
        <v>8218</v>
      </c>
      <c r="H239" s="2">
        <v>267</v>
      </c>
      <c r="K239" s="2" t="s">
        <v>8220</v>
      </c>
      <c r="L239" s="2">
        <v>7</v>
      </c>
    </row>
    <row r="240" spans="7:12" x14ac:dyDescent="0.25">
      <c r="G240" s="2" t="s">
        <v>8218</v>
      </c>
      <c r="H240" s="2">
        <v>302</v>
      </c>
      <c r="K240" s="2" t="s">
        <v>8220</v>
      </c>
      <c r="L240" s="2">
        <v>2</v>
      </c>
    </row>
    <row r="241" spans="7:12" x14ac:dyDescent="0.25">
      <c r="G241" s="2" t="s">
        <v>8218</v>
      </c>
      <c r="H241" s="2">
        <v>87</v>
      </c>
      <c r="K241" s="2" t="s">
        <v>8220</v>
      </c>
      <c r="L241" s="2">
        <v>18</v>
      </c>
    </row>
    <row r="242" spans="7:12" x14ac:dyDescent="0.25">
      <c r="G242" s="2" t="s">
        <v>8218</v>
      </c>
      <c r="H242" s="2">
        <v>354</v>
      </c>
      <c r="K242" s="2" t="s">
        <v>8220</v>
      </c>
      <c r="L242" s="2">
        <v>9</v>
      </c>
    </row>
    <row r="243" spans="7:12" x14ac:dyDescent="0.25">
      <c r="G243" s="2" t="s">
        <v>8218</v>
      </c>
      <c r="H243" s="2">
        <v>86</v>
      </c>
      <c r="K243" s="2" t="s">
        <v>8220</v>
      </c>
      <c r="L243" s="2">
        <v>4</v>
      </c>
    </row>
    <row r="244" spans="7:12" x14ac:dyDescent="0.25">
      <c r="G244" s="2" t="s">
        <v>8218</v>
      </c>
      <c r="H244" s="2">
        <v>26</v>
      </c>
      <c r="K244" s="2" t="s">
        <v>8220</v>
      </c>
      <c r="L244" s="2">
        <v>7</v>
      </c>
    </row>
    <row r="245" spans="7:12" x14ac:dyDescent="0.25">
      <c r="G245" s="2" t="s">
        <v>8218</v>
      </c>
      <c r="H245" s="2">
        <v>113</v>
      </c>
      <c r="K245" s="2" t="s">
        <v>8220</v>
      </c>
      <c r="L245" s="2">
        <v>29</v>
      </c>
    </row>
    <row r="246" spans="7:12" x14ac:dyDescent="0.25">
      <c r="G246" s="2" t="s">
        <v>8218</v>
      </c>
      <c r="H246" s="2">
        <v>65</v>
      </c>
      <c r="K246" s="2" t="s">
        <v>8220</v>
      </c>
      <c r="L246" s="2">
        <v>12</v>
      </c>
    </row>
    <row r="247" spans="7:12" x14ac:dyDescent="0.25">
      <c r="G247" s="2" t="s">
        <v>8218</v>
      </c>
      <c r="H247" s="2">
        <v>134</v>
      </c>
      <c r="K247" s="2" t="s">
        <v>8220</v>
      </c>
      <c r="L247" s="2">
        <v>4</v>
      </c>
    </row>
    <row r="248" spans="7:12" x14ac:dyDescent="0.25">
      <c r="G248" s="2" t="s">
        <v>8218</v>
      </c>
      <c r="H248" s="2">
        <v>119</v>
      </c>
      <c r="K248" s="2" t="s">
        <v>8220</v>
      </c>
      <c r="L248" s="2">
        <v>28</v>
      </c>
    </row>
    <row r="249" spans="7:12" x14ac:dyDescent="0.25">
      <c r="G249" s="2" t="s">
        <v>8218</v>
      </c>
      <c r="H249" s="2">
        <v>159</v>
      </c>
      <c r="K249" s="2" t="s">
        <v>8220</v>
      </c>
      <c r="L249" s="2">
        <v>25</v>
      </c>
    </row>
    <row r="250" spans="7:12" x14ac:dyDescent="0.25">
      <c r="G250" s="2" t="s">
        <v>8218</v>
      </c>
      <c r="H250" s="2">
        <v>167</v>
      </c>
      <c r="K250" s="2" t="s">
        <v>8220</v>
      </c>
      <c r="L250" s="2">
        <v>28</v>
      </c>
    </row>
    <row r="251" spans="7:12" x14ac:dyDescent="0.25">
      <c r="G251" s="2" t="s">
        <v>8218</v>
      </c>
      <c r="H251" s="2">
        <v>43</v>
      </c>
      <c r="K251" s="2" t="s">
        <v>8220</v>
      </c>
      <c r="L251" s="2">
        <v>310</v>
      </c>
    </row>
    <row r="252" spans="7:12" x14ac:dyDescent="0.25">
      <c r="G252" s="2" t="s">
        <v>8218</v>
      </c>
      <c r="H252" s="2">
        <v>1062</v>
      </c>
      <c r="K252" s="2" t="s">
        <v>8220</v>
      </c>
      <c r="L252" s="2">
        <v>15</v>
      </c>
    </row>
    <row r="253" spans="7:12" x14ac:dyDescent="0.25">
      <c r="G253" s="2" t="s">
        <v>8218</v>
      </c>
      <c r="H253" s="2">
        <v>9</v>
      </c>
      <c r="K253" s="2" t="s">
        <v>8220</v>
      </c>
      <c r="L253" s="2">
        <v>215</v>
      </c>
    </row>
    <row r="254" spans="7:12" x14ac:dyDescent="0.25">
      <c r="G254" s="2" t="s">
        <v>8218</v>
      </c>
      <c r="H254" s="2">
        <v>89</v>
      </c>
      <c r="K254" s="2" t="s">
        <v>8220</v>
      </c>
      <c r="L254" s="2">
        <v>3</v>
      </c>
    </row>
    <row r="255" spans="7:12" x14ac:dyDescent="0.25">
      <c r="G255" s="2" t="s">
        <v>8218</v>
      </c>
      <c r="H255" s="2">
        <v>174</v>
      </c>
      <c r="K255" s="2" t="s">
        <v>8220</v>
      </c>
      <c r="L255" s="2">
        <v>2</v>
      </c>
    </row>
    <row r="256" spans="7:12" x14ac:dyDescent="0.25">
      <c r="G256" s="2" t="s">
        <v>8218</v>
      </c>
      <c r="H256" s="2">
        <v>14</v>
      </c>
      <c r="K256" s="2" t="s">
        <v>8220</v>
      </c>
      <c r="L256" s="2">
        <v>26</v>
      </c>
    </row>
    <row r="257" spans="7:12" x14ac:dyDescent="0.25">
      <c r="G257" s="2" t="s">
        <v>8218</v>
      </c>
      <c r="H257" s="2">
        <v>48</v>
      </c>
      <c r="K257" s="2" t="s">
        <v>8220</v>
      </c>
      <c r="L257" s="2">
        <v>24</v>
      </c>
    </row>
    <row r="258" spans="7:12" x14ac:dyDescent="0.25">
      <c r="G258" s="2" t="s">
        <v>8218</v>
      </c>
      <c r="H258" s="2">
        <v>133</v>
      </c>
      <c r="K258" s="2" t="s">
        <v>8220</v>
      </c>
      <c r="L258" s="2">
        <v>96</v>
      </c>
    </row>
    <row r="259" spans="7:12" x14ac:dyDescent="0.25">
      <c r="G259" s="2" t="s">
        <v>8218</v>
      </c>
      <c r="H259" s="2">
        <v>83</v>
      </c>
      <c r="K259" s="2" t="s">
        <v>8220</v>
      </c>
      <c r="L259" s="2">
        <v>17</v>
      </c>
    </row>
    <row r="260" spans="7:12" x14ac:dyDescent="0.25">
      <c r="G260" s="2" t="s">
        <v>8218</v>
      </c>
      <c r="H260" s="2">
        <v>149</v>
      </c>
      <c r="K260" s="2" t="s">
        <v>8220</v>
      </c>
      <c r="L260" s="2">
        <v>94</v>
      </c>
    </row>
    <row r="261" spans="7:12" x14ac:dyDescent="0.25">
      <c r="G261" s="2" t="s">
        <v>8218</v>
      </c>
      <c r="H261" s="2">
        <v>49</v>
      </c>
      <c r="K261" s="2" t="s">
        <v>8220</v>
      </c>
      <c r="L261" s="2">
        <v>129</v>
      </c>
    </row>
    <row r="262" spans="7:12" x14ac:dyDescent="0.25">
      <c r="G262" s="2" t="s">
        <v>8218</v>
      </c>
      <c r="H262" s="2">
        <v>251</v>
      </c>
      <c r="K262" s="2" t="s">
        <v>8220</v>
      </c>
      <c r="L262" s="2">
        <v>1</v>
      </c>
    </row>
    <row r="263" spans="7:12" x14ac:dyDescent="0.25">
      <c r="G263" s="2" t="s">
        <v>8218</v>
      </c>
      <c r="H263" s="2">
        <v>22</v>
      </c>
      <c r="K263" s="2" t="s">
        <v>8220</v>
      </c>
      <c r="L263" s="2">
        <v>4</v>
      </c>
    </row>
    <row r="264" spans="7:12" x14ac:dyDescent="0.25">
      <c r="G264" s="2" t="s">
        <v>8218</v>
      </c>
      <c r="H264" s="2">
        <v>48</v>
      </c>
      <c r="K264" s="2" t="s">
        <v>8220</v>
      </c>
      <c r="L264" s="2">
        <v>3</v>
      </c>
    </row>
    <row r="265" spans="7:12" x14ac:dyDescent="0.25">
      <c r="G265" s="2" t="s">
        <v>8218</v>
      </c>
      <c r="H265" s="2">
        <v>383</v>
      </c>
      <c r="K265" s="2" t="s">
        <v>8220</v>
      </c>
      <c r="L265" s="2">
        <v>135</v>
      </c>
    </row>
    <row r="266" spans="7:12" x14ac:dyDescent="0.25">
      <c r="G266" s="2" t="s">
        <v>8218</v>
      </c>
      <c r="H266" s="2">
        <v>237</v>
      </c>
      <c r="K266" s="2" t="s">
        <v>8220</v>
      </c>
      <c r="L266" s="2">
        <v>10</v>
      </c>
    </row>
    <row r="267" spans="7:12" x14ac:dyDescent="0.25">
      <c r="G267" s="2" t="s">
        <v>8218</v>
      </c>
      <c r="H267" s="2">
        <v>13</v>
      </c>
      <c r="K267" s="2" t="s">
        <v>8220</v>
      </c>
      <c r="L267" s="2">
        <v>0</v>
      </c>
    </row>
    <row r="268" spans="7:12" x14ac:dyDescent="0.25">
      <c r="G268" s="2" t="s">
        <v>8218</v>
      </c>
      <c r="H268" s="2">
        <v>562</v>
      </c>
      <c r="K268" s="2" t="s">
        <v>8220</v>
      </c>
      <c r="L268" s="2">
        <v>6</v>
      </c>
    </row>
    <row r="269" spans="7:12" x14ac:dyDescent="0.25">
      <c r="G269" s="2" t="s">
        <v>8218</v>
      </c>
      <c r="H269" s="2">
        <v>71</v>
      </c>
      <c r="K269" s="2" t="s">
        <v>8220</v>
      </c>
      <c r="L269" s="2">
        <v>36</v>
      </c>
    </row>
    <row r="270" spans="7:12" x14ac:dyDescent="0.25">
      <c r="G270" s="2" t="s">
        <v>8218</v>
      </c>
      <c r="H270" s="2">
        <v>1510</v>
      </c>
      <c r="K270" s="2" t="s">
        <v>8220</v>
      </c>
      <c r="L270" s="2">
        <v>336</v>
      </c>
    </row>
    <row r="271" spans="7:12" x14ac:dyDescent="0.25">
      <c r="G271" s="2" t="s">
        <v>8218</v>
      </c>
      <c r="H271" s="2">
        <v>14</v>
      </c>
      <c r="K271" s="2" t="s">
        <v>8220</v>
      </c>
      <c r="L271" s="2">
        <v>34</v>
      </c>
    </row>
    <row r="272" spans="7:12" x14ac:dyDescent="0.25">
      <c r="G272" s="2" t="s">
        <v>8218</v>
      </c>
      <c r="H272" s="2">
        <v>193</v>
      </c>
      <c r="K272" s="2" t="s">
        <v>8220</v>
      </c>
      <c r="L272" s="2">
        <v>10</v>
      </c>
    </row>
    <row r="273" spans="7:12" x14ac:dyDescent="0.25">
      <c r="G273" s="2" t="s">
        <v>8218</v>
      </c>
      <c r="H273" s="2">
        <v>206</v>
      </c>
      <c r="K273" s="2" t="s">
        <v>8220</v>
      </c>
      <c r="L273" s="2">
        <v>201</v>
      </c>
    </row>
    <row r="274" spans="7:12" x14ac:dyDescent="0.25">
      <c r="G274" s="2" t="s">
        <v>8218</v>
      </c>
      <c r="H274" s="2">
        <v>351</v>
      </c>
      <c r="K274" s="2" t="s">
        <v>8220</v>
      </c>
      <c r="L274" s="2">
        <v>296</v>
      </c>
    </row>
    <row r="275" spans="7:12" x14ac:dyDescent="0.25">
      <c r="G275" s="2" t="s">
        <v>8218</v>
      </c>
      <c r="H275" s="2">
        <v>50</v>
      </c>
      <c r="K275" s="2" t="s">
        <v>8220</v>
      </c>
      <c r="L275" s="2">
        <v>7</v>
      </c>
    </row>
    <row r="276" spans="7:12" x14ac:dyDescent="0.25">
      <c r="G276" s="2" t="s">
        <v>8218</v>
      </c>
      <c r="H276" s="2">
        <v>184</v>
      </c>
      <c r="K276" s="2" t="s">
        <v>8220</v>
      </c>
      <c r="L276" s="2">
        <v>7</v>
      </c>
    </row>
    <row r="277" spans="7:12" x14ac:dyDescent="0.25">
      <c r="G277" s="2" t="s">
        <v>8218</v>
      </c>
      <c r="H277" s="2">
        <v>196</v>
      </c>
      <c r="K277" s="2" t="s">
        <v>8220</v>
      </c>
      <c r="L277" s="2">
        <v>1</v>
      </c>
    </row>
    <row r="278" spans="7:12" x14ac:dyDescent="0.25">
      <c r="G278" s="2" t="s">
        <v>8218</v>
      </c>
      <c r="H278" s="2">
        <v>229</v>
      </c>
      <c r="K278" s="2" t="s">
        <v>8220</v>
      </c>
      <c r="L278" s="2">
        <v>114</v>
      </c>
    </row>
    <row r="279" spans="7:12" x14ac:dyDescent="0.25">
      <c r="G279" s="2" t="s">
        <v>8218</v>
      </c>
      <c r="H279" s="2">
        <v>67</v>
      </c>
      <c r="K279" s="2" t="s">
        <v>8220</v>
      </c>
      <c r="L279" s="2">
        <v>29</v>
      </c>
    </row>
    <row r="280" spans="7:12" x14ac:dyDescent="0.25">
      <c r="G280" s="2" t="s">
        <v>8218</v>
      </c>
      <c r="H280" s="2">
        <v>95</v>
      </c>
      <c r="K280" s="2" t="s">
        <v>8220</v>
      </c>
      <c r="L280" s="2">
        <v>890</v>
      </c>
    </row>
    <row r="281" spans="7:12" x14ac:dyDescent="0.25">
      <c r="G281" s="2" t="s">
        <v>8218</v>
      </c>
      <c r="H281" s="2">
        <v>62</v>
      </c>
      <c r="K281" s="2" t="s">
        <v>8220</v>
      </c>
      <c r="L281" s="2">
        <v>31</v>
      </c>
    </row>
    <row r="282" spans="7:12" x14ac:dyDescent="0.25">
      <c r="G282" s="2" t="s">
        <v>8218</v>
      </c>
      <c r="H282" s="2">
        <v>73</v>
      </c>
      <c r="K282" s="2" t="s">
        <v>8220</v>
      </c>
      <c r="L282" s="2">
        <v>21</v>
      </c>
    </row>
    <row r="283" spans="7:12" x14ac:dyDescent="0.25">
      <c r="G283" s="2" t="s">
        <v>8218</v>
      </c>
      <c r="H283" s="2">
        <v>43</v>
      </c>
      <c r="K283" s="2" t="s">
        <v>8220</v>
      </c>
      <c r="L283" s="2">
        <v>37</v>
      </c>
    </row>
    <row r="284" spans="7:12" x14ac:dyDescent="0.25">
      <c r="G284" s="2" t="s">
        <v>8218</v>
      </c>
      <c r="H284" s="2">
        <v>70</v>
      </c>
      <c r="K284" s="2" t="s">
        <v>8220</v>
      </c>
      <c r="L284" s="2">
        <v>7</v>
      </c>
    </row>
    <row r="285" spans="7:12" x14ac:dyDescent="0.25">
      <c r="G285" s="2" t="s">
        <v>8218</v>
      </c>
      <c r="H285" s="2">
        <v>271</v>
      </c>
      <c r="K285" s="2" t="s">
        <v>8220</v>
      </c>
      <c r="L285" s="2">
        <v>4</v>
      </c>
    </row>
    <row r="286" spans="7:12" x14ac:dyDescent="0.25">
      <c r="G286" s="2" t="s">
        <v>8218</v>
      </c>
      <c r="H286" s="2">
        <v>55</v>
      </c>
      <c r="K286" s="2" t="s">
        <v>8220</v>
      </c>
      <c r="L286" s="2">
        <v>5</v>
      </c>
    </row>
    <row r="287" spans="7:12" x14ac:dyDescent="0.25">
      <c r="G287" s="2" t="s">
        <v>8218</v>
      </c>
      <c r="H287" s="2">
        <v>35</v>
      </c>
      <c r="K287" s="2" t="s">
        <v>8220</v>
      </c>
      <c r="L287" s="2">
        <v>0</v>
      </c>
    </row>
    <row r="288" spans="7:12" x14ac:dyDescent="0.25">
      <c r="G288" s="2" t="s">
        <v>8218</v>
      </c>
      <c r="H288" s="2">
        <v>22</v>
      </c>
      <c r="K288" s="2" t="s">
        <v>8220</v>
      </c>
      <c r="L288" s="2">
        <v>456</v>
      </c>
    </row>
    <row r="289" spans="7:12" x14ac:dyDescent="0.25">
      <c r="G289" s="2" t="s">
        <v>8218</v>
      </c>
      <c r="H289" s="2">
        <v>38</v>
      </c>
      <c r="K289" s="2" t="s">
        <v>8220</v>
      </c>
      <c r="L289" s="2">
        <v>369</v>
      </c>
    </row>
    <row r="290" spans="7:12" x14ac:dyDescent="0.25">
      <c r="G290" s="2" t="s">
        <v>8218</v>
      </c>
      <c r="H290" s="2">
        <v>15</v>
      </c>
      <c r="K290" s="2" t="s">
        <v>8220</v>
      </c>
      <c r="L290" s="2">
        <v>2</v>
      </c>
    </row>
    <row r="291" spans="7:12" x14ac:dyDescent="0.25">
      <c r="G291" s="2" t="s">
        <v>8218</v>
      </c>
      <c r="H291" s="2">
        <v>7</v>
      </c>
      <c r="K291" s="2" t="s">
        <v>8220</v>
      </c>
      <c r="L291" s="2">
        <v>0</v>
      </c>
    </row>
    <row r="292" spans="7:12" x14ac:dyDescent="0.25">
      <c r="G292" s="2" t="s">
        <v>8218</v>
      </c>
      <c r="H292" s="2">
        <v>241</v>
      </c>
      <c r="K292" s="2" t="s">
        <v>8220</v>
      </c>
      <c r="L292" s="2">
        <v>338</v>
      </c>
    </row>
    <row r="293" spans="7:12" x14ac:dyDescent="0.25">
      <c r="G293" s="2" t="s">
        <v>8218</v>
      </c>
      <c r="H293" s="2">
        <v>55</v>
      </c>
      <c r="K293" s="2" t="s">
        <v>8220</v>
      </c>
      <c r="L293" s="2">
        <v>4</v>
      </c>
    </row>
    <row r="294" spans="7:12" x14ac:dyDescent="0.25">
      <c r="G294" s="2" t="s">
        <v>8218</v>
      </c>
      <c r="H294" s="2">
        <v>171</v>
      </c>
      <c r="K294" s="2" t="s">
        <v>8220</v>
      </c>
      <c r="L294" s="2">
        <v>1</v>
      </c>
    </row>
    <row r="295" spans="7:12" x14ac:dyDescent="0.25">
      <c r="G295" s="2" t="s">
        <v>8218</v>
      </c>
      <c r="H295" s="2">
        <v>208</v>
      </c>
      <c r="K295" s="2" t="s">
        <v>8220</v>
      </c>
      <c r="L295" s="2">
        <v>28</v>
      </c>
    </row>
    <row r="296" spans="7:12" x14ac:dyDescent="0.25">
      <c r="G296" s="2" t="s">
        <v>8218</v>
      </c>
      <c r="H296" s="2">
        <v>21</v>
      </c>
      <c r="K296" s="2" t="s">
        <v>8220</v>
      </c>
      <c r="L296" s="2">
        <v>12</v>
      </c>
    </row>
    <row r="297" spans="7:12" x14ac:dyDescent="0.25">
      <c r="G297" s="2" t="s">
        <v>8218</v>
      </c>
      <c r="H297" s="2">
        <v>25</v>
      </c>
      <c r="K297" s="2" t="s">
        <v>8220</v>
      </c>
      <c r="L297" s="2">
        <v>16</v>
      </c>
    </row>
    <row r="298" spans="7:12" x14ac:dyDescent="0.25">
      <c r="G298" s="2" t="s">
        <v>8218</v>
      </c>
      <c r="H298" s="2">
        <v>52</v>
      </c>
      <c r="K298" s="2" t="s">
        <v>8220</v>
      </c>
      <c r="L298" s="2">
        <v>4</v>
      </c>
    </row>
    <row r="299" spans="7:12" x14ac:dyDescent="0.25">
      <c r="G299" s="2" t="s">
        <v>8218</v>
      </c>
      <c r="H299" s="2">
        <v>104</v>
      </c>
      <c r="K299" s="2" t="s">
        <v>8220</v>
      </c>
      <c r="L299" s="2">
        <v>4</v>
      </c>
    </row>
    <row r="300" spans="7:12" x14ac:dyDescent="0.25">
      <c r="G300" s="2" t="s">
        <v>8218</v>
      </c>
      <c r="H300" s="2">
        <v>73</v>
      </c>
      <c r="K300" s="2" t="s">
        <v>8220</v>
      </c>
      <c r="L300" s="2">
        <v>10</v>
      </c>
    </row>
    <row r="301" spans="7:12" x14ac:dyDescent="0.25">
      <c r="G301" s="2" t="s">
        <v>8218</v>
      </c>
      <c r="H301" s="2">
        <v>34</v>
      </c>
      <c r="K301" s="2" t="s">
        <v>8220</v>
      </c>
      <c r="L301" s="2">
        <v>0</v>
      </c>
    </row>
    <row r="302" spans="7:12" x14ac:dyDescent="0.25">
      <c r="G302" s="2" t="s">
        <v>8218</v>
      </c>
      <c r="H302" s="2">
        <v>56</v>
      </c>
      <c r="K302" s="2" t="s">
        <v>8220</v>
      </c>
      <c r="L302" s="2">
        <v>6</v>
      </c>
    </row>
    <row r="303" spans="7:12" x14ac:dyDescent="0.25">
      <c r="G303" s="2" t="s">
        <v>8218</v>
      </c>
      <c r="H303" s="2">
        <v>31</v>
      </c>
      <c r="K303" s="2" t="s">
        <v>8220</v>
      </c>
      <c r="L303" s="2">
        <v>0</v>
      </c>
    </row>
    <row r="304" spans="7:12" x14ac:dyDescent="0.25">
      <c r="G304" s="2" t="s">
        <v>8218</v>
      </c>
      <c r="H304" s="2">
        <v>84</v>
      </c>
      <c r="K304" s="2" t="s">
        <v>8220</v>
      </c>
      <c r="L304" s="2">
        <v>1</v>
      </c>
    </row>
    <row r="305" spans="7:12" x14ac:dyDescent="0.25">
      <c r="G305" s="2" t="s">
        <v>8218</v>
      </c>
      <c r="H305" s="2">
        <v>130</v>
      </c>
      <c r="K305" s="2" t="s">
        <v>8220</v>
      </c>
      <c r="L305" s="2">
        <v>0</v>
      </c>
    </row>
    <row r="306" spans="7:12" x14ac:dyDescent="0.25">
      <c r="G306" s="2" t="s">
        <v>8218</v>
      </c>
      <c r="H306" s="2">
        <v>12</v>
      </c>
      <c r="K306" s="2" t="s">
        <v>8220</v>
      </c>
      <c r="L306" s="2">
        <v>44</v>
      </c>
    </row>
    <row r="307" spans="7:12" x14ac:dyDescent="0.25">
      <c r="G307" s="2" t="s">
        <v>8218</v>
      </c>
      <c r="H307" s="2">
        <v>23</v>
      </c>
      <c r="K307" s="2" t="s">
        <v>8220</v>
      </c>
      <c r="L307" s="2">
        <v>0</v>
      </c>
    </row>
    <row r="308" spans="7:12" x14ac:dyDescent="0.25">
      <c r="G308" s="2" t="s">
        <v>8218</v>
      </c>
      <c r="H308" s="2">
        <v>158</v>
      </c>
      <c r="K308" s="2" t="s">
        <v>8220</v>
      </c>
      <c r="L308" s="2">
        <v>3</v>
      </c>
    </row>
    <row r="309" spans="7:12" x14ac:dyDescent="0.25">
      <c r="G309" s="2" t="s">
        <v>8218</v>
      </c>
      <c r="H309" s="2">
        <v>30</v>
      </c>
      <c r="K309" s="2" t="s">
        <v>8220</v>
      </c>
      <c r="L309" s="2">
        <v>0</v>
      </c>
    </row>
    <row r="310" spans="7:12" x14ac:dyDescent="0.25">
      <c r="G310" s="2" t="s">
        <v>8218</v>
      </c>
      <c r="H310" s="2">
        <v>18</v>
      </c>
      <c r="K310" s="2" t="s">
        <v>8220</v>
      </c>
      <c r="L310" s="2">
        <v>52</v>
      </c>
    </row>
    <row r="311" spans="7:12" x14ac:dyDescent="0.25">
      <c r="G311" s="2" t="s">
        <v>8218</v>
      </c>
      <c r="H311" s="2">
        <v>29</v>
      </c>
      <c r="K311" s="2" t="s">
        <v>8220</v>
      </c>
      <c r="L311" s="2">
        <v>0</v>
      </c>
    </row>
    <row r="312" spans="7:12" x14ac:dyDescent="0.25">
      <c r="G312" s="2" t="s">
        <v>8218</v>
      </c>
      <c r="H312" s="2">
        <v>31</v>
      </c>
      <c r="K312" s="2" t="s">
        <v>8220</v>
      </c>
      <c r="L312" s="2">
        <v>1</v>
      </c>
    </row>
    <row r="313" spans="7:12" x14ac:dyDescent="0.25">
      <c r="G313" s="2" t="s">
        <v>8218</v>
      </c>
      <c r="H313" s="2">
        <v>173</v>
      </c>
      <c r="K313" s="2" t="s">
        <v>8220</v>
      </c>
      <c r="L313" s="2">
        <v>1</v>
      </c>
    </row>
    <row r="314" spans="7:12" x14ac:dyDescent="0.25">
      <c r="G314" s="2" t="s">
        <v>8218</v>
      </c>
      <c r="H314" s="2">
        <v>17</v>
      </c>
      <c r="K314" s="2" t="s">
        <v>8220</v>
      </c>
      <c r="L314" s="2">
        <v>2</v>
      </c>
    </row>
    <row r="315" spans="7:12" x14ac:dyDescent="0.25">
      <c r="G315" s="2" t="s">
        <v>8218</v>
      </c>
      <c r="H315" s="2">
        <v>48</v>
      </c>
      <c r="K315" s="2" t="s">
        <v>8220</v>
      </c>
      <c r="L315" s="2">
        <v>9</v>
      </c>
    </row>
    <row r="316" spans="7:12" x14ac:dyDescent="0.25">
      <c r="G316" s="2" t="s">
        <v>8218</v>
      </c>
      <c r="H316" s="2">
        <v>59</v>
      </c>
      <c r="K316" s="2" t="s">
        <v>8220</v>
      </c>
      <c r="L316" s="2">
        <v>5</v>
      </c>
    </row>
    <row r="317" spans="7:12" x14ac:dyDescent="0.25">
      <c r="G317" s="2" t="s">
        <v>8218</v>
      </c>
      <c r="H317" s="2">
        <v>39</v>
      </c>
      <c r="K317" s="2" t="s">
        <v>8220</v>
      </c>
      <c r="L317" s="2">
        <v>57</v>
      </c>
    </row>
    <row r="318" spans="7:12" x14ac:dyDescent="0.25">
      <c r="G318" s="2" t="s">
        <v>8218</v>
      </c>
      <c r="H318" s="2">
        <v>59</v>
      </c>
      <c r="K318" s="2" t="s">
        <v>8220</v>
      </c>
      <c r="L318" s="2">
        <v>3</v>
      </c>
    </row>
    <row r="319" spans="7:12" x14ac:dyDescent="0.25">
      <c r="G319" s="2" t="s">
        <v>8218</v>
      </c>
      <c r="H319" s="2">
        <v>60</v>
      </c>
      <c r="K319" s="2" t="s">
        <v>8220</v>
      </c>
      <c r="L319" s="2">
        <v>1</v>
      </c>
    </row>
    <row r="320" spans="7:12" x14ac:dyDescent="0.25">
      <c r="G320" s="2" t="s">
        <v>8218</v>
      </c>
      <c r="H320" s="2">
        <v>20</v>
      </c>
      <c r="K320" s="2" t="s">
        <v>8220</v>
      </c>
      <c r="L320" s="2">
        <v>6</v>
      </c>
    </row>
    <row r="321" spans="7:12" x14ac:dyDescent="0.25">
      <c r="G321" s="2" t="s">
        <v>8218</v>
      </c>
      <c r="H321" s="2">
        <v>2</v>
      </c>
      <c r="K321" s="2" t="s">
        <v>8220</v>
      </c>
      <c r="L321" s="2">
        <v>48</v>
      </c>
    </row>
    <row r="322" spans="7:12" x14ac:dyDescent="0.25">
      <c r="G322" s="2" t="s">
        <v>8218</v>
      </c>
      <c r="H322" s="2">
        <v>315</v>
      </c>
      <c r="K322" s="2" t="s">
        <v>8220</v>
      </c>
      <c r="L322" s="2">
        <v>2</v>
      </c>
    </row>
    <row r="323" spans="7:12" x14ac:dyDescent="0.25">
      <c r="G323" s="2" t="s">
        <v>8218</v>
      </c>
      <c r="H323" s="2">
        <v>2174</v>
      </c>
      <c r="K323" s="2" t="s">
        <v>8220</v>
      </c>
      <c r="L323" s="2">
        <v>4</v>
      </c>
    </row>
    <row r="324" spans="7:12" x14ac:dyDescent="0.25">
      <c r="G324" s="2" t="s">
        <v>8218</v>
      </c>
      <c r="H324" s="2">
        <v>152</v>
      </c>
      <c r="K324" s="2" t="s">
        <v>8220</v>
      </c>
      <c r="L324" s="2">
        <v>5</v>
      </c>
    </row>
    <row r="325" spans="7:12" x14ac:dyDescent="0.25">
      <c r="G325" s="2" t="s">
        <v>8218</v>
      </c>
      <c r="H325" s="2">
        <v>1021</v>
      </c>
      <c r="K325" s="2" t="s">
        <v>8220</v>
      </c>
      <c r="L325" s="2">
        <v>79</v>
      </c>
    </row>
    <row r="326" spans="7:12" x14ac:dyDescent="0.25">
      <c r="G326" s="2" t="s">
        <v>8218</v>
      </c>
      <c r="H326" s="2">
        <v>237</v>
      </c>
      <c r="K326" s="2" t="s">
        <v>8220</v>
      </c>
      <c r="L326" s="2">
        <v>2</v>
      </c>
    </row>
    <row r="327" spans="7:12" x14ac:dyDescent="0.25">
      <c r="G327" s="2" t="s">
        <v>8218</v>
      </c>
      <c r="H327" s="2">
        <v>27</v>
      </c>
      <c r="K327" s="2" t="s">
        <v>8220</v>
      </c>
      <c r="L327" s="2">
        <v>11</v>
      </c>
    </row>
    <row r="328" spans="7:12" x14ac:dyDescent="0.25">
      <c r="G328" s="2" t="s">
        <v>8218</v>
      </c>
      <c r="H328" s="2">
        <v>17</v>
      </c>
      <c r="K328" s="2" t="s">
        <v>8220</v>
      </c>
      <c r="L328" s="2">
        <v>11</v>
      </c>
    </row>
    <row r="329" spans="7:12" x14ac:dyDescent="0.25">
      <c r="G329" s="2" t="s">
        <v>8218</v>
      </c>
      <c r="H329" s="2">
        <v>27</v>
      </c>
      <c r="K329" s="2" t="s">
        <v>8220</v>
      </c>
      <c r="L329" s="2">
        <v>1</v>
      </c>
    </row>
    <row r="330" spans="7:12" x14ac:dyDescent="0.25">
      <c r="G330" s="2" t="s">
        <v>8218</v>
      </c>
      <c r="H330" s="2">
        <v>82</v>
      </c>
      <c r="K330" s="2" t="s">
        <v>8220</v>
      </c>
      <c r="L330" s="2">
        <v>3</v>
      </c>
    </row>
    <row r="331" spans="7:12" x14ac:dyDescent="0.25">
      <c r="G331" s="2" t="s">
        <v>8218</v>
      </c>
      <c r="H331" s="2">
        <v>48</v>
      </c>
      <c r="K331" s="2" t="s">
        <v>8220</v>
      </c>
      <c r="L331" s="2">
        <v>5</v>
      </c>
    </row>
    <row r="332" spans="7:12" x14ac:dyDescent="0.25">
      <c r="G332" s="2" t="s">
        <v>8218</v>
      </c>
      <c r="H332" s="2">
        <v>105</v>
      </c>
      <c r="K332" s="2" t="s">
        <v>8220</v>
      </c>
      <c r="L332" s="2">
        <v>12</v>
      </c>
    </row>
    <row r="333" spans="7:12" x14ac:dyDescent="0.25">
      <c r="G333" s="2" t="s">
        <v>8218</v>
      </c>
      <c r="H333" s="2">
        <v>28</v>
      </c>
      <c r="K333" s="2" t="s">
        <v>8220</v>
      </c>
      <c r="L333" s="2">
        <v>2</v>
      </c>
    </row>
    <row r="334" spans="7:12" x14ac:dyDescent="0.25">
      <c r="G334" s="2" t="s">
        <v>8218</v>
      </c>
      <c r="H334" s="2">
        <v>1107</v>
      </c>
      <c r="K334" s="2" t="s">
        <v>8220</v>
      </c>
      <c r="L334" s="2">
        <v>5</v>
      </c>
    </row>
    <row r="335" spans="7:12" x14ac:dyDescent="0.25">
      <c r="G335" s="2" t="s">
        <v>8218</v>
      </c>
      <c r="H335" s="2">
        <v>1013</v>
      </c>
      <c r="K335" s="2" t="s">
        <v>8220</v>
      </c>
      <c r="L335" s="2">
        <v>21</v>
      </c>
    </row>
    <row r="336" spans="7:12" x14ac:dyDescent="0.25">
      <c r="G336" s="2" t="s">
        <v>8218</v>
      </c>
      <c r="H336" s="2">
        <v>274</v>
      </c>
      <c r="K336" s="2" t="s">
        <v>8220</v>
      </c>
      <c r="L336" s="2">
        <v>0</v>
      </c>
    </row>
    <row r="337" spans="7:12" x14ac:dyDescent="0.25">
      <c r="G337" s="2" t="s">
        <v>8218</v>
      </c>
      <c r="H337" s="2">
        <v>87</v>
      </c>
      <c r="K337" s="2" t="s">
        <v>8220</v>
      </c>
      <c r="L337" s="2">
        <v>45</v>
      </c>
    </row>
    <row r="338" spans="7:12" x14ac:dyDescent="0.25">
      <c r="G338" s="2" t="s">
        <v>8218</v>
      </c>
      <c r="H338" s="2">
        <v>99</v>
      </c>
      <c r="K338" s="2" t="s">
        <v>8220</v>
      </c>
      <c r="L338" s="2">
        <v>29</v>
      </c>
    </row>
    <row r="339" spans="7:12" x14ac:dyDescent="0.25">
      <c r="G339" s="2" t="s">
        <v>8218</v>
      </c>
      <c r="H339" s="2">
        <v>276</v>
      </c>
      <c r="K339" s="2" t="s">
        <v>8220</v>
      </c>
      <c r="L339" s="2">
        <v>2</v>
      </c>
    </row>
    <row r="340" spans="7:12" x14ac:dyDescent="0.25">
      <c r="G340" s="2" t="s">
        <v>8218</v>
      </c>
      <c r="H340" s="2">
        <v>21</v>
      </c>
      <c r="K340" s="2" t="s">
        <v>8220</v>
      </c>
      <c r="L340" s="2">
        <v>30</v>
      </c>
    </row>
    <row r="341" spans="7:12" x14ac:dyDescent="0.25">
      <c r="G341" s="2" t="s">
        <v>8218</v>
      </c>
      <c r="H341" s="2">
        <v>41</v>
      </c>
      <c r="K341" s="2" t="s">
        <v>8220</v>
      </c>
      <c r="L341" s="2">
        <v>8</v>
      </c>
    </row>
    <row r="342" spans="7:12" x14ac:dyDescent="0.25">
      <c r="G342" s="2" t="s">
        <v>8218</v>
      </c>
      <c r="H342" s="2">
        <v>119</v>
      </c>
      <c r="K342" s="2" t="s">
        <v>8220</v>
      </c>
      <c r="L342" s="2">
        <v>1</v>
      </c>
    </row>
    <row r="343" spans="7:12" x14ac:dyDescent="0.25">
      <c r="G343" s="2" t="s">
        <v>8218</v>
      </c>
      <c r="H343" s="2">
        <v>153</v>
      </c>
      <c r="K343" s="2" t="s">
        <v>8220</v>
      </c>
      <c r="L343" s="2">
        <v>14</v>
      </c>
    </row>
    <row r="344" spans="7:12" x14ac:dyDescent="0.25">
      <c r="G344" s="2" t="s">
        <v>8218</v>
      </c>
      <c r="H344" s="2">
        <v>100</v>
      </c>
      <c r="K344" s="2" t="s">
        <v>8220</v>
      </c>
      <c r="L344" s="2">
        <v>24</v>
      </c>
    </row>
    <row r="345" spans="7:12" x14ac:dyDescent="0.25">
      <c r="G345" s="2" t="s">
        <v>8218</v>
      </c>
      <c r="H345" s="2">
        <v>143</v>
      </c>
      <c r="K345" s="2" t="s">
        <v>8220</v>
      </c>
      <c r="L345" s="2">
        <v>2</v>
      </c>
    </row>
    <row r="346" spans="7:12" x14ac:dyDescent="0.25">
      <c r="G346" s="2" t="s">
        <v>8218</v>
      </c>
      <c r="H346" s="2">
        <v>140</v>
      </c>
      <c r="K346" s="2" t="s">
        <v>8220</v>
      </c>
      <c r="L346" s="2">
        <v>21</v>
      </c>
    </row>
    <row r="347" spans="7:12" x14ac:dyDescent="0.25">
      <c r="G347" s="2" t="s">
        <v>8218</v>
      </c>
      <c r="H347" s="2">
        <v>35</v>
      </c>
      <c r="K347" s="2" t="s">
        <v>8220</v>
      </c>
      <c r="L347" s="2">
        <v>7</v>
      </c>
    </row>
    <row r="348" spans="7:12" x14ac:dyDescent="0.25">
      <c r="G348" s="2" t="s">
        <v>8218</v>
      </c>
      <c r="H348" s="2">
        <v>149</v>
      </c>
      <c r="K348" s="2" t="s">
        <v>8220</v>
      </c>
      <c r="L348" s="2">
        <v>0</v>
      </c>
    </row>
    <row r="349" spans="7:12" x14ac:dyDescent="0.25">
      <c r="G349" s="2" t="s">
        <v>8218</v>
      </c>
      <c r="H349" s="2">
        <v>130</v>
      </c>
      <c r="K349" s="2" t="s">
        <v>8220</v>
      </c>
      <c r="L349" s="2">
        <v>4</v>
      </c>
    </row>
    <row r="350" spans="7:12" x14ac:dyDescent="0.25">
      <c r="G350" s="2" t="s">
        <v>8218</v>
      </c>
      <c r="H350" s="2">
        <v>120</v>
      </c>
      <c r="K350" s="2" t="s">
        <v>8220</v>
      </c>
      <c r="L350" s="2">
        <v>32</v>
      </c>
    </row>
    <row r="351" spans="7:12" x14ac:dyDescent="0.25">
      <c r="G351" s="2" t="s">
        <v>8218</v>
      </c>
      <c r="H351" s="2">
        <v>265</v>
      </c>
      <c r="K351" s="2" t="s">
        <v>8220</v>
      </c>
      <c r="L351" s="2">
        <v>4</v>
      </c>
    </row>
    <row r="352" spans="7:12" x14ac:dyDescent="0.25">
      <c r="G352" s="2" t="s">
        <v>8218</v>
      </c>
      <c r="H352" s="2">
        <v>71</v>
      </c>
      <c r="K352" s="2" t="s">
        <v>8220</v>
      </c>
      <c r="L352" s="2">
        <v>9</v>
      </c>
    </row>
    <row r="353" spans="7:12" x14ac:dyDescent="0.25">
      <c r="G353" s="2" t="s">
        <v>8218</v>
      </c>
      <c r="H353" s="2">
        <v>13</v>
      </c>
      <c r="K353" s="2" t="s">
        <v>8220</v>
      </c>
      <c r="L353" s="2">
        <v>17</v>
      </c>
    </row>
    <row r="354" spans="7:12" x14ac:dyDescent="0.25">
      <c r="G354" s="2" t="s">
        <v>8218</v>
      </c>
      <c r="H354" s="2">
        <v>169</v>
      </c>
      <c r="K354" s="2" t="s">
        <v>8220</v>
      </c>
      <c r="L354" s="2">
        <v>5</v>
      </c>
    </row>
    <row r="355" spans="7:12" x14ac:dyDescent="0.25">
      <c r="G355" s="2" t="s">
        <v>8218</v>
      </c>
      <c r="H355" s="2">
        <v>57</v>
      </c>
      <c r="K355" s="2" t="s">
        <v>8220</v>
      </c>
      <c r="L355" s="2">
        <v>53</v>
      </c>
    </row>
    <row r="356" spans="7:12" x14ac:dyDescent="0.25">
      <c r="G356" s="2" t="s">
        <v>8218</v>
      </c>
      <c r="H356" s="2">
        <v>229</v>
      </c>
      <c r="K356" s="2" t="s">
        <v>8220</v>
      </c>
      <c r="L356" s="2">
        <v>7</v>
      </c>
    </row>
    <row r="357" spans="7:12" x14ac:dyDescent="0.25">
      <c r="G357" s="2" t="s">
        <v>8218</v>
      </c>
      <c r="H357" s="2">
        <v>108</v>
      </c>
      <c r="K357" s="2" t="s">
        <v>8220</v>
      </c>
      <c r="L357" s="2">
        <v>72</v>
      </c>
    </row>
    <row r="358" spans="7:12" x14ac:dyDescent="0.25">
      <c r="G358" s="2" t="s">
        <v>8218</v>
      </c>
      <c r="H358" s="2">
        <v>108</v>
      </c>
      <c r="K358" s="2" t="s">
        <v>8220</v>
      </c>
      <c r="L358" s="2">
        <v>0</v>
      </c>
    </row>
    <row r="359" spans="7:12" x14ac:dyDescent="0.25">
      <c r="G359" s="2" t="s">
        <v>8218</v>
      </c>
      <c r="H359" s="2">
        <v>41</v>
      </c>
      <c r="K359" s="2" t="s">
        <v>8220</v>
      </c>
      <c r="L359" s="2">
        <v>2</v>
      </c>
    </row>
    <row r="360" spans="7:12" x14ac:dyDescent="0.25">
      <c r="G360" s="2" t="s">
        <v>8218</v>
      </c>
      <c r="H360" s="2">
        <v>139</v>
      </c>
      <c r="K360" s="2" t="s">
        <v>8220</v>
      </c>
      <c r="L360" s="2">
        <v>8</v>
      </c>
    </row>
    <row r="361" spans="7:12" x14ac:dyDescent="0.25">
      <c r="G361" s="2" t="s">
        <v>8218</v>
      </c>
      <c r="H361" s="2">
        <v>19</v>
      </c>
      <c r="K361" s="2" t="s">
        <v>8220</v>
      </c>
      <c r="L361" s="2">
        <v>2</v>
      </c>
    </row>
    <row r="362" spans="7:12" x14ac:dyDescent="0.25">
      <c r="G362" s="2" t="s">
        <v>8218</v>
      </c>
      <c r="H362" s="2">
        <v>94</v>
      </c>
      <c r="K362" s="2" t="s">
        <v>8220</v>
      </c>
      <c r="L362" s="2">
        <v>0</v>
      </c>
    </row>
    <row r="363" spans="7:12" x14ac:dyDescent="0.25">
      <c r="G363" s="2" t="s">
        <v>8218</v>
      </c>
      <c r="H363" s="2">
        <v>23</v>
      </c>
      <c r="K363" s="2" t="s">
        <v>8220</v>
      </c>
      <c r="L363" s="2">
        <v>3</v>
      </c>
    </row>
    <row r="364" spans="7:12" x14ac:dyDescent="0.25">
      <c r="G364" s="2" t="s">
        <v>8218</v>
      </c>
      <c r="H364" s="2">
        <v>15</v>
      </c>
      <c r="K364" s="2" t="s">
        <v>8220</v>
      </c>
      <c r="L364" s="2">
        <v>4</v>
      </c>
    </row>
    <row r="365" spans="7:12" x14ac:dyDescent="0.25">
      <c r="G365" s="2" t="s">
        <v>8218</v>
      </c>
      <c r="H365" s="2">
        <v>62</v>
      </c>
      <c r="K365" s="2" t="s">
        <v>8220</v>
      </c>
      <c r="L365" s="2">
        <v>3</v>
      </c>
    </row>
    <row r="366" spans="7:12" x14ac:dyDescent="0.25">
      <c r="G366" s="2" t="s">
        <v>8218</v>
      </c>
      <c r="H366" s="2">
        <v>74</v>
      </c>
      <c r="K366" s="2" t="s">
        <v>8220</v>
      </c>
      <c r="L366" s="2">
        <v>6</v>
      </c>
    </row>
    <row r="367" spans="7:12" x14ac:dyDescent="0.25">
      <c r="G367" s="2" t="s">
        <v>8218</v>
      </c>
      <c r="H367" s="2">
        <v>97</v>
      </c>
      <c r="K367" s="2" t="s">
        <v>8220</v>
      </c>
      <c r="L367" s="2">
        <v>0</v>
      </c>
    </row>
    <row r="368" spans="7:12" x14ac:dyDescent="0.25">
      <c r="G368" s="2" t="s">
        <v>8218</v>
      </c>
      <c r="H368" s="2">
        <v>55</v>
      </c>
      <c r="K368" s="2" t="s">
        <v>8220</v>
      </c>
      <c r="L368" s="2">
        <v>0</v>
      </c>
    </row>
    <row r="369" spans="7:12" x14ac:dyDescent="0.25">
      <c r="G369" s="2" t="s">
        <v>8218</v>
      </c>
      <c r="H369" s="2">
        <v>44</v>
      </c>
      <c r="K369" s="2" t="s">
        <v>8220</v>
      </c>
      <c r="L369" s="2">
        <v>0</v>
      </c>
    </row>
    <row r="370" spans="7:12" x14ac:dyDescent="0.25">
      <c r="G370" s="2" t="s">
        <v>8218</v>
      </c>
      <c r="H370" s="2">
        <v>110</v>
      </c>
      <c r="K370" s="2" t="s">
        <v>8220</v>
      </c>
      <c r="L370" s="2">
        <v>8</v>
      </c>
    </row>
    <row r="371" spans="7:12" x14ac:dyDescent="0.25">
      <c r="G371" s="2" t="s">
        <v>8218</v>
      </c>
      <c r="H371" s="2">
        <v>59</v>
      </c>
      <c r="K371" s="2" t="s">
        <v>8220</v>
      </c>
      <c r="L371" s="2">
        <v>5</v>
      </c>
    </row>
    <row r="372" spans="7:12" x14ac:dyDescent="0.25">
      <c r="G372" s="2" t="s">
        <v>8218</v>
      </c>
      <c r="H372" s="2">
        <v>62</v>
      </c>
      <c r="K372" s="2" t="s">
        <v>8220</v>
      </c>
      <c r="L372" s="2">
        <v>0</v>
      </c>
    </row>
    <row r="373" spans="7:12" x14ac:dyDescent="0.25">
      <c r="G373" s="2" t="s">
        <v>8218</v>
      </c>
      <c r="H373" s="2">
        <v>105</v>
      </c>
      <c r="K373" s="2" t="s">
        <v>8220</v>
      </c>
      <c r="L373" s="2">
        <v>2</v>
      </c>
    </row>
    <row r="374" spans="7:12" x14ac:dyDescent="0.25">
      <c r="G374" s="2" t="s">
        <v>8218</v>
      </c>
      <c r="H374" s="2">
        <v>26</v>
      </c>
      <c r="K374" s="2" t="s">
        <v>8220</v>
      </c>
      <c r="L374" s="2">
        <v>24</v>
      </c>
    </row>
    <row r="375" spans="7:12" x14ac:dyDescent="0.25">
      <c r="G375" s="2" t="s">
        <v>8218</v>
      </c>
      <c r="H375" s="2">
        <v>49</v>
      </c>
      <c r="K375" s="2" t="s">
        <v>8220</v>
      </c>
      <c r="L375" s="2">
        <v>0</v>
      </c>
    </row>
    <row r="376" spans="7:12" x14ac:dyDescent="0.25">
      <c r="G376" s="2" t="s">
        <v>8218</v>
      </c>
      <c r="H376" s="2">
        <v>68</v>
      </c>
      <c r="K376" s="2" t="s">
        <v>8220</v>
      </c>
      <c r="L376" s="2">
        <v>9</v>
      </c>
    </row>
    <row r="377" spans="7:12" x14ac:dyDescent="0.25">
      <c r="G377" s="2" t="s">
        <v>8218</v>
      </c>
      <c r="H377" s="2">
        <v>22</v>
      </c>
      <c r="K377" s="2" t="s">
        <v>8220</v>
      </c>
      <c r="L377" s="2">
        <v>0</v>
      </c>
    </row>
    <row r="378" spans="7:12" x14ac:dyDescent="0.25">
      <c r="G378" s="2" t="s">
        <v>8218</v>
      </c>
      <c r="H378" s="2">
        <v>18</v>
      </c>
      <c r="K378" s="2" t="s">
        <v>8220</v>
      </c>
      <c r="L378" s="2">
        <v>1</v>
      </c>
    </row>
    <row r="379" spans="7:12" x14ac:dyDescent="0.25">
      <c r="G379" s="2" t="s">
        <v>8218</v>
      </c>
      <c r="H379" s="2">
        <v>19</v>
      </c>
      <c r="K379" s="2" t="s">
        <v>8220</v>
      </c>
      <c r="L379" s="2">
        <v>10</v>
      </c>
    </row>
    <row r="380" spans="7:12" x14ac:dyDescent="0.25">
      <c r="G380" s="2" t="s">
        <v>8218</v>
      </c>
      <c r="H380" s="2">
        <v>99</v>
      </c>
      <c r="K380" s="2" t="s">
        <v>8220</v>
      </c>
      <c r="L380" s="2">
        <v>1</v>
      </c>
    </row>
    <row r="381" spans="7:12" x14ac:dyDescent="0.25">
      <c r="G381" s="2" t="s">
        <v>8218</v>
      </c>
      <c r="H381" s="2">
        <v>27</v>
      </c>
      <c r="K381" s="2" t="s">
        <v>8220</v>
      </c>
      <c r="L381" s="2">
        <v>0</v>
      </c>
    </row>
    <row r="382" spans="7:12" x14ac:dyDescent="0.25">
      <c r="G382" s="2" t="s">
        <v>8218</v>
      </c>
      <c r="H382" s="2">
        <v>25</v>
      </c>
      <c r="K382" s="2" t="s">
        <v>8220</v>
      </c>
      <c r="L382" s="2">
        <v>20</v>
      </c>
    </row>
    <row r="383" spans="7:12" x14ac:dyDescent="0.25">
      <c r="G383" s="2" t="s">
        <v>8218</v>
      </c>
      <c r="H383" s="2">
        <v>14</v>
      </c>
      <c r="K383" s="2" t="s">
        <v>8220</v>
      </c>
      <c r="L383" s="2">
        <v>30</v>
      </c>
    </row>
    <row r="384" spans="7:12" x14ac:dyDescent="0.25">
      <c r="G384" s="2" t="s">
        <v>8218</v>
      </c>
      <c r="H384" s="2">
        <v>35</v>
      </c>
      <c r="K384" s="2" t="s">
        <v>8220</v>
      </c>
      <c r="L384" s="2">
        <v>6</v>
      </c>
    </row>
    <row r="385" spans="7:12" x14ac:dyDescent="0.25">
      <c r="G385" s="2" t="s">
        <v>8218</v>
      </c>
      <c r="H385" s="2">
        <v>10</v>
      </c>
      <c r="K385" s="2" t="s">
        <v>8220</v>
      </c>
      <c r="L385" s="2">
        <v>15</v>
      </c>
    </row>
    <row r="386" spans="7:12" x14ac:dyDescent="0.25">
      <c r="G386" s="2" t="s">
        <v>8218</v>
      </c>
      <c r="H386" s="2">
        <v>29</v>
      </c>
      <c r="K386" s="2" t="s">
        <v>8220</v>
      </c>
      <c r="L386" s="2">
        <v>5</v>
      </c>
    </row>
    <row r="387" spans="7:12" x14ac:dyDescent="0.25">
      <c r="G387" s="2" t="s">
        <v>8218</v>
      </c>
      <c r="H387" s="2">
        <v>44</v>
      </c>
      <c r="K387" s="2" t="s">
        <v>8220</v>
      </c>
      <c r="L387" s="2">
        <v>0</v>
      </c>
    </row>
    <row r="388" spans="7:12" x14ac:dyDescent="0.25">
      <c r="G388" s="2" t="s">
        <v>8218</v>
      </c>
      <c r="H388" s="2">
        <v>17</v>
      </c>
      <c r="K388" s="2" t="s">
        <v>8220</v>
      </c>
      <c r="L388" s="2">
        <v>0</v>
      </c>
    </row>
    <row r="389" spans="7:12" x14ac:dyDescent="0.25">
      <c r="G389" s="2" t="s">
        <v>8218</v>
      </c>
      <c r="H389" s="2">
        <v>34</v>
      </c>
      <c r="K389" s="2" t="s">
        <v>8220</v>
      </c>
      <c r="L389" s="2">
        <v>28</v>
      </c>
    </row>
    <row r="390" spans="7:12" x14ac:dyDescent="0.25">
      <c r="G390" s="2" t="s">
        <v>8218</v>
      </c>
      <c r="H390" s="2">
        <v>14</v>
      </c>
      <c r="K390" s="2" t="s">
        <v>8220</v>
      </c>
      <c r="L390" s="2">
        <v>0</v>
      </c>
    </row>
    <row r="391" spans="7:12" x14ac:dyDescent="0.25">
      <c r="G391" s="2" t="s">
        <v>8218</v>
      </c>
      <c r="H391" s="2">
        <v>156</v>
      </c>
      <c r="K391" s="2" t="s">
        <v>8220</v>
      </c>
      <c r="L391" s="2">
        <v>5</v>
      </c>
    </row>
    <row r="392" spans="7:12" x14ac:dyDescent="0.25">
      <c r="G392" s="2" t="s">
        <v>8218</v>
      </c>
      <c r="H392" s="2">
        <v>128</v>
      </c>
      <c r="K392" s="2" t="s">
        <v>8220</v>
      </c>
      <c r="L392" s="2">
        <v>7</v>
      </c>
    </row>
    <row r="393" spans="7:12" x14ac:dyDescent="0.25">
      <c r="G393" s="2" t="s">
        <v>8218</v>
      </c>
      <c r="H393" s="2">
        <v>60</v>
      </c>
      <c r="K393" s="2" t="s">
        <v>8220</v>
      </c>
      <c r="L393" s="2">
        <v>30</v>
      </c>
    </row>
    <row r="394" spans="7:12" x14ac:dyDescent="0.25">
      <c r="G394" s="2" t="s">
        <v>8218</v>
      </c>
      <c r="H394" s="2">
        <v>32</v>
      </c>
      <c r="K394" s="2" t="s">
        <v>8220</v>
      </c>
      <c r="L394" s="2">
        <v>2</v>
      </c>
    </row>
    <row r="395" spans="7:12" x14ac:dyDescent="0.25">
      <c r="G395" s="2" t="s">
        <v>8218</v>
      </c>
      <c r="H395" s="2">
        <v>53</v>
      </c>
      <c r="K395" s="2" t="s">
        <v>8220</v>
      </c>
      <c r="L395" s="2">
        <v>30</v>
      </c>
    </row>
    <row r="396" spans="7:12" x14ac:dyDescent="0.25">
      <c r="G396" s="2" t="s">
        <v>8218</v>
      </c>
      <c r="H396" s="2">
        <v>184</v>
      </c>
      <c r="K396" s="2" t="s">
        <v>8220</v>
      </c>
      <c r="L396" s="2">
        <v>2</v>
      </c>
    </row>
    <row r="397" spans="7:12" x14ac:dyDescent="0.25">
      <c r="G397" s="2" t="s">
        <v>8218</v>
      </c>
      <c r="H397" s="2">
        <v>90</v>
      </c>
      <c r="K397" s="2" t="s">
        <v>8220</v>
      </c>
      <c r="L397" s="2">
        <v>0</v>
      </c>
    </row>
    <row r="398" spans="7:12" x14ac:dyDescent="0.25">
      <c r="G398" s="2" t="s">
        <v>8218</v>
      </c>
      <c r="H398" s="2">
        <v>71</v>
      </c>
      <c r="K398" s="2" t="s">
        <v>8220</v>
      </c>
      <c r="L398" s="2">
        <v>2</v>
      </c>
    </row>
    <row r="399" spans="7:12" x14ac:dyDescent="0.25">
      <c r="G399" s="2" t="s">
        <v>8218</v>
      </c>
      <c r="H399" s="2">
        <v>87</v>
      </c>
      <c r="K399" s="2" t="s">
        <v>8220</v>
      </c>
      <c r="L399" s="2">
        <v>1</v>
      </c>
    </row>
    <row r="400" spans="7:12" x14ac:dyDescent="0.25">
      <c r="G400" s="2" t="s">
        <v>8218</v>
      </c>
      <c r="H400" s="2">
        <v>28</v>
      </c>
      <c r="K400" s="2" t="s">
        <v>8220</v>
      </c>
      <c r="L400" s="2">
        <v>2</v>
      </c>
    </row>
    <row r="401" spans="7:12" x14ac:dyDescent="0.25">
      <c r="G401" s="2" t="s">
        <v>8218</v>
      </c>
      <c r="H401" s="2">
        <v>56</v>
      </c>
      <c r="K401" s="2" t="s">
        <v>8220</v>
      </c>
      <c r="L401" s="2">
        <v>14</v>
      </c>
    </row>
    <row r="402" spans="7:12" x14ac:dyDescent="0.25">
      <c r="G402" s="2" t="s">
        <v>8218</v>
      </c>
      <c r="H402" s="2">
        <v>51</v>
      </c>
      <c r="K402" s="2" t="s">
        <v>8220</v>
      </c>
      <c r="L402" s="2">
        <v>31</v>
      </c>
    </row>
    <row r="403" spans="7:12" x14ac:dyDescent="0.25">
      <c r="G403" s="2" t="s">
        <v>8218</v>
      </c>
      <c r="H403" s="2">
        <v>75</v>
      </c>
      <c r="K403" s="2" t="s">
        <v>8220</v>
      </c>
      <c r="L403" s="2">
        <v>16</v>
      </c>
    </row>
    <row r="404" spans="7:12" x14ac:dyDescent="0.25">
      <c r="G404" s="2" t="s">
        <v>8218</v>
      </c>
      <c r="H404" s="2">
        <v>38</v>
      </c>
      <c r="K404" s="2" t="s">
        <v>8220</v>
      </c>
      <c r="L404" s="2">
        <v>12</v>
      </c>
    </row>
    <row r="405" spans="7:12" x14ac:dyDescent="0.25">
      <c r="G405" s="2" t="s">
        <v>8218</v>
      </c>
      <c r="H405" s="2">
        <v>18</v>
      </c>
      <c r="K405" s="2" t="s">
        <v>8220</v>
      </c>
      <c r="L405" s="2">
        <v>96</v>
      </c>
    </row>
    <row r="406" spans="7:12" x14ac:dyDescent="0.25">
      <c r="G406" s="2" t="s">
        <v>8218</v>
      </c>
      <c r="H406" s="2">
        <v>54</v>
      </c>
      <c r="K406" s="2" t="s">
        <v>8220</v>
      </c>
      <c r="L406" s="2">
        <v>16</v>
      </c>
    </row>
    <row r="407" spans="7:12" x14ac:dyDescent="0.25">
      <c r="G407" s="2" t="s">
        <v>8218</v>
      </c>
      <c r="H407" s="2">
        <v>71</v>
      </c>
      <c r="K407" s="2" t="s">
        <v>8220</v>
      </c>
      <c r="L407" s="2">
        <v>5</v>
      </c>
    </row>
    <row r="408" spans="7:12" x14ac:dyDescent="0.25">
      <c r="G408" s="2" t="s">
        <v>8218</v>
      </c>
      <c r="H408" s="2">
        <v>57</v>
      </c>
      <c r="K408" s="2" t="s">
        <v>8220</v>
      </c>
      <c r="L408" s="2">
        <v>0</v>
      </c>
    </row>
    <row r="409" spans="7:12" x14ac:dyDescent="0.25">
      <c r="G409" s="2" t="s">
        <v>8218</v>
      </c>
      <c r="H409" s="2">
        <v>43</v>
      </c>
      <c r="K409" s="2" t="s">
        <v>8220</v>
      </c>
      <c r="L409" s="2">
        <v>8</v>
      </c>
    </row>
    <row r="410" spans="7:12" x14ac:dyDescent="0.25">
      <c r="G410" s="2" t="s">
        <v>8218</v>
      </c>
      <c r="H410" s="2">
        <v>52</v>
      </c>
      <c r="K410" s="2" t="s">
        <v>8220</v>
      </c>
      <c r="L410" s="2">
        <v>7</v>
      </c>
    </row>
    <row r="411" spans="7:12" x14ac:dyDescent="0.25">
      <c r="G411" s="2" t="s">
        <v>8218</v>
      </c>
      <c r="H411" s="2">
        <v>27</v>
      </c>
      <c r="K411" s="2" t="s">
        <v>8220</v>
      </c>
      <c r="L411" s="2">
        <v>24</v>
      </c>
    </row>
    <row r="412" spans="7:12" x14ac:dyDescent="0.25">
      <c r="G412" s="2" t="s">
        <v>8218</v>
      </c>
      <c r="H412" s="2">
        <v>12</v>
      </c>
      <c r="K412" s="2" t="s">
        <v>8220</v>
      </c>
      <c r="L412" s="2">
        <v>121</v>
      </c>
    </row>
    <row r="413" spans="7:12" x14ac:dyDescent="0.25">
      <c r="G413" s="2" t="s">
        <v>8218</v>
      </c>
      <c r="H413" s="2">
        <v>33</v>
      </c>
      <c r="K413" s="2" t="s">
        <v>8220</v>
      </c>
      <c r="L413" s="2">
        <v>196</v>
      </c>
    </row>
    <row r="414" spans="7:12" x14ac:dyDescent="0.25">
      <c r="G414" s="2" t="s">
        <v>8218</v>
      </c>
      <c r="H414" s="2">
        <v>96</v>
      </c>
      <c r="K414" s="2" t="s">
        <v>8220</v>
      </c>
      <c r="L414" s="2">
        <v>5</v>
      </c>
    </row>
    <row r="415" spans="7:12" x14ac:dyDescent="0.25">
      <c r="G415" s="2" t="s">
        <v>8218</v>
      </c>
      <c r="H415" s="2">
        <v>28</v>
      </c>
      <c r="K415" s="2" t="s">
        <v>8220</v>
      </c>
      <c r="L415" s="2">
        <v>73</v>
      </c>
    </row>
    <row r="416" spans="7:12" x14ac:dyDescent="0.25">
      <c r="G416" s="2" t="s">
        <v>8218</v>
      </c>
      <c r="H416" s="2">
        <v>43</v>
      </c>
      <c r="K416" s="2" t="s">
        <v>8220</v>
      </c>
      <c r="L416" s="2">
        <v>93</v>
      </c>
    </row>
    <row r="417" spans="7:12" x14ac:dyDescent="0.25">
      <c r="G417" s="2" t="s">
        <v>8218</v>
      </c>
      <c r="H417" s="2">
        <v>205</v>
      </c>
      <c r="K417" s="2" t="s">
        <v>8220</v>
      </c>
      <c r="L417" s="2">
        <v>17</v>
      </c>
    </row>
    <row r="418" spans="7:12" x14ac:dyDescent="0.25">
      <c r="G418" s="2" t="s">
        <v>8218</v>
      </c>
      <c r="H418" s="2">
        <v>23</v>
      </c>
      <c r="K418" s="2" t="s">
        <v>8220</v>
      </c>
      <c r="L418" s="2">
        <v>7</v>
      </c>
    </row>
    <row r="419" spans="7:12" x14ac:dyDescent="0.25">
      <c r="G419" s="2" t="s">
        <v>8218</v>
      </c>
      <c r="H419" s="2">
        <v>19</v>
      </c>
      <c r="K419" s="2" t="s">
        <v>8220</v>
      </c>
      <c r="L419" s="2">
        <v>17</v>
      </c>
    </row>
    <row r="420" spans="7:12" x14ac:dyDescent="0.25">
      <c r="G420" s="2" t="s">
        <v>8218</v>
      </c>
      <c r="H420" s="2">
        <v>14</v>
      </c>
      <c r="K420" s="2" t="s">
        <v>8220</v>
      </c>
      <c r="L420" s="2">
        <v>171</v>
      </c>
    </row>
    <row r="421" spans="7:12" x14ac:dyDescent="0.25">
      <c r="G421" s="2" t="s">
        <v>8218</v>
      </c>
      <c r="H421" s="2">
        <v>38</v>
      </c>
      <c r="K421" s="2" t="s">
        <v>8220</v>
      </c>
      <c r="L421" s="2">
        <v>188</v>
      </c>
    </row>
    <row r="422" spans="7:12" x14ac:dyDescent="0.25">
      <c r="G422" s="2" t="s">
        <v>8218</v>
      </c>
      <c r="H422" s="2">
        <v>78</v>
      </c>
      <c r="K422" s="2" t="s">
        <v>8220</v>
      </c>
      <c r="L422" s="2">
        <v>110</v>
      </c>
    </row>
    <row r="423" spans="7:12" x14ac:dyDescent="0.25">
      <c r="G423" s="2" t="s">
        <v>8218</v>
      </c>
      <c r="H423" s="2">
        <v>69</v>
      </c>
      <c r="K423" s="2" t="s">
        <v>8220</v>
      </c>
      <c r="L423" s="2">
        <v>37</v>
      </c>
    </row>
    <row r="424" spans="7:12" x14ac:dyDescent="0.25">
      <c r="G424" s="2" t="s">
        <v>8218</v>
      </c>
      <c r="H424" s="2">
        <v>33</v>
      </c>
      <c r="K424" s="2" t="s">
        <v>8220</v>
      </c>
      <c r="L424" s="2">
        <v>9</v>
      </c>
    </row>
    <row r="425" spans="7:12" x14ac:dyDescent="0.25">
      <c r="G425" s="2" t="s">
        <v>8218</v>
      </c>
      <c r="H425" s="2">
        <v>54</v>
      </c>
      <c r="K425" s="2" t="s">
        <v>8220</v>
      </c>
      <c r="L425" s="2">
        <v>29</v>
      </c>
    </row>
    <row r="426" spans="7:12" x14ac:dyDescent="0.25">
      <c r="G426" s="2" t="s">
        <v>8218</v>
      </c>
      <c r="H426" s="2">
        <v>99</v>
      </c>
      <c r="K426" s="2" t="s">
        <v>8220</v>
      </c>
      <c r="L426" s="2">
        <v>6</v>
      </c>
    </row>
    <row r="427" spans="7:12" x14ac:dyDescent="0.25">
      <c r="G427" s="2" t="s">
        <v>8218</v>
      </c>
      <c r="H427" s="2">
        <v>49</v>
      </c>
      <c r="K427" s="2" t="s">
        <v>8220</v>
      </c>
      <c r="L427" s="2">
        <v>30</v>
      </c>
    </row>
    <row r="428" spans="7:12" x14ac:dyDescent="0.25">
      <c r="G428" s="2" t="s">
        <v>8218</v>
      </c>
      <c r="H428" s="2">
        <v>11</v>
      </c>
      <c r="K428" s="2" t="s">
        <v>8220</v>
      </c>
      <c r="L428" s="2">
        <v>81</v>
      </c>
    </row>
    <row r="429" spans="7:12" x14ac:dyDescent="0.25">
      <c r="G429" s="2" t="s">
        <v>8218</v>
      </c>
      <c r="H429" s="2">
        <v>38</v>
      </c>
      <c r="K429" s="2" t="s">
        <v>8220</v>
      </c>
      <c r="L429" s="2">
        <v>4</v>
      </c>
    </row>
    <row r="430" spans="7:12" x14ac:dyDescent="0.25">
      <c r="G430" s="2" t="s">
        <v>8218</v>
      </c>
      <c r="H430" s="2">
        <v>16</v>
      </c>
      <c r="K430" s="2" t="s">
        <v>8220</v>
      </c>
      <c r="L430" s="2">
        <v>11</v>
      </c>
    </row>
    <row r="431" spans="7:12" x14ac:dyDescent="0.25">
      <c r="G431" s="2" t="s">
        <v>8218</v>
      </c>
      <c r="H431" s="2">
        <v>32</v>
      </c>
      <c r="K431" s="2" t="s">
        <v>8220</v>
      </c>
      <c r="L431" s="2">
        <v>14</v>
      </c>
    </row>
    <row r="432" spans="7:12" x14ac:dyDescent="0.25">
      <c r="G432" s="2" t="s">
        <v>8218</v>
      </c>
      <c r="H432" s="2">
        <v>20</v>
      </c>
      <c r="K432" s="2" t="s">
        <v>8220</v>
      </c>
      <c r="L432" s="2">
        <v>5</v>
      </c>
    </row>
    <row r="433" spans="7:12" x14ac:dyDescent="0.25">
      <c r="G433" s="2" t="s">
        <v>8218</v>
      </c>
      <c r="H433" s="2">
        <v>154</v>
      </c>
      <c r="K433" s="2" t="s">
        <v>8220</v>
      </c>
      <c r="L433" s="2">
        <v>45</v>
      </c>
    </row>
    <row r="434" spans="7:12" x14ac:dyDescent="0.25">
      <c r="G434" s="2" t="s">
        <v>8218</v>
      </c>
      <c r="H434" s="2">
        <v>41</v>
      </c>
      <c r="K434" s="2" t="s">
        <v>8220</v>
      </c>
      <c r="L434" s="2">
        <v>8</v>
      </c>
    </row>
    <row r="435" spans="7:12" x14ac:dyDescent="0.25">
      <c r="G435" s="2" t="s">
        <v>8218</v>
      </c>
      <c r="H435" s="2">
        <v>75</v>
      </c>
      <c r="K435" s="2" t="s">
        <v>8220</v>
      </c>
      <c r="L435" s="2">
        <v>3</v>
      </c>
    </row>
    <row r="436" spans="7:12" x14ac:dyDescent="0.25">
      <c r="G436" s="2" t="s">
        <v>8218</v>
      </c>
      <c r="H436" s="2">
        <v>40</v>
      </c>
      <c r="K436" s="2" t="s">
        <v>8220</v>
      </c>
      <c r="L436" s="2">
        <v>24</v>
      </c>
    </row>
    <row r="437" spans="7:12" x14ac:dyDescent="0.25">
      <c r="G437" s="2" t="s">
        <v>8218</v>
      </c>
      <c r="H437" s="2">
        <v>46</v>
      </c>
      <c r="K437" s="2" t="s">
        <v>8220</v>
      </c>
      <c r="L437" s="2">
        <v>18</v>
      </c>
    </row>
    <row r="438" spans="7:12" x14ac:dyDescent="0.25">
      <c r="G438" s="2" t="s">
        <v>8218</v>
      </c>
      <c r="H438" s="2">
        <v>62</v>
      </c>
      <c r="K438" s="2" t="s">
        <v>8220</v>
      </c>
      <c r="L438" s="2">
        <v>12</v>
      </c>
    </row>
    <row r="439" spans="7:12" x14ac:dyDescent="0.25">
      <c r="G439" s="2" t="s">
        <v>8218</v>
      </c>
      <c r="H439" s="2">
        <v>61</v>
      </c>
      <c r="K439" s="2" t="s">
        <v>8220</v>
      </c>
      <c r="L439" s="2">
        <v>123</v>
      </c>
    </row>
    <row r="440" spans="7:12" x14ac:dyDescent="0.25">
      <c r="G440" s="2" t="s">
        <v>8218</v>
      </c>
      <c r="H440" s="2">
        <v>96</v>
      </c>
      <c r="K440" s="2" t="s">
        <v>8220</v>
      </c>
      <c r="L440" s="2">
        <v>96</v>
      </c>
    </row>
    <row r="441" spans="7:12" x14ac:dyDescent="0.25">
      <c r="G441" s="2" t="s">
        <v>8218</v>
      </c>
      <c r="H441" s="2">
        <v>190</v>
      </c>
      <c r="K441" s="2" t="s">
        <v>8220</v>
      </c>
      <c r="L441" s="2">
        <v>31</v>
      </c>
    </row>
    <row r="442" spans="7:12" x14ac:dyDescent="0.25">
      <c r="G442" s="2" t="s">
        <v>8218</v>
      </c>
      <c r="H442" s="2">
        <v>94</v>
      </c>
      <c r="K442" s="2" t="s">
        <v>8220</v>
      </c>
      <c r="L442" s="2">
        <v>4</v>
      </c>
    </row>
    <row r="443" spans="7:12" x14ac:dyDescent="0.25">
      <c r="G443" s="2" t="s">
        <v>8218</v>
      </c>
      <c r="H443" s="2">
        <v>39</v>
      </c>
      <c r="K443" s="2" t="s">
        <v>8220</v>
      </c>
      <c r="L443" s="2">
        <v>3</v>
      </c>
    </row>
    <row r="444" spans="7:12" x14ac:dyDescent="0.25">
      <c r="G444" s="2" t="s">
        <v>8218</v>
      </c>
      <c r="H444" s="2">
        <v>127</v>
      </c>
      <c r="K444" s="2" t="s">
        <v>8220</v>
      </c>
      <c r="L444" s="2">
        <v>179</v>
      </c>
    </row>
    <row r="445" spans="7:12" x14ac:dyDescent="0.25">
      <c r="G445" s="2" t="s">
        <v>8218</v>
      </c>
      <c r="H445" s="2">
        <v>159</v>
      </c>
      <c r="K445" s="2" t="s">
        <v>8220</v>
      </c>
      <c r="L445" s="2">
        <v>3</v>
      </c>
    </row>
    <row r="446" spans="7:12" x14ac:dyDescent="0.25">
      <c r="G446" s="2" t="s">
        <v>8218</v>
      </c>
      <c r="H446" s="2">
        <v>177</v>
      </c>
      <c r="K446" s="2" t="s">
        <v>8220</v>
      </c>
      <c r="L446" s="2">
        <v>23</v>
      </c>
    </row>
    <row r="447" spans="7:12" x14ac:dyDescent="0.25">
      <c r="G447" s="2" t="s">
        <v>8218</v>
      </c>
      <c r="H447" s="2">
        <v>47</v>
      </c>
      <c r="K447" s="2" t="s">
        <v>8220</v>
      </c>
      <c r="L447" s="2">
        <v>23</v>
      </c>
    </row>
    <row r="448" spans="7:12" x14ac:dyDescent="0.25">
      <c r="G448" s="2" t="s">
        <v>8218</v>
      </c>
      <c r="H448" s="2">
        <v>1</v>
      </c>
      <c r="K448" s="2" t="s">
        <v>8220</v>
      </c>
      <c r="L448" s="2">
        <v>41</v>
      </c>
    </row>
    <row r="449" spans="7:12" x14ac:dyDescent="0.25">
      <c r="G449" s="2" t="s">
        <v>8218</v>
      </c>
      <c r="H449" s="2">
        <v>16</v>
      </c>
      <c r="K449" s="2" t="s">
        <v>8220</v>
      </c>
      <c r="L449" s="2">
        <v>0</v>
      </c>
    </row>
    <row r="450" spans="7:12" x14ac:dyDescent="0.25">
      <c r="G450" s="2" t="s">
        <v>8218</v>
      </c>
      <c r="H450" s="2">
        <v>115</v>
      </c>
      <c r="K450" s="2" t="s">
        <v>8220</v>
      </c>
      <c r="L450" s="2">
        <v>32</v>
      </c>
    </row>
    <row r="451" spans="7:12" x14ac:dyDescent="0.25">
      <c r="G451" s="2" t="s">
        <v>8218</v>
      </c>
      <c r="H451" s="2">
        <v>133</v>
      </c>
      <c r="K451" s="2" t="s">
        <v>8220</v>
      </c>
      <c r="L451" s="2">
        <v>2</v>
      </c>
    </row>
    <row r="452" spans="7:12" x14ac:dyDescent="0.25">
      <c r="G452" s="2" t="s">
        <v>8218</v>
      </c>
      <c r="H452" s="2">
        <v>70</v>
      </c>
      <c r="K452" s="2" t="s">
        <v>8220</v>
      </c>
      <c r="L452" s="2">
        <v>7</v>
      </c>
    </row>
    <row r="453" spans="7:12" x14ac:dyDescent="0.25">
      <c r="G453" s="2" t="s">
        <v>8218</v>
      </c>
      <c r="H453" s="2">
        <v>62</v>
      </c>
      <c r="K453" s="2" t="s">
        <v>8220</v>
      </c>
      <c r="L453" s="2">
        <v>4</v>
      </c>
    </row>
    <row r="454" spans="7:12" x14ac:dyDescent="0.25">
      <c r="G454" s="2" t="s">
        <v>8218</v>
      </c>
      <c r="H454" s="2">
        <v>10</v>
      </c>
      <c r="K454" s="2" t="s">
        <v>8220</v>
      </c>
      <c r="L454" s="2">
        <v>196</v>
      </c>
    </row>
    <row r="455" spans="7:12" x14ac:dyDescent="0.25">
      <c r="G455" s="2" t="s">
        <v>8218</v>
      </c>
      <c r="H455" s="2">
        <v>499</v>
      </c>
      <c r="K455" s="2" t="s">
        <v>8220</v>
      </c>
      <c r="L455" s="2">
        <v>11</v>
      </c>
    </row>
    <row r="456" spans="7:12" x14ac:dyDescent="0.25">
      <c r="G456" s="2" t="s">
        <v>8218</v>
      </c>
      <c r="H456" s="2">
        <v>47</v>
      </c>
      <c r="K456" s="2" t="s">
        <v>8220</v>
      </c>
      <c r="L456" s="2">
        <v>9</v>
      </c>
    </row>
    <row r="457" spans="7:12" x14ac:dyDescent="0.25">
      <c r="G457" s="2" t="s">
        <v>8218</v>
      </c>
      <c r="H457" s="2">
        <v>28</v>
      </c>
      <c r="K457" s="2" t="s">
        <v>8220</v>
      </c>
      <c r="L457" s="2">
        <v>5</v>
      </c>
    </row>
    <row r="458" spans="7:12" x14ac:dyDescent="0.25">
      <c r="G458" s="2" t="s">
        <v>8218</v>
      </c>
      <c r="H458" s="2">
        <v>24</v>
      </c>
      <c r="K458" s="2" t="s">
        <v>8220</v>
      </c>
      <c r="L458" s="2">
        <v>8</v>
      </c>
    </row>
    <row r="459" spans="7:12" x14ac:dyDescent="0.25">
      <c r="G459" s="2" t="s">
        <v>8218</v>
      </c>
      <c r="H459" s="2">
        <v>76</v>
      </c>
      <c r="K459" s="2" t="s">
        <v>8220</v>
      </c>
      <c r="L459" s="2">
        <v>229</v>
      </c>
    </row>
    <row r="460" spans="7:12" x14ac:dyDescent="0.25">
      <c r="G460" s="2" t="s">
        <v>8218</v>
      </c>
      <c r="H460" s="2">
        <v>98</v>
      </c>
      <c r="K460" s="2" t="s">
        <v>8220</v>
      </c>
      <c r="L460" s="2">
        <v>40</v>
      </c>
    </row>
    <row r="461" spans="7:12" x14ac:dyDescent="0.25">
      <c r="G461" s="2" t="s">
        <v>8218</v>
      </c>
      <c r="H461" s="2">
        <v>30</v>
      </c>
      <c r="K461" s="2" t="s">
        <v>8220</v>
      </c>
      <c r="L461" s="2">
        <v>123</v>
      </c>
    </row>
    <row r="462" spans="7:12" x14ac:dyDescent="0.25">
      <c r="G462" s="2" t="s">
        <v>8218</v>
      </c>
      <c r="H462" s="2">
        <v>478</v>
      </c>
      <c r="K462" s="2" t="s">
        <v>8220</v>
      </c>
      <c r="L462" s="2">
        <v>5</v>
      </c>
    </row>
    <row r="463" spans="7:12" x14ac:dyDescent="0.25">
      <c r="G463" s="2" t="s">
        <v>8218</v>
      </c>
      <c r="H463" s="2">
        <v>74</v>
      </c>
      <c r="K463" s="2" t="s">
        <v>8220</v>
      </c>
      <c r="L463" s="2">
        <v>148</v>
      </c>
    </row>
    <row r="464" spans="7:12" x14ac:dyDescent="0.25">
      <c r="G464" s="2" t="s">
        <v>8218</v>
      </c>
      <c r="H464" s="2">
        <v>131</v>
      </c>
      <c r="K464" s="2" t="s">
        <v>8220</v>
      </c>
      <c r="L464" s="2">
        <v>10</v>
      </c>
    </row>
    <row r="465" spans="7:12" x14ac:dyDescent="0.25">
      <c r="G465" s="2" t="s">
        <v>8218</v>
      </c>
      <c r="H465" s="2">
        <v>61</v>
      </c>
      <c r="K465" s="2" t="s">
        <v>8220</v>
      </c>
      <c r="L465" s="2">
        <v>4</v>
      </c>
    </row>
    <row r="466" spans="7:12" x14ac:dyDescent="0.25">
      <c r="G466" s="2" t="s">
        <v>8218</v>
      </c>
      <c r="H466" s="2">
        <v>1071</v>
      </c>
      <c r="K466" s="2" t="s">
        <v>8220</v>
      </c>
      <c r="L466" s="2">
        <v>21</v>
      </c>
    </row>
    <row r="467" spans="7:12" x14ac:dyDescent="0.25">
      <c r="G467" s="2" t="s">
        <v>8218</v>
      </c>
      <c r="H467" s="2">
        <v>122</v>
      </c>
      <c r="K467" s="2" t="s">
        <v>8220</v>
      </c>
      <c r="L467" s="2">
        <v>2</v>
      </c>
    </row>
    <row r="468" spans="7:12" x14ac:dyDescent="0.25">
      <c r="G468" s="2" t="s">
        <v>8218</v>
      </c>
      <c r="H468" s="2">
        <v>111</v>
      </c>
      <c r="K468" s="2" t="s">
        <v>8220</v>
      </c>
      <c r="L468" s="2">
        <v>0</v>
      </c>
    </row>
    <row r="469" spans="7:12" x14ac:dyDescent="0.25">
      <c r="G469" s="2" t="s">
        <v>8218</v>
      </c>
      <c r="H469" s="2">
        <v>255</v>
      </c>
      <c r="K469" s="2" t="s">
        <v>8220</v>
      </c>
      <c r="L469" s="2">
        <v>4</v>
      </c>
    </row>
    <row r="470" spans="7:12" x14ac:dyDescent="0.25">
      <c r="G470" s="2" t="s">
        <v>8218</v>
      </c>
      <c r="H470" s="2">
        <v>141</v>
      </c>
      <c r="K470" s="2" t="s">
        <v>8220</v>
      </c>
      <c r="L470" s="2">
        <v>1</v>
      </c>
    </row>
    <row r="471" spans="7:12" x14ac:dyDescent="0.25">
      <c r="G471" s="2" t="s">
        <v>8218</v>
      </c>
      <c r="H471" s="2">
        <v>159</v>
      </c>
      <c r="K471" s="2" t="s">
        <v>8220</v>
      </c>
      <c r="L471" s="2">
        <v>30</v>
      </c>
    </row>
    <row r="472" spans="7:12" x14ac:dyDescent="0.25">
      <c r="G472" s="2" t="s">
        <v>8218</v>
      </c>
      <c r="H472" s="2">
        <v>99</v>
      </c>
      <c r="K472" s="2" t="s">
        <v>8220</v>
      </c>
      <c r="L472" s="2">
        <v>3</v>
      </c>
    </row>
    <row r="473" spans="7:12" x14ac:dyDescent="0.25">
      <c r="G473" s="2" t="s">
        <v>8218</v>
      </c>
      <c r="H473" s="2">
        <v>96</v>
      </c>
      <c r="K473" s="2" t="s">
        <v>8220</v>
      </c>
      <c r="L473" s="2">
        <v>975</v>
      </c>
    </row>
    <row r="474" spans="7:12" x14ac:dyDescent="0.25">
      <c r="G474" s="2" t="s">
        <v>8218</v>
      </c>
      <c r="H474" s="2">
        <v>27</v>
      </c>
      <c r="K474" s="2" t="s">
        <v>8220</v>
      </c>
      <c r="L474" s="2">
        <v>167</v>
      </c>
    </row>
    <row r="475" spans="7:12" x14ac:dyDescent="0.25">
      <c r="G475" s="2" t="s">
        <v>8218</v>
      </c>
      <c r="H475" s="2">
        <v>166</v>
      </c>
      <c r="K475" s="2" t="s">
        <v>8220</v>
      </c>
      <c r="L475" s="2">
        <v>5</v>
      </c>
    </row>
    <row r="476" spans="7:12" x14ac:dyDescent="0.25">
      <c r="G476" s="2" t="s">
        <v>8218</v>
      </c>
      <c r="H476" s="2">
        <v>76</v>
      </c>
      <c r="K476" s="2" t="s">
        <v>8220</v>
      </c>
      <c r="L476" s="2">
        <v>18</v>
      </c>
    </row>
    <row r="477" spans="7:12" x14ac:dyDescent="0.25">
      <c r="G477" s="2" t="s">
        <v>8218</v>
      </c>
      <c r="H477" s="2">
        <v>211</v>
      </c>
      <c r="K477" s="2" t="s">
        <v>8220</v>
      </c>
      <c r="L477" s="2">
        <v>98</v>
      </c>
    </row>
    <row r="478" spans="7:12" x14ac:dyDescent="0.25">
      <c r="G478" s="2" t="s">
        <v>8218</v>
      </c>
      <c r="H478" s="2">
        <v>21</v>
      </c>
      <c r="K478" s="2" t="s">
        <v>8220</v>
      </c>
      <c r="L478" s="2">
        <v>4</v>
      </c>
    </row>
    <row r="479" spans="7:12" x14ac:dyDescent="0.25">
      <c r="G479" s="2" t="s">
        <v>8218</v>
      </c>
      <c r="H479" s="2">
        <v>61</v>
      </c>
      <c r="K479" s="2" t="s">
        <v>8220</v>
      </c>
      <c r="L479" s="2">
        <v>3</v>
      </c>
    </row>
    <row r="480" spans="7:12" x14ac:dyDescent="0.25">
      <c r="G480" s="2" t="s">
        <v>8218</v>
      </c>
      <c r="H480" s="2">
        <v>30</v>
      </c>
      <c r="K480" s="2" t="s">
        <v>8220</v>
      </c>
      <c r="L480" s="2">
        <v>1</v>
      </c>
    </row>
    <row r="481" spans="7:12" x14ac:dyDescent="0.25">
      <c r="G481" s="2" t="s">
        <v>8218</v>
      </c>
      <c r="H481" s="2">
        <v>375</v>
      </c>
      <c r="K481" s="2" t="s">
        <v>8220</v>
      </c>
      <c r="L481" s="2">
        <v>0</v>
      </c>
    </row>
    <row r="482" spans="7:12" x14ac:dyDescent="0.25">
      <c r="G482" s="2" t="s">
        <v>8218</v>
      </c>
      <c r="H482" s="2">
        <v>111</v>
      </c>
      <c r="K482" s="2" t="s">
        <v>8220</v>
      </c>
      <c r="L482" s="2">
        <v>9</v>
      </c>
    </row>
    <row r="483" spans="7:12" x14ac:dyDescent="0.25">
      <c r="G483" s="2" t="s">
        <v>8218</v>
      </c>
      <c r="H483" s="2">
        <v>123</v>
      </c>
      <c r="K483" s="2" t="s">
        <v>8220</v>
      </c>
      <c r="L483" s="2">
        <v>2</v>
      </c>
    </row>
    <row r="484" spans="7:12" x14ac:dyDescent="0.25">
      <c r="G484" s="2" t="s">
        <v>8218</v>
      </c>
      <c r="H484" s="2">
        <v>70</v>
      </c>
      <c r="K484" s="2" t="s">
        <v>8220</v>
      </c>
      <c r="L484" s="2">
        <v>0</v>
      </c>
    </row>
    <row r="485" spans="7:12" x14ac:dyDescent="0.25">
      <c r="G485" s="2" t="s">
        <v>8218</v>
      </c>
      <c r="H485" s="2">
        <v>85</v>
      </c>
      <c r="K485" s="2" t="s">
        <v>8220</v>
      </c>
      <c r="L485" s="2">
        <v>147</v>
      </c>
    </row>
    <row r="486" spans="7:12" x14ac:dyDescent="0.25">
      <c r="G486" s="2" t="s">
        <v>8218</v>
      </c>
      <c r="H486" s="2">
        <v>86</v>
      </c>
      <c r="K486" s="2" t="s">
        <v>8220</v>
      </c>
      <c r="L486" s="2">
        <v>49</v>
      </c>
    </row>
    <row r="487" spans="7:12" x14ac:dyDescent="0.25">
      <c r="G487" s="2" t="s">
        <v>8218</v>
      </c>
      <c r="H487" s="2">
        <v>13</v>
      </c>
      <c r="K487" s="2" t="s">
        <v>8220</v>
      </c>
      <c r="L487" s="2">
        <v>1</v>
      </c>
    </row>
    <row r="488" spans="7:12" x14ac:dyDescent="0.25">
      <c r="G488" s="2" t="s">
        <v>8218</v>
      </c>
      <c r="H488" s="2">
        <v>33</v>
      </c>
      <c r="K488" s="2" t="s">
        <v>8220</v>
      </c>
      <c r="L488" s="2">
        <v>2</v>
      </c>
    </row>
    <row r="489" spans="7:12" x14ac:dyDescent="0.25">
      <c r="G489" s="2" t="s">
        <v>8218</v>
      </c>
      <c r="H489" s="2">
        <v>15</v>
      </c>
      <c r="K489" s="2" t="s">
        <v>8220</v>
      </c>
      <c r="L489" s="2">
        <v>7</v>
      </c>
    </row>
    <row r="490" spans="7:12" x14ac:dyDescent="0.25">
      <c r="G490" s="2" t="s">
        <v>8218</v>
      </c>
      <c r="H490" s="2">
        <v>273</v>
      </c>
      <c r="K490" s="2" t="s">
        <v>8220</v>
      </c>
      <c r="L490" s="2">
        <v>4</v>
      </c>
    </row>
    <row r="491" spans="7:12" x14ac:dyDescent="0.25">
      <c r="G491" s="2" t="s">
        <v>8218</v>
      </c>
      <c r="H491" s="2">
        <v>714</v>
      </c>
      <c r="K491" s="2" t="s">
        <v>8220</v>
      </c>
      <c r="L491" s="2">
        <v>27</v>
      </c>
    </row>
    <row r="492" spans="7:12" x14ac:dyDescent="0.25">
      <c r="G492" s="2" t="s">
        <v>8218</v>
      </c>
      <c r="H492" s="2">
        <v>170</v>
      </c>
      <c r="K492" s="2" t="s">
        <v>8220</v>
      </c>
      <c r="L492" s="2">
        <v>94</v>
      </c>
    </row>
    <row r="493" spans="7:12" x14ac:dyDescent="0.25">
      <c r="G493" s="2" t="s">
        <v>8218</v>
      </c>
      <c r="H493" s="2">
        <v>512</v>
      </c>
      <c r="K493" s="2" t="s">
        <v>8220</v>
      </c>
      <c r="L493" s="2">
        <v>29</v>
      </c>
    </row>
    <row r="494" spans="7:12" x14ac:dyDescent="0.25">
      <c r="G494" s="2" t="s">
        <v>8218</v>
      </c>
      <c r="H494" s="2">
        <v>314</v>
      </c>
      <c r="K494" s="2" t="s">
        <v>8220</v>
      </c>
      <c r="L494" s="2">
        <v>7</v>
      </c>
    </row>
    <row r="495" spans="7:12" x14ac:dyDescent="0.25">
      <c r="G495" s="2" t="s">
        <v>8218</v>
      </c>
      <c r="H495" s="2">
        <v>167</v>
      </c>
      <c r="K495" s="2" t="s">
        <v>8220</v>
      </c>
      <c r="L495" s="2">
        <v>22</v>
      </c>
    </row>
    <row r="496" spans="7:12" x14ac:dyDescent="0.25">
      <c r="G496" s="2" t="s">
        <v>8218</v>
      </c>
      <c r="H496" s="2">
        <v>9</v>
      </c>
      <c r="K496" s="2" t="s">
        <v>8220</v>
      </c>
      <c r="L496" s="2">
        <v>1</v>
      </c>
    </row>
    <row r="497" spans="7:12" x14ac:dyDescent="0.25">
      <c r="G497" s="2" t="s">
        <v>8218</v>
      </c>
      <c r="H497" s="2">
        <v>103</v>
      </c>
      <c r="K497" s="2" t="s">
        <v>8220</v>
      </c>
      <c r="L497" s="2">
        <v>10</v>
      </c>
    </row>
    <row r="498" spans="7:12" x14ac:dyDescent="0.25">
      <c r="G498" s="2" t="s">
        <v>8218</v>
      </c>
      <c r="H498" s="2">
        <v>111</v>
      </c>
      <c r="K498" s="2" t="s">
        <v>8220</v>
      </c>
      <c r="L498" s="2">
        <v>6</v>
      </c>
    </row>
    <row r="499" spans="7:12" x14ac:dyDescent="0.25">
      <c r="G499" s="2" t="s">
        <v>8218</v>
      </c>
      <c r="H499" s="2">
        <v>271</v>
      </c>
      <c r="K499" s="2" t="s">
        <v>8220</v>
      </c>
      <c r="L499" s="2">
        <v>24</v>
      </c>
    </row>
    <row r="500" spans="7:12" x14ac:dyDescent="0.25">
      <c r="G500" s="2" t="s">
        <v>8218</v>
      </c>
      <c r="H500" s="2">
        <v>101</v>
      </c>
      <c r="K500" s="2" t="s">
        <v>8220</v>
      </c>
      <c r="L500" s="2">
        <v>15</v>
      </c>
    </row>
    <row r="501" spans="7:12" x14ac:dyDescent="0.25">
      <c r="G501" s="2" t="s">
        <v>8218</v>
      </c>
      <c r="H501" s="2">
        <v>57</v>
      </c>
      <c r="K501" s="2" t="s">
        <v>8220</v>
      </c>
      <c r="L501" s="2">
        <v>37</v>
      </c>
    </row>
    <row r="502" spans="7:12" x14ac:dyDescent="0.25">
      <c r="G502" s="2" t="s">
        <v>8218</v>
      </c>
      <c r="H502" s="2">
        <v>62</v>
      </c>
      <c r="K502" s="2" t="s">
        <v>8220</v>
      </c>
      <c r="L502" s="2">
        <v>20</v>
      </c>
    </row>
    <row r="503" spans="7:12" x14ac:dyDescent="0.25">
      <c r="G503" s="2" t="s">
        <v>8218</v>
      </c>
      <c r="H503" s="2">
        <v>32</v>
      </c>
      <c r="K503" s="2" t="s">
        <v>8220</v>
      </c>
      <c r="L503" s="2">
        <v>7</v>
      </c>
    </row>
    <row r="504" spans="7:12" x14ac:dyDescent="0.25">
      <c r="G504" s="2" t="s">
        <v>8218</v>
      </c>
      <c r="H504" s="2">
        <v>141</v>
      </c>
      <c r="K504" s="2" t="s">
        <v>8220</v>
      </c>
      <c r="L504" s="2">
        <v>0</v>
      </c>
    </row>
    <row r="505" spans="7:12" x14ac:dyDescent="0.25">
      <c r="G505" s="2" t="s">
        <v>8218</v>
      </c>
      <c r="H505" s="2">
        <v>75</v>
      </c>
      <c r="K505" s="2" t="s">
        <v>8220</v>
      </c>
      <c r="L505" s="2">
        <v>21</v>
      </c>
    </row>
    <row r="506" spans="7:12" x14ac:dyDescent="0.25">
      <c r="G506" s="2" t="s">
        <v>8218</v>
      </c>
      <c r="H506" s="2">
        <v>46</v>
      </c>
      <c r="K506" s="2" t="s">
        <v>8220</v>
      </c>
      <c r="L506" s="2">
        <v>3</v>
      </c>
    </row>
    <row r="507" spans="7:12" x14ac:dyDescent="0.25">
      <c r="G507" s="2" t="s">
        <v>8218</v>
      </c>
      <c r="H507" s="2">
        <v>103</v>
      </c>
      <c r="K507" s="2" t="s">
        <v>8220</v>
      </c>
      <c r="L507" s="2">
        <v>11</v>
      </c>
    </row>
    <row r="508" spans="7:12" x14ac:dyDescent="0.25">
      <c r="G508" s="2" t="s">
        <v>8218</v>
      </c>
      <c r="H508" s="2">
        <v>6</v>
      </c>
      <c r="K508" s="2" t="s">
        <v>8220</v>
      </c>
      <c r="L508" s="2">
        <v>1</v>
      </c>
    </row>
    <row r="509" spans="7:12" x14ac:dyDescent="0.25">
      <c r="G509" s="2" t="s">
        <v>8218</v>
      </c>
      <c r="H509" s="2">
        <v>83</v>
      </c>
      <c r="K509" s="2" t="s">
        <v>8220</v>
      </c>
      <c r="L509" s="2">
        <v>312</v>
      </c>
    </row>
    <row r="510" spans="7:12" x14ac:dyDescent="0.25">
      <c r="G510" s="2" t="s">
        <v>8218</v>
      </c>
      <c r="H510" s="2">
        <v>108</v>
      </c>
      <c r="K510" s="2" t="s">
        <v>8220</v>
      </c>
      <c r="L510" s="2">
        <v>1</v>
      </c>
    </row>
    <row r="511" spans="7:12" x14ac:dyDescent="0.25">
      <c r="G511" s="2" t="s">
        <v>8218</v>
      </c>
      <c r="H511" s="2">
        <v>25</v>
      </c>
      <c r="K511" s="2" t="s">
        <v>8220</v>
      </c>
      <c r="L511" s="2">
        <v>3</v>
      </c>
    </row>
    <row r="512" spans="7:12" x14ac:dyDescent="0.25">
      <c r="G512" s="2" t="s">
        <v>8218</v>
      </c>
      <c r="H512" s="2">
        <v>549</v>
      </c>
      <c r="K512" s="2" t="s">
        <v>8220</v>
      </c>
      <c r="L512" s="2">
        <v>4</v>
      </c>
    </row>
    <row r="513" spans="7:12" x14ac:dyDescent="0.25">
      <c r="G513" s="2" t="s">
        <v>8218</v>
      </c>
      <c r="H513" s="2">
        <v>222</v>
      </c>
      <c r="K513" s="2" t="s">
        <v>8220</v>
      </c>
      <c r="L513" s="2">
        <v>10</v>
      </c>
    </row>
    <row r="514" spans="7:12" x14ac:dyDescent="0.25">
      <c r="G514" s="2" t="s">
        <v>8218</v>
      </c>
      <c r="H514" s="2">
        <v>183</v>
      </c>
      <c r="K514" s="2" t="s">
        <v>8220</v>
      </c>
      <c r="L514" s="2">
        <v>8</v>
      </c>
    </row>
    <row r="515" spans="7:12" x14ac:dyDescent="0.25">
      <c r="G515" s="2" t="s">
        <v>8218</v>
      </c>
      <c r="H515" s="2">
        <v>89</v>
      </c>
      <c r="K515" s="2" t="s">
        <v>8220</v>
      </c>
      <c r="L515" s="2">
        <v>3</v>
      </c>
    </row>
    <row r="516" spans="7:12" x14ac:dyDescent="0.25">
      <c r="G516" s="2" t="s">
        <v>8218</v>
      </c>
      <c r="H516" s="2">
        <v>253</v>
      </c>
      <c r="K516" s="2" t="s">
        <v>8220</v>
      </c>
      <c r="L516" s="2">
        <v>1</v>
      </c>
    </row>
    <row r="517" spans="7:12" x14ac:dyDescent="0.25">
      <c r="G517" s="2" t="s">
        <v>8218</v>
      </c>
      <c r="H517" s="2">
        <v>140</v>
      </c>
      <c r="K517" s="2" t="s">
        <v>8220</v>
      </c>
      <c r="L517" s="2">
        <v>0</v>
      </c>
    </row>
    <row r="518" spans="7:12" x14ac:dyDescent="0.25">
      <c r="G518" s="2" t="s">
        <v>8218</v>
      </c>
      <c r="H518" s="2">
        <v>103</v>
      </c>
      <c r="K518" s="2" t="s">
        <v>8220</v>
      </c>
      <c r="L518" s="2">
        <v>5</v>
      </c>
    </row>
    <row r="519" spans="7:12" x14ac:dyDescent="0.25">
      <c r="G519" s="2" t="s">
        <v>8218</v>
      </c>
      <c r="H519" s="2">
        <v>138</v>
      </c>
      <c r="K519" s="2" t="s">
        <v>8220</v>
      </c>
      <c r="L519" s="2">
        <v>0</v>
      </c>
    </row>
    <row r="520" spans="7:12" x14ac:dyDescent="0.25">
      <c r="G520" s="2" t="s">
        <v>8218</v>
      </c>
      <c r="H520" s="2">
        <v>191</v>
      </c>
      <c r="K520" s="2" t="s">
        <v>8220</v>
      </c>
      <c r="L520" s="2">
        <v>3</v>
      </c>
    </row>
    <row r="521" spans="7:12" x14ac:dyDescent="0.25">
      <c r="G521" s="2" t="s">
        <v>8218</v>
      </c>
      <c r="H521" s="2">
        <v>45</v>
      </c>
      <c r="K521" s="2" t="s">
        <v>8220</v>
      </c>
      <c r="L521" s="2">
        <v>7</v>
      </c>
    </row>
    <row r="522" spans="7:12" x14ac:dyDescent="0.25">
      <c r="G522" s="2" t="s">
        <v>8218</v>
      </c>
      <c r="H522" s="2">
        <v>17</v>
      </c>
      <c r="K522" s="2" t="s">
        <v>8220</v>
      </c>
      <c r="L522" s="2">
        <v>0</v>
      </c>
    </row>
    <row r="523" spans="7:12" x14ac:dyDescent="0.25">
      <c r="G523" s="2" t="s">
        <v>8218</v>
      </c>
      <c r="H523" s="2">
        <v>31</v>
      </c>
      <c r="K523" s="2" t="s">
        <v>8220</v>
      </c>
      <c r="L523" s="2">
        <v>2</v>
      </c>
    </row>
    <row r="524" spans="7:12" x14ac:dyDescent="0.25">
      <c r="G524" s="2" t="s">
        <v>8218</v>
      </c>
      <c r="H524" s="2">
        <v>50</v>
      </c>
      <c r="K524" s="2" t="s">
        <v>8220</v>
      </c>
      <c r="L524" s="2">
        <v>23</v>
      </c>
    </row>
    <row r="525" spans="7:12" x14ac:dyDescent="0.25">
      <c r="G525" s="2" t="s">
        <v>8218</v>
      </c>
      <c r="H525" s="2">
        <v>59</v>
      </c>
      <c r="K525" s="2" t="s">
        <v>8220</v>
      </c>
      <c r="L525" s="2">
        <v>1</v>
      </c>
    </row>
    <row r="526" spans="7:12" x14ac:dyDescent="0.25">
      <c r="G526" s="2" t="s">
        <v>8218</v>
      </c>
      <c r="H526" s="2">
        <v>81</v>
      </c>
      <c r="K526" s="2" t="s">
        <v>8220</v>
      </c>
      <c r="L526" s="2">
        <v>2</v>
      </c>
    </row>
    <row r="527" spans="7:12" x14ac:dyDescent="0.25">
      <c r="G527" s="2" t="s">
        <v>8218</v>
      </c>
      <c r="H527" s="2">
        <v>508</v>
      </c>
      <c r="K527" s="2" t="s">
        <v>8220</v>
      </c>
      <c r="L527" s="2">
        <v>3</v>
      </c>
    </row>
    <row r="528" spans="7:12" x14ac:dyDescent="0.25">
      <c r="G528" s="2" t="s">
        <v>8218</v>
      </c>
      <c r="H528" s="2">
        <v>74</v>
      </c>
      <c r="K528" s="2" t="s">
        <v>8220</v>
      </c>
      <c r="L528" s="2">
        <v>0</v>
      </c>
    </row>
    <row r="529" spans="7:12" x14ac:dyDescent="0.25">
      <c r="G529" s="2" t="s">
        <v>8218</v>
      </c>
      <c r="H529" s="2">
        <v>141</v>
      </c>
      <c r="K529" s="2" t="s">
        <v>8220</v>
      </c>
      <c r="L529" s="2">
        <v>13</v>
      </c>
    </row>
    <row r="530" spans="7:12" x14ac:dyDescent="0.25">
      <c r="G530" s="2" t="s">
        <v>8218</v>
      </c>
      <c r="H530" s="2">
        <v>711</v>
      </c>
      <c r="K530" s="2" t="s">
        <v>8220</v>
      </c>
      <c r="L530" s="2">
        <v>1</v>
      </c>
    </row>
    <row r="531" spans="7:12" x14ac:dyDescent="0.25">
      <c r="G531" s="2" t="s">
        <v>8218</v>
      </c>
      <c r="H531" s="2">
        <v>141</v>
      </c>
      <c r="K531" s="2" t="s">
        <v>8220</v>
      </c>
      <c r="L531" s="2">
        <v>1</v>
      </c>
    </row>
    <row r="532" spans="7:12" x14ac:dyDescent="0.25">
      <c r="G532" s="2" t="s">
        <v>8218</v>
      </c>
      <c r="H532" s="2">
        <v>109</v>
      </c>
      <c r="K532" s="2" t="s">
        <v>8220</v>
      </c>
      <c r="L532" s="2">
        <v>1</v>
      </c>
    </row>
    <row r="533" spans="7:12" x14ac:dyDescent="0.25">
      <c r="G533" s="2" t="s">
        <v>8218</v>
      </c>
      <c r="H533" s="2">
        <v>361</v>
      </c>
      <c r="K533" s="2" t="s">
        <v>8220</v>
      </c>
      <c r="L533" s="2">
        <v>6</v>
      </c>
    </row>
    <row r="534" spans="7:12" x14ac:dyDescent="0.25">
      <c r="G534" s="2" t="s">
        <v>8218</v>
      </c>
      <c r="H534" s="2">
        <v>176</v>
      </c>
      <c r="K534" s="2" t="s">
        <v>8220</v>
      </c>
      <c r="L534" s="2">
        <v>39</v>
      </c>
    </row>
    <row r="535" spans="7:12" x14ac:dyDescent="0.25">
      <c r="G535" s="2" t="s">
        <v>8218</v>
      </c>
      <c r="H535" s="2">
        <v>670</v>
      </c>
      <c r="K535" s="2" t="s">
        <v>8220</v>
      </c>
      <c r="L535" s="2">
        <v>4</v>
      </c>
    </row>
    <row r="536" spans="7:12" x14ac:dyDescent="0.25">
      <c r="G536" s="2" t="s">
        <v>8218</v>
      </c>
      <c r="H536" s="2">
        <v>96</v>
      </c>
      <c r="K536" s="2" t="s">
        <v>8220</v>
      </c>
      <c r="L536" s="2">
        <v>1</v>
      </c>
    </row>
    <row r="537" spans="7:12" x14ac:dyDescent="0.25">
      <c r="G537" s="2" t="s">
        <v>8218</v>
      </c>
      <c r="H537" s="2">
        <v>74</v>
      </c>
      <c r="K537" s="2" t="s">
        <v>8220</v>
      </c>
      <c r="L537" s="2">
        <v>0</v>
      </c>
    </row>
    <row r="538" spans="7:12" x14ac:dyDescent="0.25">
      <c r="G538" s="2" t="s">
        <v>8218</v>
      </c>
      <c r="H538" s="2">
        <v>52</v>
      </c>
      <c r="K538" s="2" t="s">
        <v>8220</v>
      </c>
      <c r="L538" s="2">
        <v>0</v>
      </c>
    </row>
    <row r="539" spans="7:12" x14ac:dyDescent="0.25">
      <c r="G539" s="2" t="s">
        <v>8218</v>
      </c>
      <c r="H539" s="2">
        <v>105</v>
      </c>
      <c r="K539" s="2" t="s">
        <v>8220</v>
      </c>
      <c r="L539" s="2">
        <v>0</v>
      </c>
    </row>
    <row r="540" spans="7:12" x14ac:dyDescent="0.25">
      <c r="G540" s="2" t="s">
        <v>8218</v>
      </c>
      <c r="H540" s="2">
        <v>41</v>
      </c>
      <c r="K540" s="2" t="s">
        <v>8220</v>
      </c>
      <c r="L540" s="2">
        <v>8</v>
      </c>
    </row>
    <row r="541" spans="7:12" x14ac:dyDescent="0.25">
      <c r="G541" s="2" t="s">
        <v>8218</v>
      </c>
      <c r="H541" s="2">
        <v>34</v>
      </c>
      <c r="K541" s="2" t="s">
        <v>8220</v>
      </c>
      <c r="L541" s="2">
        <v>0</v>
      </c>
    </row>
    <row r="542" spans="7:12" x14ac:dyDescent="0.25">
      <c r="G542" s="2" t="s">
        <v>8218</v>
      </c>
      <c r="H542" s="2">
        <v>66</v>
      </c>
      <c r="K542" s="2" t="s">
        <v>8220</v>
      </c>
      <c r="L542" s="2">
        <v>1</v>
      </c>
    </row>
    <row r="543" spans="7:12" x14ac:dyDescent="0.25">
      <c r="G543" s="2" t="s">
        <v>8218</v>
      </c>
      <c r="H543" s="2">
        <v>50</v>
      </c>
      <c r="K543" s="2" t="s">
        <v>8220</v>
      </c>
      <c r="L543" s="2">
        <v>12</v>
      </c>
    </row>
    <row r="544" spans="7:12" x14ac:dyDescent="0.25">
      <c r="G544" s="2" t="s">
        <v>8218</v>
      </c>
      <c r="H544" s="2">
        <v>159</v>
      </c>
      <c r="K544" s="2" t="s">
        <v>8220</v>
      </c>
      <c r="L544" s="2">
        <v>0</v>
      </c>
    </row>
    <row r="545" spans="7:12" x14ac:dyDescent="0.25">
      <c r="G545" s="2" t="s">
        <v>8218</v>
      </c>
      <c r="H545" s="2">
        <v>182</v>
      </c>
      <c r="K545" s="2" t="s">
        <v>8220</v>
      </c>
      <c r="L545" s="2">
        <v>3</v>
      </c>
    </row>
    <row r="546" spans="7:12" x14ac:dyDescent="0.25">
      <c r="G546" s="2" t="s">
        <v>8218</v>
      </c>
      <c r="H546" s="2">
        <v>206</v>
      </c>
      <c r="K546" s="2" t="s">
        <v>8220</v>
      </c>
      <c r="L546" s="2">
        <v>2</v>
      </c>
    </row>
    <row r="547" spans="7:12" x14ac:dyDescent="0.25">
      <c r="G547" s="2" t="s">
        <v>8218</v>
      </c>
      <c r="H547" s="2">
        <v>169</v>
      </c>
      <c r="K547" s="2" t="s">
        <v>8220</v>
      </c>
      <c r="L547" s="2">
        <v>6</v>
      </c>
    </row>
    <row r="548" spans="7:12" x14ac:dyDescent="0.25">
      <c r="G548" s="2" t="s">
        <v>8218</v>
      </c>
      <c r="H548" s="2">
        <v>31</v>
      </c>
      <c r="K548" s="2" t="s">
        <v>8220</v>
      </c>
      <c r="L548" s="2">
        <v>0</v>
      </c>
    </row>
    <row r="549" spans="7:12" x14ac:dyDescent="0.25">
      <c r="G549" s="2" t="s">
        <v>8218</v>
      </c>
      <c r="H549" s="2">
        <v>28</v>
      </c>
      <c r="K549" s="2" t="s">
        <v>8220</v>
      </c>
      <c r="L549" s="2">
        <v>15</v>
      </c>
    </row>
    <row r="550" spans="7:12" x14ac:dyDescent="0.25">
      <c r="G550" s="2" t="s">
        <v>8218</v>
      </c>
      <c r="H550" s="2">
        <v>54</v>
      </c>
      <c r="K550" s="2" t="s">
        <v>8220</v>
      </c>
      <c r="L550" s="2">
        <v>1</v>
      </c>
    </row>
    <row r="551" spans="7:12" x14ac:dyDescent="0.25">
      <c r="G551" s="2" t="s">
        <v>8218</v>
      </c>
      <c r="H551" s="2">
        <v>467</v>
      </c>
      <c r="K551" s="2" t="s">
        <v>8220</v>
      </c>
      <c r="L551" s="2">
        <v>3</v>
      </c>
    </row>
    <row r="552" spans="7:12" x14ac:dyDescent="0.25">
      <c r="G552" s="2" t="s">
        <v>8218</v>
      </c>
      <c r="H552" s="2">
        <v>389</v>
      </c>
      <c r="K552" s="2" t="s">
        <v>8220</v>
      </c>
      <c r="L552" s="2">
        <v>8</v>
      </c>
    </row>
    <row r="553" spans="7:12" x14ac:dyDescent="0.25">
      <c r="G553" s="2" t="s">
        <v>8218</v>
      </c>
      <c r="H553" s="2">
        <v>68</v>
      </c>
      <c r="K553" s="2" t="s">
        <v>8220</v>
      </c>
      <c r="L553" s="2">
        <v>0</v>
      </c>
    </row>
    <row r="554" spans="7:12" x14ac:dyDescent="0.25">
      <c r="G554" s="2" t="s">
        <v>8218</v>
      </c>
      <c r="H554" s="2">
        <v>413</v>
      </c>
      <c r="K554" s="2" t="s">
        <v>8220</v>
      </c>
      <c r="L554" s="2">
        <v>3</v>
      </c>
    </row>
    <row r="555" spans="7:12" x14ac:dyDescent="0.25">
      <c r="G555" s="2" t="s">
        <v>8218</v>
      </c>
      <c r="H555" s="2">
        <v>190</v>
      </c>
      <c r="K555" s="2" t="s">
        <v>8220</v>
      </c>
      <c r="L555" s="2">
        <v>3</v>
      </c>
    </row>
    <row r="556" spans="7:12" x14ac:dyDescent="0.25">
      <c r="G556" s="2" t="s">
        <v>8218</v>
      </c>
      <c r="H556" s="2">
        <v>189</v>
      </c>
      <c r="K556" s="2" t="s">
        <v>8220</v>
      </c>
      <c r="L556" s="2">
        <v>0</v>
      </c>
    </row>
    <row r="557" spans="7:12" x14ac:dyDescent="0.25">
      <c r="G557" s="2" t="s">
        <v>8218</v>
      </c>
      <c r="H557" s="2">
        <v>130</v>
      </c>
      <c r="K557" s="2" t="s">
        <v>8220</v>
      </c>
      <c r="L557" s="2">
        <v>19</v>
      </c>
    </row>
    <row r="558" spans="7:12" x14ac:dyDescent="0.25">
      <c r="G558" s="2" t="s">
        <v>8218</v>
      </c>
      <c r="H558" s="2">
        <v>74</v>
      </c>
      <c r="K558" s="2" t="s">
        <v>8220</v>
      </c>
      <c r="L558" s="2">
        <v>0</v>
      </c>
    </row>
    <row r="559" spans="7:12" x14ac:dyDescent="0.25">
      <c r="G559" s="2" t="s">
        <v>8218</v>
      </c>
      <c r="H559" s="2">
        <v>274</v>
      </c>
      <c r="K559" s="2" t="s">
        <v>8220</v>
      </c>
      <c r="L559" s="2">
        <v>2</v>
      </c>
    </row>
    <row r="560" spans="7:12" x14ac:dyDescent="0.25">
      <c r="G560" s="2" t="s">
        <v>8218</v>
      </c>
      <c r="H560" s="2">
        <v>22</v>
      </c>
      <c r="K560" s="2" t="s">
        <v>8220</v>
      </c>
      <c r="L560" s="2">
        <v>0</v>
      </c>
    </row>
    <row r="561" spans="7:12" x14ac:dyDescent="0.25">
      <c r="G561" s="2" t="s">
        <v>8218</v>
      </c>
      <c r="H561" s="2">
        <v>31</v>
      </c>
      <c r="K561" s="2" t="s">
        <v>8220</v>
      </c>
      <c r="L561" s="2">
        <v>0</v>
      </c>
    </row>
    <row r="562" spans="7:12" x14ac:dyDescent="0.25">
      <c r="G562" s="2" t="s">
        <v>8218</v>
      </c>
      <c r="H562" s="2">
        <v>63</v>
      </c>
      <c r="K562" s="2" t="s">
        <v>8220</v>
      </c>
      <c r="L562" s="2">
        <v>25</v>
      </c>
    </row>
    <row r="563" spans="7:12" x14ac:dyDescent="0.25">
      <c r="G563" s="2" t="s">
        <v>8218</v>
      </c>
      <c r="H563" s="2">
        <v>20</v>
      </c>
      <c r="K563" s="2" t="s">
        <v>8220</v>
      </c>
      <c r="L563" s="2">
        <v>8</v>
      </c>
    </row>
    <row r="564" spans="7:12" x14ac:dyDescent="0.25">
      <c r="G564" s="2" t="s">
        <v>8218</v>
      </c>
      <c r="H564" s="2">
        <v>25</v>
      </c>
      <c r="K564" s="2" t="s">
        <v>8220</v>
      </c>
      <c r="L564" s="2">
        <v>16</v>
      </c>
    </row>
    <row r="565" spans="7:12" x14ac:dyDescent="0.25">
      <c r="G565" s="2" t="s">
        <v>8218</v>
      </c>
      <c r="H565" s="2">
        <v>61</v>
      </c>
      <c r="K565" s="2" t="s">
        <v>8220</v>
      </c>
      <c r="L565" s="2">
        <v>3</v>
      </c>
    </row>
    <row r="566" spans="7:12" x14ac:dyDescent="0.25">
      <c r="G566" s="2" t="s">
        <v>8218</v>
      </c>
      <c r="H566" s="2">
        <v>52</v>
      </c>
      <c r="K566" s="2" t="s">
        <v>8220</v>
      </c>
      <c r="L566" s="2">
        <v>3</v>
      </c>
    </row>
    <row r="567" spans="7:12" x14ac:dyDescent="0.25">
      <c r="G567" s="2" t="s">
        <v>8218</v>
      </c>
      <c r="H567" s="2">
        <v>86</v>
      </c>
      <c r="K567" s="2" t="s">
        <v>8220</v>
      </c>
      <c r="L567" s="2">
        <v>2</v>
      </c>
    </row>
    <row r="568" spans="7:12" x14ac:dyDescent="0.25">
      <c r="G568" s="2" t="s">
        <v>8218</v>
      </c>
      <c r="H568" s="2">
        <v>42</v>
      </c>
      <c r="K568" s="2" t="s">
        <v>8220</v>
      </c>
      <c r="L568" s="2">
        <v>1</v>
      </c>
    </row>
    <row r="569" spans="7:12" x14ac:dyDescent="0.25">
      <c r="G569" s="2" t="s">
        <v>8218</v>
      </c>
      <c r="H569" s="2">
        <v>52</v>
      </c>
      <c r="K569" s="2" t="s">
        <v>8220</v>
      </c>
      <c r="L569" s="2">
        <v>0</v>
      </c>
    </row>
    <row r="570" spans="7:12" x14ac:dyDescent="0.25">
      <c r="G570" s="2" t="s">
        <v>8218</v>
      </c>
      <c r="H570" s="2">
        <v>120</v>
      </c>
      <c r="K570" s="2" t="s">
        <v>8220</v>
      </c>
      <c r="L570" s="2">
        <v>1</v>
      </c>
    </row>
    <row r="571" spans="7:12" x14ac:dyDescent="0.25">
      <c r="G571" s="2" t="s">
        <v>8218</v>
      </c>
      <c r="H571" s="2">
        <v>22</v>
      </c>
      <c r="K571" s="2" t="s">
        <v>8220</v>
      </c>
      <c r="L571" s="2">
        <v>19</v>
      </c>
    </row>
    <row r="572" spans="7:12" x14ac:dyDescent="0.25">
      <c r="G572" s="2" t="s">
        <v>8218</v>
      </c>
      <c r="H572" s="2">
        <v>64</v>
      </c>
      <c r="K572" s="2" t="s">
        <v>8220</v>
      </c>
      <c r="L572" s="2">
        <v>9</v>
      </c>
    </row>
    <row r="573" spans="7:12" x14ac:dyDescent="0.25">
      <c r="G573" s="2" t="s">
        <v>8218</v>
      </c>
      <c r="H573" s="2">
        <v>23</v>
      </c>
      <c r="K573" s="2" t="s">
        <v>8220</v>
      </c>
      <c r="L573" s="2">
        <v>1</v>
      </c>
    </row>
    <row r="574" spans="7:12" x14ac:dyDescent="0.25">
      <c r="G574" s="2" t="s">
        <v>8218</v>
      </c>
      <c r="H574" s="2">
        <v>238</v>
      </c>
      <c r="K574" s="2" t="s">
        <v>8220</v>
      </c>
      <c r="L574" s="2">
        <v>0</v>
      </c>
    </row>
    <row r="575" spans="7:12" x14ac:dyDescent="0.25">
      <c r="G575" s="2" t="s">
        <v>8218</v>
      </c>
      <c r="H575" s="2">
        <v>33</v>
      </c>
      <c r="K575" s="2" t="s">
        <v>8220</v>
      </c>
      <c r="L575" s="2">
        <v>1</v>
      </c>
    </row>
    <row r="576" spans="7:12" x14ac:dyDescent="0.25">
      <c r="G576" s="2" t="s">
        <v>8218</v>
      </c>
      <c r="H576" s="2">
        <v>32</v>
      </c>
      <c r="K576" s="2" t="s">
        <v>8220</v>
      </c>
      <c r="L576" s="2">
        <v>5</v>
      </c>
    </row>
    <row r="577" spans="7:12" x14ac:dyDescent="0.25">
      <c r="G577" s="2" t="s">
        <v>8218</v>
      </c>
      <c r="H577" s="2">
        <v>24</v>
      </c>
      <c r="K577" s="2" t="s">
        <v>8220</v>
      </c>
      <c r="L577" s="2">
        <v>85</v>
      </c>
    </row>
    <row r="578" spans="7:12" x14ac:dyDescent="0.25">
      <c r="G578" s="2" t="s">
        <v>8218</v>
      </c>
      <c r="H578" s="2">
        <v>29</v>
      </c>
      <c r="K578" s="2" t="s">
        <v>8220</v>
      </c>
      <c r="L578" s="2">
        <v>3</v>
      </c>
    </row>
    <row r="579" spans="7:12" x14ac:dyDescent="0.25">
      <c r="G579" s="2" t="s">
        <v>8218</v>
      </c>
      <c r="H579" s="2">
        <v>50</v>
      </c>
      <c r="K579" s="2" t="s">
        <v>8220</v>
      </c>
      <c r="L579" s="2">
        <v>4</v>
      </c>
    </row>
    <row r="580" spans="7:12" x14ac:dyDescent="0.25">
      <c r="G580" s="2" t="s">
        <v>8218</v>
      </c>
      <c r="H580" s="2">
        <v>108</v>
      </c>
      <c r="K580" s="2" t="s">
        <v>8220</v>
      </c>
      <c r="L580" s="2">
        <v>3</v>
      </c>
    </row>
    <row r="581" spans="7:12" x14ac:dyDescent="0.25">
      <c r="G581" s="2" t="s">
        <v>8218</v>
      </c>
      <c r="H581" s="2">
        <v>139</v>
      </c>
      <c r="K581" s="2" t="s">
        <v>8220</v>
      </c>
      <c r="L581" s="2">
        <v>5</v>
      </c>
    </row>
    <row r="582" spans="7:12" x14ac:dyDescent="0.25">
      <c r="G582" s="2" t="s">
        <v>8218</v>
      </c>
      <c r="H582" s="2">
        <v>7</v>
      </c>
      <c r="K582" s="2" t="s">
        <v>8220</v>
      </c>
      <c r="L582" s="2">
        <v>17</v>
      </c>
    </row>
    <row r="583" spans="7:12" x14ac:dyDescent="0.25">
      <c r="G583" s="2" t="s">
        <v>8218</v>
      </c>
      <c r="H583" s="2">
        <v>149</v>
      </c>
      <c r="K583" s="2" t="s">
        <v>8220</v>
      </c>
      <c r="L583" s="2">
        <v>3</v>
      </c>
    </row>
    <row r="584" spans="7:12" x14ac:dyDescent="0.25">
      <c r="G584" s="2" t="s">
        <v>8218</v>
      </c>
      <c r="H584" s="2">
        <v>31</v>
      </c>
      <c r="K584" s="2" t="s">
        <v>8220</v>
      </c>
      <c r="L584" s="2">
        <v>2</v>
      </c>
    </row>
    <row r="585" spans="7:12" x14ac:dyDescent="0.25">
      <c r="G585" s="2" t="s">
        <v>8218</v>
      </c>
      <c r="H585" s="2">
        <v>26</v>
      </c>
      <c r="K585" s="2" t="s">
        <v>8220</v>
      </c>
      <c r="L585" s="2">
        <v>6</v>
      </c>
    </row>
    <row r="586" spans="7:12" x14ac:dyDescent="0.25">
      <c r="G586" s="2" t="s">
        <v>8218</v>
      </c>
      <c r="H586" s="2">
        <v>172</v>
      </c>
      <c r="K586" s="2" t="s">
        <v>8220</v>
      </c>
      <c r="L586" s="2">
        <v>0</v>
      </c>
    </row>
    <row r="587" spans="7:12" x14ac:dyDescent="0.25">
      <c r="G587" s="2" t="s">
        <v>8218</v>
      </c>
      <c r="H587" s="2">
        <v>78</v>
      </c>
      <c r="K587" s="2" t="s">
        <v>8220</v>
      </c>
      <c r="L587" s="2">
        <v>1</v>
      </c>
    </row>
    <row r="588" spans="7:12" x14ac:dyDescent="0.25">
      <c r="G588" s="2" t="s">
        <v>8218</v>
      </c>
      <c r="H588" s="2">
        <v>120</v>
      </c>
      <c r="K588" s="2" t="s">
        <v>8220</v>
      </c>
      <c r="L588" s="2">
        <v>3</v>
      </c>
    </row>
    <row r="589" spans="7:12" x14ac:dyDescent="0.25">
      <c r="G589" s="2" t="s">
        <v>8218</v>
      </c>
      <c r="H589" s="2">
        <v>227</v>
      </c>
      <c r="K589" s="2" t="s">
        <v>8220</v>
      </c>
      <c r="L589" s="2">
        <v>13</v>
      </c>
    </row>
    <row r="590" spans="7:12" x14ac:dyDescent="0.25">
      <c r="G590" s="2" t="s">
        <v>8218</v>
      </c>
      <c r="H590" s="2">
        <v>42</v>
      </c>
      <c r="K590" s="2" t="s">
        <v>8220</v>
      </c>
      <c r="L590" s="2">
        <v>1</v>
      </c>
    </row>
    <row r="591" spans="7:12" x14ac:dyDescent="0.25">
      <c r="G591" s="2" t="s">
        <v>8218</v>
      </c>
      <c r="H591" s="2">
        <v>64</v>
      </c>
      <c r="K591" s="2" t="s">
        <v>8220</v>
      </c>
      <c r="L591" s="2">
        <v>1</v>
      </c>
    </row>
    <row r="592" spans="7:12" x14ac:dyDescent="0.25">
      <c r="G592" s="2" t="s">
        <v>8218</v>
      </c>
      <c r="H592" s="2">
        <v>121</v>
      </c>
      <c r="K592" s="2" t="s">
        <v>8220</v>
      </c>
      <c r="L592" s="2">
        <v>9</v>
      </c>
    </row>
    <row r="593" spans="7:12" x14ac:dyDescent="0.25">
      <c r="G593" s="2" t="s">
        <v>8218</v>
      </c>
      <c r="H593" s="2">
        <v>87</v>
      </c>
      <c r="K593" s="2" t="s">
        <v>8220</v>
      </c>
      <c r="L593" s="2">
        <v>0</v>
      </c>
    </row>
    <row r="594" spans="7:12" x14ac:dyDescent="0.25">
      <c r="G594" s="2" t="s">
        <v>8218</v>
      </c>
      <c r="H594" s="2">
        <v>65</v>
      </c>
      <c r="K594" s="2" t="s">
        <v>8220</v>
      </c>
      <c r="L594" s="2">
        <v>2</v>
      </c>
    </row>
    <row r="595" spans="7:12" x14ac:dyDescent="0.25">
      <c r="G595" s="2" t="s">
        <v>8218</v>
      </c>
      <c r="H595" s="2">
        <v>49</v>
      </c>
      <c r="K595" s="2" t="s">
        <v>8220</v>
      </c>
      <c r="L595" s="2">
        <v>1</v>
      </c>
    </row>
    <row r="596" spans="7:12" x14ac:dyDescent="0.25">
      <c r="G596" s="2" t="s">
        <v>8218</v>
      </c>
      <c r="H596" s="2">
        <v>19</v>
      </c>
      <c r="K596" s="2" t="s">
        <v>8220</v>
      </c>
      <c r="L596" s="2">
        <v>10</v>
      </c>
    </row>
    <row r="597" spans="7:12" x14ac:dyDescent="0.25">
      <c r="G597" s="2" t="s">
        <v>8218</v>
      </c>
      <c r="H597" s="2">
        <v>81</v>
      </c>
      <c r="K597" s="2" t="s">
        <v>8220</v>
      </c>
      <c r="L597" s="2">
        <v>3</v>
      </c>
    </row>
    <row r="598" spans="7:12" x14ac:dyDescent="0.25">
      <c r="G598" s="2" t="s">
        <v>8218</v>
      </c>
      <c r="H598" s="2">
        <v>264</v>
      </c>
      <c r="K598" s="2" t="s">
        <v>8220</v>
      </c>
      <c r="L598" s="2">
        <v>2</v>
      </c>
    </row>
    <row r="599" spans="7:12" x14ac:dyDescent="0.25">
      <c r="G599" s="2" t="s">
        <v>8218</v>
      </c>
      <c r="H599" s="2">
        <v>25</v>
      </c>
      <c r="K599" s="2" t="s">
        <v>8220</v>
      </c>
      <c r="L599" s="2">
        <v>2</v>
      </c>
    </row>
    <row r="600" spans="7:12" x14ac:dyDescent="0.25">
      <c r="G600" s="2" t="s">
        <v>8218</v>
      </c>
      <c r="H600" s="2">
        <v>5</v>
      </c>
      <c r="K600" s="2" t="s">
        <v>8220</v>
      </c>
      <c r="L600" s="2">
        <v>1</v>
      </c>
    </row>
    <row r="601" spans="7:12" x14ac:dyDescent="0.25">
      <c r="G601" s="2" t="s">
        <v>8218</v>
      </c>
      <c r="H601" s="2">
        <v>144</v>
      </c>
      <c r="K601" s="2" t="s">
        <v>8220</v>
      </c>
      <c r="L601" s="2">
        <v>14</v>
      </c>
    </row>
    <row r="602" spans="7:12" x14ac:dyDescent="0.25">
      <c r="G602" s="2" t="s">
        <v>8218</v>
      </c>
      <c r="H602" s="2">
        <v>92</v>
      </c>
      <c r="K602" s="2" t="s">
        <v>8220</v>
      </c>
      <c r="L602" s="2">
        <v>0</v>
      </c>
    </row>
    <row r="603" spans="7:12" x14ac:dyDescent="0.25">
      <c r="G603" s="2" t="s">
        <v>8218</v>
      </c>
      <c r="H603" s="2">
        <v>147</v>
      </c>
      <c r="K603" s="2" t="s">
        <v>8220</v>
      </c>
      <c r="L603" s="2">
        <v>0</v>
      </c>
    </row>
    <row r="604" spans="7:12" x14ac:dyDescent="0.25">
      <c r="G604" s="2" t="s">
        <v>8218</v>
      </c>
      <c r="H604" s="2">
        <v>90</v>
      </c>
      <c r="K604" s="2" t="s">
        <v>8220</v>
      </c>
      <c r="L604" s="2">
        <v>4</v>
      </c>
    </row>
    <row r="605" spans="7:12" x14ac:dyDescent="0.25">
      <c r="G605" s="2" t="s">
        <v>8218</v>
      </c>
      <c r="H605" s="2">
        <v>87</v>
      </c>
      <c r="K605" s="2" t="s">
        <v>8220</v>
      </c>
      <c r="L605" s="2">
        <v>3</v>
      </c>
    </row>
    <row r="606" spans="7:12" x14ac:dyDescent="0.25">
      <c r="G606" s="2" t="s">
        <v>8218</v>
      </c>
      <c r="H606" s="2">
        <v>406</v>
      </c>
      <c r="K606" s="2" t="s">
        <v>8220</v>
      </c>
      <c r="L606" s="2">
        <v>0</v>
      </c>
    </row>
    <row r="607" spans="7:12" x14ac:dyDescent="0.25">
      <c r="G607" s="2" t="s">
        <v>8218</v>
      </c>
      <c r="H607" s="2">
        <v>20</v>
      </c>
      <c r="K607" s="2" t="s">
        <v>8220</v>
      </c>
      <c r="L607" s="2">
        <v>5</v>
      </c>
    </row>
    <row r="608" spans="7:12" x14ac:dyDescent="0.25">
      <c r="G608" s="2" t="s">
        <v>8218</v>
      </c>
      <c r="H608" s="2">
        <v>70</v>
      </c>
      <c r="K608" s="2" t="s">
        <v>8220</v>
      </c>
      <c r="L608" s="2">
        <v>47</v>
      </c>
    </row>
    <row r="609" spans="7:12" x14ac:dyDescent="0.25">
      <c r="G609" s="2" t="s">
        <v>8218</v>
      </c>
      <c r="H609" s="2">
        <v>16</v>
      </c>
      <c r="K609" s="2" t="s">
        <v>8220</v>
      </c>
      <c r="L609" s="2">
        <v>0</v>
      </c>
    </row>
    <row r="610" spans="7:12" x14ac:dyDescent="0.25">
      <c r="G610" s="2" t="s">
        <v>8218</v>
      </c>
      <c r="H610" s="2">
        <v>52</v>
      </c>
      <c r="K610" s="2" t="s">
        <v>8220</v>
      </c>
      <c r="L610" s="2">
        <v>10</v>
      </c>
    </row>
    <row r="611" spans="7:12" x14ac:dyDescent="0.25">
      <c r="G611" s="2" t="s">
        <v>8218</v>
      </c>
      <c r="H611" s="2">
        <v>66</v>
      </c>
      <c r="K611" s="2" t="s">
        <v>8220</v>
      </c>
      <c r="L611" s="2">
        <v>11</v>
      </c>
    </row>
    <row r="612" spans="7:12" x14ac:dyDescent="0.25">
      <c r="G612" s="2" t="s">
        <v>8218</v>
      </c>
      <c r="H612" s="2">
        <v>109</v>
      </c>
      <c r="K612" s="2" t="s">
        <v>8220</v>
      </c>
      <c r="L612" s="2">
        <v>2</v>
      </c>
    </row>
    <row r="613" spans="7:12" x14ac:dyDescent="0.25">
      <c r="G613" s="2" t="s">
        <v>8218</v>
      </c>
      <c r="H613" s="2">
        <v>168</v>
      </c>
      <c r="K613" s="2" t="s">
        <v>8220</v>
      </c>
      <c r="L613" s="2">
        <v>2</v>
      </c>
    </row>
    <row r="614" spans="7:12" x14ac:dyDescent="0.25">
      <c r="G614" s="2" t="s">
        <v>8218</v>
      </c>
      <c r="H614" s="2">
        <v>31</v>
      </c>
      <c r="K614" s="2" t="s">
        <v>8220</v>
      </c>
      <c r="L614" s="2">
        <v>22</v>
      </c>
    </row>
    <row r="615" spans="7:12" x14ac:dyDescent="0.25">
      <c r="G615" s="2" t="s">
        <v>8218</v>
      </c>
      <c r="H615" s="2">
        <v>133</v>
      </c>
      <c r="K615" s="2" t="s">
        <v>8220</v>
      </c>
      <c r="L615" s="2">
        <v>8</v>
      </c>
    </row>
    <row r="616" spans="7:12" x14ac:dyDescent="0.25">
      <c r="G616" s="2" t="s">
        <v>8218</v>
      </c>
      <c r="H616" s="2">
        <v>151</v>
      </c>
      <c r="K616" s="2" t="s">
        <v>8220</v>
      </c>
      <c r="L616" s="2">
        <v>6</v>
      </c>
    </row>
    <row r="617" spans="7:12" x14ac:dyDescent="0.25">
      <c r="G617" s="2" t="s">
        <v>8218</v>
      </c>
      <c r="H617" s="2">
        <v>5</v>
      </c>
      <c r="K617" s="2" t="s">
        <v>8220</v>
      </c>
      <c r="L617" s="2">
        <v>1</v>
      </c>
    </row>
    <row r="618" spans="7:12" x14ac:dyDescent="0.25">
      <c r="G618" s="2" t="s">
        <v>8218</v>
      </c>
      <c r="H618" s="2">
        <v>73</v>
      </c>
      <c r="K618" s="2" t="s">
        <v>8220</v>
      </c>
      <c r="L618" s="2">
        <v>3</v>
      </c>
    </row>
    <row r="619" spans="7:12" x14ac:dyDescent="0.25">
      <c r="G619" s="2" t="s">
        <v>8218</v>
      </c>
      <c r="H619" s="2">
        <v>148</v>
      </c>
      <c r="K619" s="2" t="s">
        <v>8220</v>
      </c>
      <c r="L619" s="2">
        <v>0</v>
      </c>
    </row>
    <row r="620" spans="7:12" x14ac:dyDescent="0.25">
      <c r="G620" s="2" t="s">
        <v>8218</v>
      </c>
      <c r="H620" s="2">
        <v>93</v>
      </c>
      <c r="K620" s="2" t="s">
        <v>8220</v>
      </c>
      <c r="L620" s="2">
        <v>0</v>
      </c>
    </row>
    <row r="621" spans="7:12" x14ac:dyDescent="0.25">
      <c r="G621" s="2" t="s">
        <v>8218</v>
      </c>
      <c r="H621" s="2">
        <v>63</v>
      </c>
      <c r="K621" s="2" t="s">
        <v>8220</v>
      </c>
      <c r="L621" s="2">
        <v>0</v>
      </c>
    </row>
    <row r="622" spans="7:12" x14ac:dyDescent="0.25">
      <c r="G622" s="2" t="s">
        <v>8218</v>
      </c>
      <c r="H622" s="2">
        <v>134</v>
      </c>
      <c r="K622" s="2" t="s">
        <v>8220</v>
      </c>
      <c r="L622" s="2">
        <v>0</v>
      </c>
    </row>
    <row r="623" spans="7:12" x14ac:dyDescent="0.25">
      <c r="G623" s="2" t="s">
        <v>8218</v>
      </c>
      <c r="H623" s="2">
        <v>14</v>
      </c>
      <c r="K623" s="2" t="s">
        <v>8220</v>
      </c>
      <c r="L623" s="2">
        <v>0</v>
      </c>
    </row>
    <row r="624" spans="7:12" x14ac:dyDescent="0.25">
      <c r="G624" s="2" t="s">
        <v>8218</v>
      </c>
      <c r="H624" s="2">
        <v>78</v>
      </c>
      <c r="K624" s="2" t="s">
        <v>8220</v>
      </c>
      <c r="L624" s="2">
        <v>3</v>
      </c>
    </row>
    <row r="625" spans="7:12" x14ac:dyDescent="0.25">
      <c r="G625" s="2" t="s">
        <v>8218</v>
      </c>
      <c r="H625" s="2">
        <v>112</v>
      </c>
      <c r="K625" s="2" t="s">
        <v>8220</v>
      </c>
      <c r="L625" s="2">
        <v>0</v>
      </c>
    </row>
    <row r="626" spans="7:12" x14ac:dyDescent="0.25">
      <c r="G626" s="2" t="s">
        <v>8218</v>
      </c>
      <c r="H626" s="2">
        <v>34</v>
      </c>
      <c r="K626" s="2" t="s">
        <v>8220</v>
      </c>
      <c r="L626" s="2">
        <v>0</v>
      </c>
    </row>
    <row r="627" spans="7:12" x14ac:dyDescent="0.25">
      <c r="G627" s="2" t="s">
        <v>8218</v>
      </c>
      <c r="H627" s="2">
        <v>19</v>
      </c>
      <c r="K627" s="2" t="s">
        <v>8220</v>
      </c>
      <c r="L627" s="2">
        <v>1</v>
      </c>
    </row>
    <row r="628" spans="7:12" x14ac:dyDescent="0.25">
      <c r="G628" s="2" t="s">
        <v>8218</v>
      </c>
      <c r="H628" s="2">
        <v>13</v>
      </c>
      <c r="K628" s="2" t="s">
        <v>8220</v>
      </c>
      <c r="L628" s="2">
        <v>6</v>
      </c>
    </row>
    <row r="629" spans="7:12" x14ac:dyDescent="0.25">
      <c r="G629" s="2" t="s">
        <v>8218</v>
      </c>
      <c r="H629" s="2">
        <v>104</v>
      </c>
      <c r="K629" s="2" t="s">
        <v>8220</v>
      </c>
      <c r="L629" s="2">
        <v>1</v>
      </c>
    </row>
    <row r="630" spans="7:12" x14ac:dyDescent="0.25">
      <c r="G630" s="2" t="s">
        <v>8218</v>
      </c>
      <c r="H630" s="2">
        <v>52</v>
      </c>
      <c r="K630" s="2" t="s">
        <v>8220</v>
      </c>
      <c r="L630" s="2">
        <v>2</v>
      </c>
    </row>
    <row r="631" spans="7:12" x14ac:dyDescent="0.25">
      <c r="G631" s="2" t="s">
        <v>8218</v>
      </c>
      <c r="H631" s="2">
        <v>17</v>
      </c>
      <c r="K631" s="2" t="s">
        <v>8220</v>
      </c>
      <c r="L631" s="2">
        <v>0</v>
      </c>
    </row>
    <row r="632" spans="7:12" x14ac:dyDescent="0.25">
      <c r="G632" s="2" t="s">
        <v>8218</v>
      </c>
      <c r="H632" s="2">
        <v>82</v>
      </c>
      <c r="K632" s="2" t="s">
        <v>8220</v>
      </c>
      <c r="L632" s="2">
        <v>3</v>
      </c>
    </row>
    <row r="633" spans="7:12" x14ac:dyDescent="0.25">
      <c r="G633" s="2" t="s">
        <v>8218</v>
      </c>
      <c r="H633" s="2">
        <v>73</v>
      </c>
      <c r="K633" s="2" t="s">
        <v>8220</v>
      </c>
      <c r="L633" s="2">
        <v>3</v>
      </c>
    </row>
    <row r="634" spans="7:12" x14ac:dyDescent="0.25">
      <c r="G634" s="2" t="s">
        <v>8218</v>
      </c>
      <c r="H634" s="2">
        <v>158</v>
      </c>
      <c r="K634" s="2" t="s">
        <v>8220</v>
      </c>
      <c r="L634" s="2">
        <v>0</v>
      </c>
    </row>
    <row r="635" spans="7:12" x14ac:dyDescent="0.25">
      <c r="G635" s="2" t="s">
        <v>8218</v>
      </c>
      <c r="H635" s="2">
        <v>65</v>
      </c>
      <c r="K635" s="2" t="s">
        <v>8220</v>
      </c>
      <c r="L635" s="2">
        <v>6</v>
      </c>
    </row>
    <row r="636" spans="7:12" x14ac:dyDescent="0.25">
      <c r="G636" s="2" t="s">
        <v>8218</v>
      </c>
      <c r="H636" s="2">
        <v>184</v>
      </c>
      <c r="K636" s="2" t="s">
        <v>8220</v>
      </c>
      <c r="L636" s="2">
        <v>0</v>
      </c>
    </row>
    <row r="637" spans="7:12" x14ac:dyDescent="0.25">
      <c r="G637" s="2" t="s">
        <v>8218</v>
      </c>
      <c r="H637" s="2">
        <v>34</v>
      </c>
      <c r="K637" s="2" t="s">
        <v>8220</v>
      </c>
      <c r="L637" s="2">
        <v>19</v>
      </c>
    </row>
    <row r="638" spans="7:12" x14ac:dyDescent="0.25">
      <c r="G638" s="2" t="s">
        <v>8218</v>
      </c>
      <c r="H638" s="2">
        <v>240</v>
      </c>
      <c r="K638" s="2" t="s">
        <v>8220</v>
      </c>
      <c r="L638" s="2">
        <v>1</v>
      </c>
    </row>
    <row r="639" spans="7:12" x14ac:dyDescent="0.25">
      <c r="G639" s="2" t="s">
        <v>8218</v>
      </c>
      <c r="H639" s="2">
        <v>113</v>
      </c>
      <c r="K639" s="2" t="s">
        <v>8220</v>
      </c>
      <c r="L639" s="2">
        <v>2</v>
      </c>
    </row>
    <row r="640" spans="7:12" x14ac:dyDescent="0.25">
      <c r="G640" s="2" t="s">
        <v>8218</v>
      </c>
      <c r="H640" s="2">
        <v>66</v>
      </c>
      <c r="K640" s="2" t="s">
        <v>8220</v>
      </c>
      <c r="L640" s="2">
        <v>0</v>
      </c>
    </row>
    <row r="641" spans="7:12" x14ac:dyDescent="0.25">
      <c r="G641" s="2" t="s">
        <v>8218</v>
      </c>
      <c r="H641" s="2">
        <v>340</v>
      </c>
      <c r="K641" s="2" t="s">
        <v>8220</v>
      </c>
      <c r="L641" s="2">
        <v>11</v>
      </c>
    </row>
    <row r="642" spans="7:12" x14ac:dyDescent="0.25">
      <c r="G642" s="2" t="s">
        <v>8218</v>
      </c>
      <c r="H642" s="2">
        <v>150</v>
      </c>
      <c r="K642" s="2" t="s">
        <v>8220</v>
      </c>
      <c r="L642" s="2">
        <v>0</v>
      </c>
    </row>
    <row r="643" spans="7:12" x14ac:dyDescent="0.25">
      <c r="G643" s="2" t="s">
        <v>8218</v>
      </c>
      <c r="H643" s="2">
        <v>25</v>
      </c>
      <c r="K643" s="2" t="s">
        <v>8220</v>
      </c>
      <c r="L643" s="2">
        <v>0</v>
      </c>
    </row>
    <row r="644" spans="7:12" x14ac:dyDescent="0.25">
      <c r="G644" s="2" t="s">
        <v>8218</v>
      </c>
      <c r="H644" s="2">
        <v>234</v>
      </c>
      <c r="K644" s="2" t="s">
        <v>8220</v>
      </c>
      <c r="L644" s="2">
        <v>1</v>
      </c>
    </row>
    <row r="645" spans="7:12" x14ac:dyDescent="0.25">
      <c r="G645" s="2" t="s">
        <v>8218</v>
      </c>
      <c r="H645" s="2">
        <v>2602</v>
      </c>
      <c r="K645" s="2" t="s">
        <v>8220</v>
      </c>
      <c r="L645" s="2">
        <v>3</v>
      </c>
    </row>
    <row r="646" spans="7:12" x14ac:dyDescent="0.25">
      <c r="G646" s="2" t="s">
        <v>8218</v>
      </c>
      <c r="H646" s="2">
        <v>248</v>
      </c>
      <c r="K646" s="2" t="s">
        <v>8220</v>
      </c>
      <c r="L646" s="2">
        <v>1</v>
      </c>
    </row>
    <row r="647" spans="7:12" x14ac:dyDescent="0.25">
      <c r="G647" s="2" t="s">
        <v>8218</v>
      </c>
      <c r="H647" s="2">
        <v>600</v>
      </c>
      <c r="K647" s="2" t="s">
        <v>8220</v>
      </c>
      <c r="L647" s="2">
        <v>15</v>
      </c>
    </row>
    <row r="648" spans="7:12" x14ac:dyDescent="0.25">
      <c r="G648" s="2" t="s">
        <v>8218</v>
      </c>
      <c r="H648" s="2">
        <v>293</v>
      </c>
      <c r="K648" s="2" t="s">
        <v>8220</v>
      </c>
      <c r="L648" s="2">
        <v>2</v>
      </c>
    </row>
    <row r="649" spans="7:12" x14ac:dyDescent="0.25">
      <c r="G649" s="2" t="s">
        <v>8218</v>
      </c>
      <c r="H649" s="2">
        <v>321</v>
      </c>
      <c r="K649" s="2" t="s">
        <v>8220</v>
      </c>
      <c r="L649" s="2">
        <v>1</v>
      </c>
    </row>
    <row r="650" spans="7:12" x14ac:dyDescent="0.25">
      <c r="G650" s="2" t="s">
        <v>8218</v>
      </c>
      <c r="H650" s="2">
        <v>81</v>
      </c>
      <c r="K650" s="2" t="s">
        <v>8220</v>
      </c>
      <c r="L650" s="2">
        <v>1</v>
      </c>
    </row>
    <row r="651" spans="7:12" x14ac:dyDescent="0.25">
      <c r="G651" s="2" t="s">
        <v>8218</v>
      </c>
      <c r="H651" s="2">
        <v>343</v>
      </c>
      <c r="K651" s="2" t="s">
        <v>8220</v>
      </c>
      <c r="L651" s="2">
        <v>0</v>
      </c>
    </row>
    <row r="652" spans="7:12" x14ac:dyDescent="0.25">
      <c r="G652" s="2" t="s">
        <v>8218</v>
      </c>
      <c r="H652" s="2">
        <v>336</v>
      </c>
      <c r="K652" s="2" t="s">
        <v>8220</v>
      </c>
      <c r="L652" s="2">
        <v>1</v>
      </c>
    </row>
    <row r="653" spans="7:12" x14ac:dyDescent="0.25">
      <c r="G653" s="2" t="s">
        <v>8218</v>
      </c>
      <c r="H653" s="2">
        <v>47</v>
      </c>
      <c r="K653" s="2" t="s">
        <v>8220</v>
      </c>
      <c r="L653" s="2">
        <v>11</v>
      </c>
    </row>
    <row r="654" spans="7:12" x14ac:dyDescent="0.25">
      <c r="G654" s="2" t="s">
        <v>8218</v>
      </c>
      <c r="H654" s="2">
        <v>76</v>
      </c>
      <c r="K654" s="2" t="s">
        <v>8220</v>
      </c>
      <c r="L654" s="2">
        <v>0</v>
      </c>
    </row>
    <row r="655" spans="7:12" x14ac:dyDescent="0.25">
      <c r="G655" s="2" t="s">
        <v>8218</v>
      </c>
      <c r="H655" s="2">
        <v>441</v>
      </c>
      <c r="K655" s="2" t="s">
        <v>8220</v>
      </c>
      <c r="L655" s="2">
        <v>1</v>
      </c>
    </row>
    <row r="656" spans="7:12" x14ac:dyDescent="0.25">
      <c r="G656" s="2" t="s">
        <v>8218</v>
      </c>
      <c r="H656" s="2">
        <v>916</v>
      </c>
      <c r="K656" s="2" t="s">
        <v>8220</v>
      </c>
      <c r="L656" s="2">
        <v>6</v>
      </c>
    </row>
    <row r="657" spans="7:12" x14ac:dyDescent="0.25">
      <c r="G657" s="2" t="s">
        <v>8218</v>
      </c>
      <c r="H657" s="2">
        <v>369</v>
      </c>
      <c r="K657" s="2" t="s">
        <v>8220</v>
      </c>
      <c r="L657" s="2">
        <v>7</v>
      </c>
    </row>
    <row r="658" spans="7:12" x14ac:dyDescent="0.25">
      <c r="G658" s="2" t="s">
        <v>8218</v>
      </c>
      <c r="H658" s="2">
        <v>20242</v>
      </c>
      <c r="K658" s="2" t="s">
        <v>8220</v>
      </c>
      <c r="L658" s="2">
        <v>0</v>
      </c>
    </row>
    <row r="659" spans="7:12" x14ac:dyDescent="0.25">
      <c r="G659" s="2" t="s">
        <v>8218</v>
      </c>
      <c r="H659" s="2">
        <v>71</v>
      </c>
      <c r="K659" s="2" t="s">
        <v>8220</v>
      </c>
      <c r="L659" s="2">
        <v>16</v>
      </c>
    </row>
    <row r="660" spans="7:12" x14ac:dyDescent="0.25">
      <c r="G660" s="2" t="s">
        <v>8218</v>
      </c>
      <c r="H660" s="2">
        <v>635</v>
      </c>
      <c r="K660" s="2" t="s">
        <v>8220</v>
      </c>
      <c r="L660" s="2">
        <v>0</v>
      </c>
    </row>
    <row r="661" spans="7:12" x14ac:dyDescent="0.25">
      <c r="G661" s="2" t="s">
        <v>8218</v>
      </c>
      <c r="H661" s="2">
        <v>885</v>
      </c>
      <c r="K661" s="2" t="s">
        <v>8220</v>
      </c>
      <c r="L661" s="2">
        <v>0</v>
      </c>
    </row>
    <row r="662" spans="7:12" x14ac:dyDescent="0.25">
      <c r="G662" s="2" t="s">
        <v>8218</v>
      </c>
      <c r="H662" s="2">
        <v>329</v>
      </c>
      <c r="K662" s="2" t="s">
        <v>8220</v>
      </c>
      <c r="L662" s="2">
        <v>0</v>
      </c>
    </row>
    <row r="663" spans="7:12" x14ac:dyDescent="0.25">
      <c r="G663" s="2" t="s">
        <v>8218</v>
      </c>
      <c r="H663" s="2">
        <v>71</v>
      </c>
      <c r="K663" s="2" t="s">
        <v>8220</v>
      </c>
      <c r="L663" s="2">
        <v>12</v>
      </c>
    </row>
    <row r="664" spans="7:12" x14ac:dyDescent="0.25">
      <c r="G664" s="2" t="s">
        <v>8218</v>
      </c>
      <c r="H664" s="2">
        <v>269</v>
      </c>
      <c r="K664" s="2" t="s">
        <v>8220</v>
      </c>
      <c r="L664" s="2">
        <v>1</v>
      </c>
    </row>
    <row r="665" spans="7:12" x14ac:dyDescent="0.25">
      <c r="G665" s="2" t="s">
        <v>8218</v>
      </c>
      <c r="H665" s="2">
        <v>345</v>
      </c>
      <c r="K665" s="2" t="s">
        <v>8220</v>
      </c>
      <c r="L665" s="2">
        <v>3</v>
      </c>
    </row>
    <row r="666" spans="7:12" x14ac:dyDescent="0.25">
      <c r="G666" s="2" t="s">
        <v>8218</v>
      </c>
      <c r="H666" s="2">
        <v>43</v>
      </c>
      <c r="K666" s="2" t="s">
        <v>8220</v>
      </c>
      <c r="L666" s="2">
        <v>1</v>
      </c>
    </row>
    <row r="667" spans="7:12" x14ac:dyDescent="0.25">
      <c r="G667" s="2" t="s">
        <v>8218</v>
      </c>
      <c r="H667" s="2">
        <v>33</v>
      </c>
      <c r="K667" s="2" t="s">
        <v>8220</v>
      </c>
      <c r="L667" s="2">
        <v>4</v>
      </c>
    </row>
    <row r="668" spans="7:12" x14ac:dyDescent="0.25">
      <c r="G668" s="2" t="s">
        <v>8218</v>
      </c>
      <c r="H668" s="2">
        <v>211</v>
      </c>
      <c r="K668" s="2" t="s">
        <v>8220</v>
      </c>
      <c r="L668" s="2">
        <v>1</v>
      </c>
    </row>
    <row r="669" spans="7:12" x14ac:dyDescent="0.25">
      <c r="G669" s="2" t="s">
        <v>8218</v>
      </c>
      <c r="H669" s="2">
        <v>196</v>
      </c>
      <c r="K669" s="2" t="s">
        <v>8220</v>
      </c>
      <c r="L669" s="2">
        <v>3</v>
      </c>
    </row>
    <row r="670" spans="7:12" x14ac:dyDescent="0.25">
      <c r="G670" s="2" t="s">
        <v>8218</v>
      </c>
      <c r="H670" s="2">
        <v>405</v>
      </c>
      <c r="K670" s="2" t="s">
        <v>8220</v>
      </c>
      <c r="L670" s="2">
        <v>1</v>
      </c>
    </row>
    <row r="671" spans="7:12" x14ac:dyDescent="0.25">
      <c r="G671" s="2" t="s">
        <v>8218</v>
      </c>
      <c r="H671" s="2">
        <v>206</v>
      </c>
      <c r="K671" s="2" t="s">
        <v>8220</v>
      </c>
      <c r="L671" s="2">
        <v>0</v>
      </c>
    </row>
    <row r="672" spans="7:12" x14ac:dyDescent="0.25">
      <c r="G672" s="2" t="s">
        <v>8218</v>
      </c>
      <c r="H672" s="2">
        <v>335</v>
      </c>
      <c r="K672" s="2" t="s">
        <v>8220</v>
      </c>
      <c r="L672" s="2">
        <v>12</v>
      </c>
    </row>
    <row r="673" spans="7:12" x14ac:dyDescent="0.25">
      <c r="G673" s="2" t="s">
        <v>8218</v>
      </c>
      <c r="H673" s="2">
        <v>215</v>
      </c>
      <c r="K673" s="2" t="s">
        <v>8220</v>
      </c>
      <c r="L673" s="2">
        <v>0</v>
      </c>
    </row>
    <row r="674" spans="7:12" x14ac:dyDescent="0.25">
      <c r="G674" s="2" t="s">
        <v>8218</v>
      </c>
      <c r="H674" s="2">
        <v>176</v>
      </c>
      <c r="K674" s="2" t="s">
        <v>8220</v>
      </c>
      <c r="L674" s="2">
        <v>1</v>
      </c>
    </row>
    <row r="675" spans="7:12" x14ac:dyDescent="0.25">
      <c r="G675" s="2" t="s">
        <v>8218</v>
      </c>
      <c r="H675" s="2">
        <v>555</v>
      </c>
      <c r="K675" s="2" t="s">
        <v>8220</v>
      </c>
      <c r="L675" s="2">
        <v>0</v>
      </c>
    </row>
    <row r="676" spans="7:12" x14ac:dyDescent="0.25">
      <c r="G676" s="2" t="s">
        <v>8218</v>
      </c>
      <c r="H676" s="2">
        <v>116</v>
      </c>
      <c r="K676" s="2" t="s">
        <v>8220</v>
      </c>
      <c r="L676" s="2">
        <v>0</v>
      </c>
    </row>
    <row r="677" spans="7:12" x14ac:dyDescent="0.25">
      <c r="G677" s="2" t="s">
        <v>8218</v>
      </c>
      <c r="H677" s="2">
        <v>615</v>
      </c>
      <c r="K677" s="2" t="s">
        <v>8220</v>
      </c>
      <c r="L677" s="2">
        <v>2</v>
      </c>
    </row>
    <row r="678" spans="7:12" x14ac:dyDescent="0.25">
      <c r="G678" s="2" t="s">
        <v>8218</v>
      </c>
      <c r="H678" s="2">
        <v>236</v>
      </c>
      <c r="K678" s="2" t="s">
        <v>8220</v>
      </c>
      <c r="L678" s="2">
        <v>92</v>
      </c>
    </row>
    <row r="679" spans="7:12" x14ac:dyDescent="0.25">
      <c r="G679" s="2" t="s">
        <v>8218</v>
      </c>
      <c r="H679" s="2">
        <v>145</v>
      </c>
      <c r="K679" s="2" t="s">
        <v>8220</v>
      </c>
      <c r="L679" s="2">
        <v>0</v>
      </c>
    </row>
    <row r="680" spans="7:12" x14ac:dyDescent="0.25">
      <c r="G680" s="2" t="s">
        <v>8218</v>
      </c>
      <c r="H680" s="2">
        <v>167</v>
      </c>
      <c r="K680" s="2" t="s">
        <v>8220</v>
      </c>
      <c r="L680" s="2">
        <v>3</v>
      </c>
    </row>
    <row r="681" spans="7:12" x14ac:dyDescent="0.25">
      <c r="G681" s="2" t="s">
        <v>8218</v>
      </c>
      <c r="H681" s="2">
        <v>235</v>
      </c>
      <c r="K681" s="2" t="s">
        <v>8220</v>
      </c>
      <c r="L681" s="2">
        <v>10</v>
      </c>
    </row>
    <row r="682" spans="7:12" x14ac:dyDescent="0.25">
      <c r="G682" s="2" t="s">
        <v>8218</v>
      </c>
      <c r="H682" s="2">
        <v>452</v>
      </c>
      <c r="K682" s="2" t="s">
        <v>8220</v>
      </c>
      <c r="L682" s="2">
        <v>7</v>
      </c>
    </row>
    <row r="683" spans="7:12" x14ac:dyDescent="0.25">
      <c r="G683" s="2" t="s">
        <v>8218</v>
      </c>
      <c r="H683" s="2">
        <v>241</v>
      </c>
      <c r="K683" s="2" t="s">
        <v>8220</v>
      </c>
      <c r="L683" s="2">
        <v>3</v>
      </c>
    </row>
    <row r="684" spans="7:12" x14ac:dyDescent="0.25">
      <c r="G684" s="2" t="s">
        <v>8218</v>
      </c>
      <c r="H684" s="2">
        <v>28</v>
      </c>
      <c r="K684" s="2" t="s">
        <v>8220</v>
      </c>
      <c r="L684" s="2">
        <v>0</v>
      </c>
    </row>
    <row r="685" spans="7:12" x14ac:dyDescent="0.25">
      <c r="G685" s="2" t="s">
        <v>8218</v>
      </c>
      <c r="H685" s="2">
        <v>140</v>
      </c>
      <c r="K685" s="2" t="s">
        <v>8220</v>
      </c>
      <c r="L685" s="2">
        <v>1</v>
      </c>
    </row>
    <row r="686" spans="7:12" x14ac:dyDescent="0.25">
      <c r="G686" s="2" t="s">
        <v>8218</v>
      </c>
      <c r="H686" s="2">
        <v>280</v>
      </c>
      <c r="K686" s="2" t="s">
        <v>8220</v>
      </c>
      <c r="L686" s="2">
        <v>0</v>
      </c>
    </row>
    <row r="687" spans="7:12" x14ac:dyDescent="0.25">
      <c r="G687" s="2" t="s">
        <v>8218</v>
      </c>
      <c r="H687" s="2">
        <v>70</v>
      </c>
      <c r="K687" s="2" t="s">
        <v>8220</v>
      </c>
      <c r="L687" s="2">
        <v>9</v>
      </c>
    </row>
    <row r="688" spans="7:12" x14ac:dyDescent="0.25">
      <c r="G688" s="2" t="s">
        <v>8218</v>
      </c>
      <c r="H688" s="2">
        <v>160</v>
      </c>
      <c r="K688" s="2" t="s">
        <v>8220</v>
      </c>
      <c r="L688" s="2">
        <v>2</v>
      </c>
    </row>
    <row r="689" spans="7:12" x14ac:dyDescent="0.25">
      <c r="G689" s="2" t="s">
        <v>8218</v>
      </c>
      <c r="H689" s="2">
        <v>141</v>
      </c>
      <c r="K689" s="2" t="s">
        <v>8220</v>
      </c>
      <c r="L689" s="2">
        <v>1</v>
      </c>
    </row>
    <row r="690" spans="7:12" x14ac:dyDescent="0.25">
      <c r="G690" s="2" t="s">
        <v>8218</v>
      </c>
      <c r="H690" s="2">
        <v>874</v>
      </c>
      <c r="K690" s="2" t="s">
        <v>8220</v>
      </c>
      <c r="L690" s="2">
        <v>2</v>
      </c>
    </row>
    <row r="691" spans="7:12" x14ac:dyDescent="0.25">
      <c r="G691" s="2" t="s">
        <v>8218</v>
      </c>
      <c r="H691" s="2">
        <v>73</v>
      </c>
      <c r="K691" s="2" t="s">
        <v>8220</v>
      </c>
      <c r="L691" s="2">
        <v>11</v>
      </c>
    </row>
    <row r="692" spans="7:12" x14ac:dyDescent="0.25">
      <c r="G692" s="2" t="s">
        <v>8218</v>
      </c>
      <c r="H692" s="2">
        <v>294</v>
      </c>
      <c r="K692" s="2" t="s">
        <v>8220</v>
      </c>
      <c r="L692" s="2">
        <v>0</v>
      </c>
    </row>
    <row r="693" spans="7:12" x14ac:dyDescent="0.25">
      <c r="G693" s="2" t="s">
        <v>8218</v>
      </c>
      <c r="H693" s="2">
        <v>740</v>
      </c>
      <c r="K693" s="2" t="s">
        <v>8220</v>
      </c>
      <c r="L693" s="2">
        <v>0</v>
      </c>
    </row>
    <row r="694" spans="7:12" x14ac:dyDescent="0.25">
      <c r="G694" s="2" t="s">
        <v>8218</v>
      </c>
      <c r="H694" s="2">
        <v>369</v>
      </c>
      <c r="K694" s="2" t="s">
        <v>8220</v>
      </c>
      <c r="L694" s="2">
        <v>9</v>
      </c>
    </row>
    <row r="695" spans="7:12" x14ac:dyDescent="0.25">
      <c r="G695" s="2" t="s">
        <v>8218</v>
      </c>
      <c r="H695" s="2">
        <v>110</v>
      </c>
      <c r="K695" s="2" t="s">
        <v>8220</v>
      </c>
      <c r="L695" s="2">
        <v>0</v>
      </c>
    </row>
    <row r="696" spans="7:12" x14ac:dyDescent="0.25">
      <c r="G696" s="2" t="s">
        <v>8218</v>
      </c>
      <c r="H696" s="2">
        <v>455</v>
      </c>
      <c r="K696" s="2" t="s">
        <v>8220</v>
      </c>
      <c r="L696" s="2">
        <v>4</v>
      </c>
    </row>
    <row r="697" spans="7:12" x14ac:dyDescent="0.25">
      <c r="G697" s="2" t="s">
        <v>8218</v>
      </c>
      <c r="H697" s="2">
        <v>224</v>
      </c>
      <c r="K697" s="2" t="s">
        <v>8220</v>
      </c>
      <c r="L697" s="2">
        <v>1</v>
      </c>
    </row>
    <row r="698" spans="7:12" x14ac:dyDescent="0.25">
      <c r="G698" s="2" t="s">
        <v>8218</v>
      </c>
      <c r="H698" s="2">
        <v>46</v>
      </c>
      <c r="K698" s="2" t="s">
        <v>8220</v>
      </c>
      <c r="L698" s="2">
        <v>2</v>
      </c>
    </row>
    <row r="699" spans="7:12" x14ac:dyDescent="0.25">
      <c r="G699" s="2" t="s">
        <v>8218</v>
      </c>
      <c r="H699" s="2">
        <v>284</v>
      </c>
      <c r="K699" s="2" t="s">
        <v>8220</v>
      </c>
      <c r="L699" s="2">
        <v>0</v>
      </c>
    </row>
    <row r="700" spans="7:12" x14ac:dyDescent="0.25">
      <c r="G700" s="2" t="s">
        <v>8218</v>
      </c>
      <c r="H700" s="2">
        <v>98</v>
      </c>
      <c r="K700" s="2" t="s">
        <v>8220</v>
      </c>
      <c r="L700" s="2">
        <v>1</v>
      </c>
    </row>
    <row r="701" spans="7:12" x14ac:dyDescent="0.25">
      <c r="G701" s="2" t="s">
        <v>8218</v>
      </c>
      <c r="H701" s="2">
        <v>56</v>
      </c>
      <c r="K701" s="2" t="s">
        <v>8220</v>
      </c>
      <c r="L701" s="2">
        <v>17</v>
      </c>
    </row>
    <row r="702" spans="7:12" x14ac:dyDescent="0.25">
      <c r="G702" s="2" t="s">
        <v>8218</v>
      </c>
      <c r="H702" s="2">
        <v>32</v>
      </c>
      <c r="K702" s="2" t="s">
        <v>8220</v>
      </c>
      <c r="L702" s="2">
        <v>2</v>
      </c>
    </row>
    <row r="703" spans="7:12" x14ac:dyDescent="0.25">
      <c r="G703" s="2" t="s">
        <v>8218</v>
      </c>
      <c r="H703" s="2">
        <v>30</v>
      </c>
      <c r="K703" s="2" t="s">
        <v>8220</v>
      </c>
      <c r="L703" s="2">
        <v>3</v>
      </c>
    </row>
    <row r="704" spans="7:12" x14ac:dyDescent="0.25">
      <c r="G704" s="2" t="s">
        <v>8218</v>
      </c>
      <c r="H704" s="2">
        <v>70</v>
      </c>
      <c r="K704" s="2" t="s">
        <v>8220</v>
      </c>
      <c r="L704" s="2">
        <v>41</v>
      </c>
    </row>
    <row r="705" spans="7:12" x14ac:dyDescent="0.25">
      <c r="G705" s="2" t="s">
        <v>8218</v>
      </c>
      <c r="H705" s="2">
        <v>44</v>
      </c>
      <c r="K705" s="2" t="s">
        <v>8220</v>
      </c>
      <c r="L705" s="2">
        <v>2</v>
      </c>
    </row>
    <row r="706" spans="7:12" x14ac:dyDescent="0.25">
      <c r="G706" s="2" t="s">
        <v>8218</v>
      </c>
      <c r="H706" s="2">
        <v>92</v>
      </c>
      <c r="K706" s="2" t="s">
        <v>8220</v>
      </c>
      <c r="L706" s="2">
        <v>3</v>
      </c>
    </row>
    <row r="707" spans="7:12" x14ac:dyDescent="0.25">
      <c r="G707" s="2" t="s">
        <v>8218</v>
      </c>
      <c r="H707" s="2">
        <v>205</v>
      </c>
      <c r="K707" s="2" t="s">
        <v>8220</v>
      </c>
      <c r="L707" s="2">
        <v>8</v>
      </c>
    </row>
    <row r="708" spans="7:12" x14ac:dyDescent="0.25">
      <c r="G708" s="2" t="s">
        <v>8218</v>
      </c>
      <c r="H708" s="2">
        <v>23</v>
      </c>
      <c r="K708" s="2" t="s">
        <v>8220</v>
      </c>
      <c r="L708" s="2">
        <v>0</v>
      </c>
    </row>
    <row r="709" spans="7:12" x14ac:dyDescent="0.25">
      <c r="G709" s="2" t="s">
        <v>8218</v>
      </c>
      <c r="H709" s="2">
        <v>4</v>
      </c>
      <c r="K709" s="2" t="s">
        <v>8220</v>
      </c>
      <c r="L709" s="2">
        <v>1</v>
      </c>
    </row>
    <row r="710" spans="7:12" x14ac:dyDescent="0.25">
      <c r="G710" s="2" t="s">
        <v>8218</v>
      </c>
      <c r="H710" s="2">
        <v>112</v>
      </c>
      <c r="K710" s="2" t="s">
        <v>8220</v>
      </c>
      <c r="L710" s="2">
        <v>3</v>
      </c>
    </row>
    <row r="711" spans="7:12" x14ac:dyDescent="0.25">
      <c r="G711" s="2" t="s">
        <v>8218</v>
      </c>
      <c r="H711" s="2">
        <v>27</v>
      </c>
      <c r="K711" s="2" t="s">
        <v>8220</v>
      </c>
      <c r="L711" s="2">
        <v>4</v>
      </c>
    </row>
    <row r="712" spans="7:12" x14ac:dyDescent="0.25">
      <c r="G712" s="2" t="s">
        <v>8218</v>
      </c>
      <c r="H712" s="2">
        <v>11</v>
      </c>
      <c r="K712" s="2" t="s">
        <v>8220</v>
      </c>
      <c r="L712" s="2">
        <v>9</v>
      </c>
    </row>
    <row r="713" spans="7:12" x14ac:dyDescent="0.25">
      <c r="G713" s="2" t="s">
        <v>8218</v>
      </c>
      <c r="H713" s="2">
        <v>26</v>
      </c>
      <c r="K713" s="2" t="s">
        <v>8220</v>
      </c>
      <c r="L713" s="2">
        <v>16</v>
      </c>
    </row>
    <row r="714" spans="7:12" x14ac:dyDescent="0.25">
      <c r="G714" s="2" t="s">
        <v>8218</v>
      </c>
      <c r="H714" s="2">
        <v>77</v>
      </c>
      <c r="K714" s="2" t="s">
        <v>8220</v>
      </c>
      <c r="L714" s="2">
        <v>1</v>
      </c>
    </row>
    <row r="715" spans="7:12" x14ac:dyDescent="0.25">
      <c r="G715" s="2" t="s">
        <v>8218</v>
      </c>
      <c r="H715" s="2">
        <v>136</v>
      </c>
      <c r="K715" s="2" t="s">
        <v>8220</v>
      </c>
      <c r="L715" s="2">
        <v>7</v>
      </c>
    </row>
    <row r="716" spans="7:12" x14ac:dyDescent="0.25">
      <c r="G716" s="2" t="s">
        <v>8218</v>
      </c>
      <c r="H716" s="2">
        <v>157</v>
      </c>
      <c r="K716" s="2" t="s">
        <v>8220</v>
      </c>
      <c r="L716" s="2">
        <v>0</v>
      </c>
    </row>
    <row r="717" spans="7:12" x14ac:dyDescent="0.25">
      <c r="G717" s="2" t="s">
        <v>8218</v>
      </c>
      <c r="H717" s="2">
        <v>158</v>
      </c>
      <c r="K717" s="2" t="s">
        <v>8220</v>
      </c>
      <c r="L717" s="2">
        <v>0</v>
      </c>
    </row>
    <row r="718" spans="7:12" x14ac:dyDescent="0.25">
      <c r="G718" s="2" t="s">
        <v>8218</v>
      </c>
      <c r="H718" s="2">
        <v>27</v>
      </c>
      <c r="K718" s="2" t="s">
        <v>8220</v>
      </c>
      <c r="L718" s="2">
        <v>0</v>
      </c>
    </row>
    <row r="719" spans="7:12" x14ac:dyDescent="0.25">
      <c r="G719" s="2" t="s">
        <v>8218</v>
      </c>
      <c r="H719" s="2">
        <v>23</v>
      </c>
      <c r="K719" s="2" t="s">
        <v>8220</v>
      </c>
      <c r="L719" s="2">
        <v>0</v>
      </c>
    </row>
    <row r="720" spans="7:12" x14ac:dyDescent="0.25">
      <c r="G720" s="2" t="s">
        <v>8218</v>
      </c>
      <c r="H720" s="2">
        <v>17</v>
      </c>
      <c r="K720" s="2" t="s">
        <v>8220</v>
      </c>
      <c r="L720" s="2">
        <v>0</v>
      </c>
    </row>
    <row r="721" spans="7:12" x14ac:dyDescent="0.25">
      <c r="G721" s="2" t="s">
        <v>8218</v>
      </c>
      <c r="H721" s="2">
        <v>37</v>
      </c>
      <c r="K721" s="2" t="s">
        <v>8220</v>
      </c>
      <c r="L721" s="2">
        <v>1</v>
      </c>
    </row>
    <row r="722" spans="7:12" x14ac:dyDescent="0.25">
      <c r="G722" s="2" t="s">
        <v>8218</v>
      </c>
      <c r="H722" s="2">
        <v>65</v>
      </c>
      <c r="K722" s="2" t="s">
        <v>8220</v>
      </c>
      <c r="L722" s="2">
        <v>2</v>
      </c>
    </row>
    <row r="723" spans="7:12" x14ac:dyDescent="0.25">
      <c r="G723" s="2" t="s">
        <v>8218</v>
      </c>
      <c r="H723" s="2">
        <v>18</v>
      </c>
      <c r="K723" s="2" t="s">
        <v>8220</v>
      </c>
      <c r="L723" s="2">
        <v>1</v>
      </c>
    </row>
    <row r="724" spans="7:12" x14ac:dyDescent="0.25">
      <c r="G724" s="2" t="s">
        <v>8218</v>
      </c>
      <c r="H724" s="2">
        <v>25</v>
      </c>
      <c r="K724" s="2" t="s">
        <v>8220</v>
      </c>
      <c r="L724" s="2">
        <v>15</v>
      </c>
    </row>
    <row r="725" spans="7:12" x14ac:dyDescent="0.25">
      <c r="G725" s="2" t="s">
        <v>8218</v>
      </c>
      <c r="H725" s="2">
        <v>104</v>
      </c>
      <c r="K725" s="2" t="s">
        <v>8220</v>
      </c>
      <c r="L725" s="2">
        <v>1</v>
      </c>
    </row>
    <row r="726" spans="7:12" x14ac:dyDescent="0.25">
      <c r="G726" s="2" t="s">
        <v>8218</v>
      </c>
      <c r="H726" s="2">
        <v>108</v>
      </c>
      <c r="K726" s="2" t="s">
        <v>8220</v>
      </c>
      <c r="L726" s="2">
        <v>1</v>
      </c>
    </row>
    <row r="727" spans="7:12" x14ac:dyDescent="0.25">
      <c r="G727" s="2" t="s">
        <v>8218</v>
      </c>
      <c r="H727" s="2">
        <v>38</v>
      </c>
      <c r="K727" s="2" t="s">
        <v>8220</v>
      </c>
      <c r="L727" s="2">
        <v>0</v>
      </c>
    </row>
    <row r="728" spans="7:12" x14ac:dyDescent="0.25">
      <c r="G728" s="2" t="s">
        <v>8218</v>
      </c>
      <c r="H728" s="2">
        <v>88</v>
      </c>
      <c r="K728" s="2" t="s">
        <v>8220</v>
      </c>
      <c r="L728" s="2">
        <v>39</v>
      </c>
    </row>
    <row r="729" spans="7:12" x14ac:dyDescent="0.25">
      <c r="G729" s="2" t="s">
        <v>8218</v>
      </c>
      <c r="H729" s="2">
        <v>82</v>
      </c>
      <c r="K729" s="2" t="s">
        <v>8220</v>
      </c>
      <c r="L729" s="2">
        <v>103</v>
      </c>
    </row>
    <row r="730" spans="7:12" x14ac:dyDescent="0.25">
      <c r="G730" s="2" t="s">
        <v>8218</v>
      </c>
      <c r="H730" s="2">
        <v>126</v>
      </c>
      <c r="K730" s="2" t="s">
        <v>8220</v>
      </c>
      <c r="L730" s="2">
        <v>0</v>
      </c>
    </row>
    <row r="731" spans="7:12" x14ac:dyDescent="0.25">
      <c r="G731" s="2" t="s">
        <v>8218</v>
      </c>
      <c r="H731" s="2">
        <v>133</v>
      </c>
      <c r="K731" s="2" t="s">
        <v>8220</v>
      </c>
      <c r="L731" s="2">
        <v>39</v>
      </c>
    </row>
    <row r="732" spans="7:12" x14ac:dyDescent="0.25">
      <c r="G732" s="2" t="s">
        <v>8218</v>
      </c>
      <c r="H732" s="2">
        <v>47</v>
      </c>
      <c r="K732" s="2" t="s">
        <v>8220</v>
      </c>
      <c r="L732" s="2">
        <v>15</v>
      </c>
    </row>
    <row r="733" spans="7:12" x14ac:dyDescent="0.25">
      <c r="G733" s="2" t="s">
        <v>8218</v>
      </c>
      <c r="H733" s="2">
        <v>58</v>
      </c>
      <c r="K733" s="2" t="s">
        <v>8220</v>
      </c>
      <c r="L733" s="2">
        <v>22</v>
      </c>
    </row>
    <row r="734" spans="7:12" x14ac:dyDescent="0.25">
      <c r="G734" s="2" t="s">
        <v>8218</v>
      </c>
      <c r="H734" s="2">
        <v>32</v>
      </c>
      <c r="K734" s="2" t="s">
        <v>8220</v>
      </c>
      <c r="L734" s="2">
        <v>92</v>
      </c>
    </row>
    <row r="735" spans="7:12" x14ac:dyDescent="0.25">
      <c r="G735" s="2" t="s">
        <v>8218</v>
      </c>
      <c r="H735" s="2">
        <v>37</v>
      </c>
      <c r="K735" s="2" t="s">
        <v>8220</v>
      </c>
      <c r="L735" s="2">
        <v>25</v>
      </c>
    </row>
    <row r="736" spans="7:12" x14ac:dyDescent="0.25">
      <c r="G736" s="2" t="s">
        <v>8218</v>
      </c>
      <c r="H736" s="2">
        <v>87</v>
      </c>
      <c r="K736" s="2" t="s">
        <v>8220</v>
      </c>
      <c r="L736" s="2">
        <v>19</v>
      </c>
    </row>
    <row r="737" spans="7:12" x14ac:dyDescent="0.25">
      <c r="G737" s="2" t="s">
        <v>8218</v>
      </c>
      <c r="H737" s="2">
        <v>15</v>
      </c>
      <c r="K737" s="2" t="s">
        <v>8220</v>
      </c>
      <c r="L737" s="2">
        <v>19</v>
      </c>
    </row>
    <row r="738" spans="7:12" x14ac:dyDescent="0.25">
      <c r="G738" s="2" t="s">
        <v>8218</v>
      </c>
      <c r="H738" s="2">
        <v>27</v>
      </c>
      <c r="K738" s="2" t="s">
        <v>8220</v>
      </c>
      <c r="L738" s="2">
        <v>13</v>
      </c>
    </row>
    <row r="739" spans="7:12" x14ac:dyDescent="0.25">
      <c r="G739" s="2" t="s">
        <v>8218</v>
      </c>
      <c r="H739" s="2">
        <v>19</v>
      </c>
      <c r="K739" s="2" t="s">
        <v>8220</v>
      </c>
      <c r="L739" s="2">
        <v>124</v>
      </c>
    </row>
    <row r="740" spans="7:12" x14ac:dyDescent="0.25">
      <c r="G740" s="2" t="s">
        <v>8218</v>
      </c>
      <c r="H740" s="2">
        <v>17</v>
      </c>
      <c r="K740" s="2" t="s">
        <v>8220</v>
      </c>
      <c r="L740" s="2">
        <v>4</v>
      </c>
    </row>
    <row r="741" spans="7:12" x14ac:dyDescent="0.25">
      <c r="G741" s="2" t="s">
        <v>8218</v>
      </c>
      <c r="H741" s="2">
        <v>26</v>
      </c>
      <c r="K741" s="2" t="s">
        <v>8220</v>
      </c>
      <c r="L741" s="2">
        <v>10</v>
      </c>
    </row>
    <row r="742" spans="7:12" x14ac:dyDescent="0.25">
      <c r="G742" s="2" t="s">
        <v>8218</v>
      </c>
      <c r="H742" s="2">
        <v>28</v>
      </c>
      <c r="K742" s="2" t="s">
        <v>8220</v>
      </c>
      <c r="L742" s="2">
        <v>15</v>
      </c>
    </row>
    <row r="743" spans="7:12" x14ac:dyDescent="0.25">
      <c r="G743" s="2" t="s">
        <v>8218</v>
      </c>
      <c r="H743" s="2">
        <v>37</v>
      </c>
      <c r="K743" s="2" t="s">
        <v>8220</v>
      </c>
      <c r="L743" s="2">
        <v>38</v>
      </c>
    </row>
    <row r="744" spans="7:12" x14ac:dyDescent="0.25">
      <c r="G744" s="2" t="s">
        <v>8218</v>
      </c>
      <c r="H744" s="2">
        <v>128</v>
      </c>
      <c r="K744" s="2" t="s">
        <v>8220</v>
      </c>
      <c r="L744" s="2">
        <v>152</v>
      </c>
    </row>
    <row r="745" spans="7:12" x14ac:dyDescent="0.25">
      <c r="G745" s="2" t="s">
        <v>8218</v>
      </c>
      <c r="H745" s="2">
        <v>10</v>
      </c>
      <c r="K745" s="2" t="s">
        <v>8220</v>
      </c>
      <c r="L745" s="2">
        <v>24</v>
      </c>
    </row>
    <row r="746" spans="7:12" x14ac:dyDescent="0.25">
      <c r="G746" s="2" t="s">
        <v>8218</v>
      </c>
      <c r="H746" s="2">
        <v>83</v>
      </c>
      <c r="K746" s="2" t="s">
        <v>8220</v>
      </c>
      <c r="L746" s="2">
        <v>76</v>
      </c>
    </row>
    <row r="747" spans="7:12" x14ac:dyDescent="0.25">
      <c r="G747" s="2" t="s">
        <v>8218</v>
      </c>
      <c r="H747" s="2">
        <v>46</v>
      </c>
      <c r="K747" s="2" t="s">
        <v>8220</v>
      </c>
      <c r="L747" s="2">
        <v>185</v>
      </c>
    </row>
    <row r="748" spans="7:12" x14ac:dyDescent="0.25">
      <c r="G748" s="2" t="s">
        <v>8218</v>
      </c>
      <c r="H748" s="2">
        <v>90</v>
      </c>
      <c r="K748" s="2" t="s">
        <v>8220</v>
      </c>
      <c r="L748" s="2">
        <v>33</v>
      </c>
    </row>
    <row r="749" spans="7:12" x14ac:dyDescent="0.25">
      <c r="G749" s="2" t="s">
        <v>8218</v>
      </c>
      <c r="H749" s="2">
        <v>81</v>
      </c>
      <c r="K749" s="2" t="s">
        <v>8220</v>
      </c>
      <c r="L749" s="2">
        <v>108</v>
      </c>
    </row>
    <row r="750" spans="7:12" x14ac:dyDescent="0.25">
      <c r="G750" s="2" t="s">
        <v>8218</v>
      </c>
      <c r="H750" s="2">
        <v>32</v>
      </c>
      <c r="K750" s="2" t="s">
        <v>8220</v>
      </c>
      <c r="L750" s="2">
        <v>29</v>
      </c>
    </row>
    <row r="751" spans="7:12" x14ac:dyDescent="0.25">
      <c r="G751" s="2" t="s">
        <v>8218</v>
      </c>
      <c r="H751" s="2">
        <v>20</v>
      </c>
      <c r="K751" s="2" t="s">
        <v>8220</v>
      </c>
      <c r="L751" s="2">
        <v>24</v>
      </c>
    </row>
    <row r="752" spans="7:12" x14ac:dyDescent="0.25">
      <c r="G752" s="2" t="s">
        <v>8218</v>
      </c>
      <c r="H752" s="2">
        <v>70</v>
      </c>
      <c r="K752" s="2" t="s">
        <v>8220</v>
      </c>
      <c r="L752" s="2">
        <v>4</v>
      </c>
    </row>
    <row r="753" spans="7:12" x14ac:dyDescent="0.25">
      <c r="G753" s="2" t="s">
        <v>8218</v>
      </c>
      <c r="H753" s="2">
        <v>168</v>
      </c>
      <c r="K753" s="2" t="s">
        <v>8220</v>
      </c>
      <c r="L753" s="2">
        <v>4</v>
      </c>
    </row>
    <row r="754" spans="7:12" x14ac:dyDescent="0.25">
      <c r="G754" s="2" t="s">
        <v>8218</v>
      </c>
      <c r="H754" s="2">
        <v>34</v>
      </c>
      <c r="K754" s="2" t="s">
        <v>8220</v>
      </c>
      <c r="L754" s="2">
        <v>15</v>
      </c>
    </row>
    <row r="755" spans="7:12" x14ac:dyDescent="0.25">
      <c r="G755" s="2" t="s">
        <v>8218</v>
      </c>
      <c r="H755" s="2">
        <v>48</v>
      </c>
      <c r="K755" s="2" t="s">
        <v>8220</v>
      </c>
      <c r="L755" s="2">
        <v>4</v>
      </c>
    </row>
    <row r="756" spans="7:12" x14ac:dyDescent="0.25">
      <c r="G756" s="2" t="s">
        <v>8218</v>
      </c>
      <c r="H756" s="2">
        <v>48</v>
      </c>
      <c r="K756" s="2" t="s">
        <v>8220</v>
      </c>
      <c r="L756" s="2">
        <v>139</v>
      </c>
    </row>
    <row r="757" spans="7:12" x14ac:dyDescent="0.25">
      <c r="G757" s="2" t="s">
        <v>8218</v>
      </c>
      <c r="H757" s="2">
        <v>221</v>
      </c>
      <c r="K757" s="2" t="s">
        <v>8220</v>
      </c>
      <c r="L757" s="2">
        <v>2</v>
      </c>
    </row>
    <row r="758" spans="7:12" x14ac:dyDescent="0.25">
      <c r="G758" s="2" t="s">
        <v>8218</v>
      </c>
      <c r="H758" s="2">
        <v>107</v>
      </c>
      <c r="K758" s="2" t="s">
        <v>8220</v>
      </c>
      <c r="L758" s="2">
        <v>18</v>
      </c>
    </row>
    <row r="759" spans="7:12" x14ac:dyDescent="0.25">
      <c r="G759" s="2" t="s">
        <v>8218</v>
      </c>
      <c r="H759" s="2">
        <v>45</v>
      </c>
      <c r="K759" s="2" t="s">
        <v>8220</v>
      </c>
      <c r="L759" s="2">
        <v>81</v>
      </c>
    </row>
    <row r="760" spans="7:12" x14ac:dyDescent="0.25">
      <c r="G760" s="2" t="s">
        <v>8218</v>
      </c>
      <c r="H760" s="2">
        <v>36</v>
      </c>
      <c r="K760" s="2" t="s">
        <v>8220</v>
      </c>
      <c r="L760" s="2">
        <v>86</v>
      </c>
    </row>
    <row r="761" spans="7:12" x14ac:dyDescent="0.25">
      <c r="G761" s="2" t="s">
        <v>8218</v>
      </c>
      <c r="H761" s="2">
        <v>101</v>
      </c>
      <c r="K761" s="2" t="s">
        <v>8220</v>
      </c>
      <c r="L761" s="2">
        <v>140</v>
      </c>
    </row>
    <row r="762" spans="7:12" x14ac:dyDescent="0.25">
      <c r="G762" s="2" t="s">
        <v>8218</v>
      </c>
      <c r="H762" s="2">
        <v>62</v>
      </c>
      <c r="K762" s="2" t="s">
        <v>8220</v>
      </c>
      <c r="L762" s="2">
        <v>37</v>
      </c>
    </row>
    <row r="763" spans="7:12" x14ac:dyDescent="0.25">
      <c r="G763" s="2" t="s">
        <v>8218</v>
      </c>
      <c r="H763" s="2">
        <v>32</v>
      </c>
      <c r="K763" s="2" t="s">
        <v>8220</v>
      </c>
      <c r="L763" s="2">
        <v>6</v>
      </c>
    </row>
    <row r="764" spans="7:12" x14ac:dyDescent="0.25">
      <c r="G764" s="2" t="s">
        <v>8218</v>
      </c>
      <c r="H764" s="2">
        <v>89</v>
      </c>
      <c r="K764" s="2" t="s">
        <v>8220</v>
      </c>
      <c r="L764" s="2">
        <v>113</v>
      </c>
    </row>
    <row r="765" spans="7:12" x14ac:dyDescent="0.25">
      <c r="G765" s="2" t="s">
        <v>8218</v>
      </c>
      <c r="H765" s="2">
        <v>93</v>
      </c>
      <c r="K765" s="2" t="s">
        <v>8220</v>
      </c>
      <c r="L765" s="2">
        <v>37</v>
      </c>
    </row>
    <row r="766" spans="7:12" x14ac:dyDescent="0.25">
      <c r="G766" s="2" t="s">
        <v>8218</v>
      </c>
      <c r="H766" s="2">
        <v>98</v>
      </c>
      <c r="K766" s="2" t="s">
        <v>8220</v>
      </c>
      <c r="L766" s="2">
        <v>18</v>
      </c>
    </row>
    <row r="767" spans="7:12" x14ac:dyDescent="0.25">
      <c r="G767" s="2" t="s">
        <v>8218</v>
      </c>
      <c r="H767" s="2">
        <v>82</v>
      </c>
      <c r="K767" s="2" t="s">
        <v>8220</v>
      </c>
      <c r="L767" s="2">
        <v>75</v>
      </c>
    </row>
    <row r="768" spans="7:12" x14ac:dyDescent="0.25">
      <c r="G768" s="2" t="s">
        <v>8218</v>
      </c>
      <c r="H768" s="2">
        <v>116</v>
      </c>
      <c r="K768" s="2" t="s">
        <v>8220</v>
      </c>
      <c r="L768" s="2">
        <v>52</v>
      </c>
    </row>
    <row r="769" spans="7:12" x14ac:dyDescent="0.25">
      <c r="G769" s="2" t="s">
        <v>8218</v>
      </c>
      <c r="H769" s="2">
        <v>52</v>
      </c>
      <c r="K769" s="2" t="s">
        <v>8220</v>
      </c>
      <c r="L769" s="2">
        <v>122</v>
      </c>
    </row>
    <row r="770" spans="7:12" x14ac:dyDescent="0.25">
      <c r="G770" s="2" t="s">
        <v>8218</v>
      </c>
      <c r="H770" s="2">
        <v>23</v>
      </c>
      <c r="K770" s="2" t="s">
        <v>8220</v>
      </c>
      <c r="L770" s="2">
        <v>8</v>
      </c>
    </row>
    <row r="771" spans="7:12" x14ac:dyDescent="0.25">
      <c r="G771" s="2" t="s">
        <v>8218</v>
      </c>
      <c r="H771" s="2">
        <v>77</v>
      </c>
      <c r="K771" s="2" t="s">
        <v>8220</v>
      </c>
      <c r="L771" s="2">
        <v>8</v>
      </c>
    </row>
    <row r="772" spans="7:12" x14ac:dyDescent="0.25">
      <c r="G772" s="2" t="s">
        <v>8218</v>
      </c>
      <c r="H772" s="2">
        <v>49</v>
      </c>
      <c r="K772" s="2" t="s">
        <v>8220</v>
      </c>
      <c r="L772" s="2">
        <v>96</v>
      </c>
    </row>
    <row r="773" spans="7:12" x14ac:dyDescent="0.25">
      <c r="G773" s="2" t="s">
        <v>8218</v>
      </c>
      <c r="H773" s="2">
        <v>59</v>
      </c>
      <c r="K773" s="2" t="s">
        <v>8220</v>
      </c>
      <c r="L773" s="2">
        <v>9</v>
      </c>
    </row>
    <row r="774" spans="7:12" x14ac:dyDescent="0.25">
      <c r="G774" s="2" t="s">
        <v>8218</v>
      </c>
      <c r="H774" s="2">
        <v>113</v>
      </c>
      <c r="K774" s="2" t="s">
        <v>8220</v>
      </c>
      <c r="L774" s="2">
        <v>2</v>
      </c>
    </row>
    <row r="775" spans="7:12" x14ac:dyDescent="0.25">
      <c r="G775" s="2" t="s">
        <v>8218</v>
      </c>
      <c r="H775" s="2">
        <v>34</v>
      </c>
      <c r="K775" s="2" t="s">
        <v>8220</v>
      </c>
      <c r="L775" s="2">
        <v>26</v>
      </c>
    </row>
    <row r="776" spans="7:12" x14ac:dyDescent="0.25">
      <c r="G776" s="2" t="s">
        <v>8218</v>
      </c>
      <c r="H776" s="2">
        <v>42</v>
      </c>
      <c r="K776" s="2" t="s">
        <v>8220</v>
      </c>
      <c r="L776" s="2">
        <v>23</v>
      </c>
    </row>
    <row r="777" spans="7:12" x14ac:dyDescent="0.25">
      <c r="G777" s="2" t="s">
        <v>8218</v>
      </c>
      <c r="H777" s="2">
        <v>42</v>
      </c>
      <c r="K777" s="2" t="s">
        <v>8220</v>
      </c>
      <c r="L777" s="2">
        <v>0</v>
      </c>
    </row>
    <row r="778" spans="7:12" x14ac:dyDescent="0.25">
      <c r="G778" s="2" t="s">
        <v>8218</v>
      </c>
      <c r="H778" s="2">
        <v>49</v>
      </c>
      <c r="K778" s="2" t="s">
        <v>8220</v>
      </c>
      <c r="L778" s="2">
        <v>140</v>
      </c>
    </row>
    <row r="779" spans="7:12" x14ac:dyDescent="0.25">
      <c r="G779" s="2" t="s">
        <v>8218</v>
      </c>
      <c r="H779" s="2">
        <v>56</v>
      </c>
      <c r="K779" s="2" t="s">
        <v>8220</v>
      </c>
      <c r="L779" s="2">
        <v>0</v>
      </c>
    </row>
    <row r="780" spans="7:12" x14ac:dyDescent="0.25">
      <c r="G780" s="2" t="s">
        <v>8218</v>
      </c>
      <c r="H780" s="2">
        <v>25</v>
      </c>
      <c r="K780" s="2" t="s">
        <v>8220</v>
      </c>
      <c r="L780" s="2">
        <v>6</v>
      </c>
    </row>
    <row r="781" spans="7:12" x14ac:dyDescent="0.25">
      <c r="G781" s="2" t="s">
        <v>8218</v>
      </c>
      <c r="H781" s="2">
        <v>52</v>
      </c>
      <c r="K781" s="2" t="s">
        <v>8220</v>
      </c>
      <c r="L781" s="2">
        <v>100</v>
      </c>
    </row>
    <row r="782" spans="7:12" x14ac:dyDescent="0.25">
      <c r="G782" s="2" t="s">
        <v>8218</v>
      </c>
      <c r="H782" s="2">
        <v>34</v>
      </c>
      <c r="K782" s="2" t="s">
        <v>8220</v>
      </c>
      <c r="L782" s="2">
        <v>0</v>
      </c>
    </row>
    <row r="783" spans="7:12" x14ac:dyDescent="0.25">
      <c r="G783" s="2" t="s">
        <v>8218</v>
      </c>
      <c r="H783" s="2">
        <v>67</v>
      </c>
      <c r="K783" s="2" t="s">
        <v>8220</v>
      </c>
      <c r="L783" s="2">
        <v>4</v>
      </c>
    </row>
    <row r="784" spans="7:12" x14ac:dyDescent="0.25">
      <c r="G784" s="2" t="s">
        <v>8218</v>
      </c>
      <c r="H784" s="2">
        <v>70</v>
      </c>
      <c r="K784" s="2" t="s">
        <v>8220</v>
      </c>
      <c r="L784" s="2">
        <v>8</v>
      </c>
    </row>
    <row r="785" spans="7:12" x14ac:dyDescent="0.25">
      <c r="G785" s="2" t="s">
        <v>8218</v>
      </c>
      <c r="H785" s="2">
        <v>89</v>
      </c>
      <c r="K785" s="2" t="s">
        <v>8220</v>
      </c>
      <c r="L785" s="2">
        <v>0</v>
      </c>
    </row>
    <row r="786" spans="7:12" x14ac:dyDescent="0.25">
      <c r="G786" s="2" t="s">
        <v>8218</v>
      </c>
      <c r="H786" s="2">
        <v>107</v>
      </c>
      <c r="K786" s="2" t="s">
        <v>8220</v>
      </c>
      <c r="L786" s="2">
        <v>16</v>
      </c>
    </row>
    <row r="787" spans="7:12" x14ac:dyDescent="0.25">
      <c r="G787" s="2" t="s">
        <v>8218</v>
      </c>
      <c r="H787" s="2">
        <v>159</v>
      </c>
      <c r="K787" s="2" t="s">
        <v>8220</v>
      </c>
      <c r="L787" s="2">
        <v>2</v>
      </c>
    </row>
    <row r="788" spans="7:12" x14ac:dyDescent="0.25">
      <c r="G788" s="2" t="s">
        <v>8218</v>
      </c>
      <c r="H788" s="2">
        <v>181</v>
      </c>
      <c r="K788" s="2" t="s">
        <v>8220</v>
      </c>
      <c r="L788" s="2">
        <v>48</v>
      </c>
    </row>
    <row r="789" spans="7:12" x14ac:dyDescent="0.25">
      <c r="G789" s="2" t="s">
        <v>8218</v>
      </c>
      <c r="H789" s="2">
        <v>131</v>
      </c>
      <c r="K789" s="2" t="s">
        <v>8220</v>
      </c>
      <c r="L789" s="2">
        <v>2</v>
      </c>
    </row>
    <row r="790" spans="7:12" x14ac:dyDescent="0.25">
      <c r="G790" s="2" t="s">
        <v>8218</v>
      </c>
      <c r="H790" s="2">
        <v>125</v>
      </c>
      <c r="K790" s="2" t="s">
        <v>8220</v>
      </c>
      <c r="L790" s="2">
        <v>2</v>
      </c>
    </row>
    <row r="791" spans="7:12" x14ac:dyDescent="0.25">
      <c r="G791" s="2" t="s">
        <v>8218</v>
      </c>
      <c r="H791" s="2">
        <v>61</v>
      </c>
      <c r="K791" s="2" t="s">
        <v>8220</v>
      </c>
      <c r="L791" s="2">
        <v>1</v>
      </c>
    </row>
    <row r="792" spans="7:12" x14ac:dyDescent="0.25">
      <c r="G792" s="2" t="s">
        <v>8218</v>
      </c>
      <c r="H792" s="2">
        <v>90</v>
      </c>
      <c r="K792" s="2" t="s">
        <v>8220</v>
      </c>
      <c r="L792" s="2">
        <v>17</v>
      </c>
    </row>
    <row r="793" spans="7:12" x14ac:dyDescent="0.25">
      <c r="G793" s="2" t="s">
        <v>8218</v>
      </c>
      <c r="H793" s="2">
        <v>35</v>
      </c>
      <c r="K793" s="2" t="s">
        <v>8220</v>
      </c>
      <c r="L793" s="2">
        <v>0</v>
      </c>
    </row>
    <row r="794" spans="7:12" x14ac:dyDescent="0.25">
      <c r="G794" s="2" t="s">
        <v>8218</v>
      </c>
      <c r="H794" s="2">
        <v>90</v>
      </c>
      <c r="K794" s="2" t="s">
        <v>8220</v>
      </c>
      <c r="L794" s="2">
        <v>11</v>
      </c>
    </row>
    <row r="795" spans="7:12" x14ac:dyDescent="0.25">
      <c r="G795" s="2" t="s">
        <v>8218</v>
      </c>
      <c r="H795" s="2">
        <v>4</v>
      </c>
      <c r="K795" s="2" t="s">
        <v>8220</v>
      </c>
      <c r="L795" s="2">
        <v>95</v>
      </c>
    </row>
    <row r="796" spans="7:12" x14ac:dyDescent="0.25">
      <c r="G796" s="2" t="s">
        <v>8218</v>
      </c>
      <c r="H796" s="2">
        <v>120</v>
      </c>
      <c r="K796" s="2" t="s">
        <v>8220</v>
      </c>
      <c r="L796" s="2">
        <v>13</v>
      </c>
    </row>
    <row r="797" spans="7:12" x14ac:dyDescent="0.25">
      <c r="G797" s="2" t="s">
        <v>8218</v>
      </c>
      <c r="H797" s="2">
        <v>14</v>
      </c>
      <c r="K797" s="2" t="s">
        <v>8220</v>
      </c>
      <c r="L797" s="2">
        <v>2</v>
      </c>
    </row>
    <row r="798" spans="7:12" x14ac:dyDescent="0.25">
      <c r="G798" s="2" t="s">
        <v>8218</v>
      </c>
      <c r="H798" s="2">
        <v>27</v>
      </c>
      <c r="K798" s="2" t="s">
        <v>8220</v>
      </c>
      <c r="L798" s="2">
        <v>2</v>
      </c>
    </row>
    <row r="799" spans="7:12" x14ac:dyDescent="0.25">
      <c r="G799" s="2" t="s">
        <v>8218</v>
      </c>
      <c r="H799" s="2">
        <v>49</v>
      </c>
      <c r="K799" s="2" t="s">
        <v>8220</v>
      </c>
      <c r="L799" s="2">
        <v>3</v>
      </c>
    </row>
    <row r="800" spans="7:12" x14ac:dyDescent="0.25">
      <c r="G800" s="2" t="s">
        <v>8218</v>
      </c>
      <c r="H800" s="2">
        <v>102</v>
      </c>
      <c r="K800" s="2" t="s">
        <v>8220</v>
      </c>
      <c r="L800" s="2">
        <v>0</v>
      </c>
    </row>
    <row r="801" spans="7:12" x14ac:dyDescent="0.25">
      <c r="G801" s="2" t="s">
        <v>8218</v>
      </c>
      <c r="H801" s="2">
        <v>3</v>
      </c>
      <c r="K801" s="2" t="s">
        <v>8220</v>
      </c>
      <c r="L801" s="2">
        <v>0</v>
      </c>
    </row>
    <row r="802" spans="7:12" x14ac:dyDescent="0.25">
      <c r="G802" s="2" t="s">
        <v>8218</v>
      </c>
      <c r="H802" s="2">
        <v>25</v>
      </c>
      <c r="K802" s="2" t="s">
        <v>8220</v>
      </c>
      <c r="L802" s="2">
        <v>0</v>
      </c>
    </row>
    <row r="803" spans="7:12" x14ac:dyDescent="0.25">
      <c r="G803" s="2" t="s">
        <v>8218</v>
      </c>
      <c r="H803" s="2">
        <v>118</v>
      </c>
      <c r="K803" s="2" t="s">
        <v>8220</v>
      </c>
      <c r="L803" s="2">
        <v>2</v>
      </c>
    </row>
    <row r="804" spans="7:12" x14ac:dyDescent="0.25">
      <c r="G804" s="2" t="s">
        <v>8218</v>
      </c>
      <c r="H804" s="2">
        <v>57</v>
      </c>
      <c r="K804" s="2" t="s">
        <v>8220</v>
      </c>
      <c r="L804" s="2">
        <v>24</v>
      </c>
    </row>
    <row r="805" spans="7:12" x14ac:dyDescent="0.25">
      <c r="G805" s="2" t="s">
        <v>8218</v>
      </c>
      <c r="H805" s="2">
        <v>11</v>
      </c>
      <c r="K805" s="2" t="s">
        <v>8220</v>
      </c>
      <c r="L805" s="2">
        <v>25</v>
      </c>
    </row>
    <row r="806" spans="7:12" x14ac:dyDescent="0.25">
      <c r="G806" s="2" t="s">
        <v>8218</v>
      </c>
      <c r="H806" s="2">
        <v>33</v>
      </c>
      <c r="K806" s="2" t="s">
        <v>8220</v>
      </c>
      <c r="L806" s="2">
        <v>3</v>
      </c>
    </row>
    <row r="807" spans="7:12" x14ac:dyDescent="0.25">
      <c r="G807" s="2" t="s">
        <v>8218</v>
      </c>
      <c r="H807" s="2">
        <v>40</v>
      </c>
      <c r="K807" s="2" t="s">
        <v>8220</v>
      </c>
      <c r="L807" s="2">
        <v>41</v>
      </c>
    </row>
    <row r="808" spans="7:12" x14ac:dyDescent="0.25">
      <c r="G808" s="2" t="s">
        <v>8218</v>
      </c>
      <c r="H808" s="2">
        <v>50</v>
      </c>
      <c r="K808" s="2" t="s">
        <v>8220</v>
      </c>
      <c r="L808" s="2">
        <v>2</v>
      </c>
    </row>
    <row r="809" spans="7:12" x14ac:dyDescent="0.25">
      <c r="G809" s="2" t="s">
        <v>8218</v>
      </c>
      <c r="H809" s="2">
        <v>38</v>
      </c>
      <c r="K809" s="2" t="s">
        <v>8220</v>
      </c>
      <c r="L809" s="2">
        <v>4</v>
      </c>
    </row>
    <row r="810" spans="7:12" x14ac:dyDescent="0.25">
      <c r="G810" s="2" t="s">
        <v>8218</v>
      </c>
      <c r="H810" s="2">
        <v>96</v>
      </c>
      <c r="K810" s="2" t="s">
        <v>8220</v>
      </c>
      <c r="L810" s="2">
        <v>99</v>
      </c>
    </row>
    <row r="811" spans="7:12" x14ac:dyDescent="0.25">
      <c r="G811" s="2" t="s">
        <v>8218</v>
      </c>
      <c r="H811" s="2">
        <v>48</v>
      </c>
      <c r="K811" s="2" t="s">
        <v>8220</v>
      </c>
      <c r="L811" s="2">
        <v>4</v>
      </c>
    </row>
    <row r="812" spans="7:12" x14ac:dyDescent="0.25">
      <c r="G812" s="2" t="s">
        <v>8218</v>
      </c>
      <c r="H812" s="2">
        <v>33</v>
      </c>
      <c r="K812" s="2" t="s">
        <v>8220</v>
      </c>
      <c r="L812" s="2">
        <v>4</v>
      </c>
    </row>
    <row r="813" spans="7:12" x14ac:dyDescent="0.25">
      <c r="G813" s="2" t="s">
        <v>8218</v>
      </c>
      <c r="H813" s="2">
        <v>226</v>
      </c>
      <c r="K813" s="2" t="s">
        <v>8220</v>
      </c>
      <c r="L813" s="2">
        <v>38</v>
      </c>
    </row>
    <row r="814" spans="7:12" x14ac:dyDescent="0.25">
      <c r="G814" s="2" t="s">
        <v>8218</v>
      </c>
      <c r="H814" s="2">
        <v>14</v>
      </c>
      <c r="K814" s="2" t="s">
        <v>8220</v>
      </c>
      <c r="L814" s="2">
        <v>285</v>
      </c>
    </row>
    <row r="815" spans="7:12" x14ac:dyDescent="0.25">
      <c r="G815" s="2" t="s">
        <v>8218</v>
      </c>
      <c r="H815" s="2">
        <v>20</v>
      </c>
      <c r="K815" s="2" t="s">
        <v>8220</v>
      </c>
      <c r="L815" s="2">
        <v>1</v>
      </c>
    </row>
    <row r="816" spans="7:12" x14ac:dyDescent="0.25">
      <c r="G816" s="2" t="s">
        <v>8218</v>
      </c>
      <c r="H816" s="2">
        <v>25</v>
      </c>
      <c r="K816" s="2" t="s">
        <v>8220</v>
      </c>
      <c r="L816" s="2">
        <v>42</v>
      </c>
    </row>
    <row r="817" spans="7:12" x14ac:dyDescent="0.25">
      <c r="G817" s="2" t="s">
        <v>8218</v>
      </c>
      <c r="H817" s="2">
        <v>90</v>
      </c>
      <c r="K817" s="2" t="s">
        <v>8220</v>
      </c>
      <c r="L817" s="2">
        <v>26</v>
      </c>
    </row>
    <row r="818" spans="7:12" x14ac:dyDescent="0.25">
      <c r="G818" s="2" t="s">
        <v>8218</v>
      </c>
      <c r="H818" s="2">
        <v>11</v>
      </c>
      <c r="K818" s="2" t="s">
        <v>8220</v>
      </c>
      <c r="L818" s="2">
        <v>2</v>
      </c>
    </row>
    <row r="819" spans="7:12" x14ac:dyDescent="0.25">
      <c r="G819" s="2" t="s">
        <v>8218</v>
      </c>
      <c r="H819" s="2">
        <v>55</v>
      </c>
      <c r="K819" s="2" t="s">
        <v>8220</v>
      </c>
      <c r="L819" s="2">
        <v>4</v>
      </c>
    </row>
    <row r="820" spans="7:12" x14ac:dyDescent="0.25">
      <c r="G820" s="2" t="s">
        <v>8218</v>
      </c>
      <c r="H820" s="2">
        <v>30</v>
      </c>
      <c r="K820" s="2" t="s">
        <v>8220</v>
      </c>
      <c r="L820" s="2">
        <v>6</v>
      </c>
    </row>
    <row r="821" spans="7:12" x14ac:dyDescent="0.25">
      <c r="G821" s="2" t="s">
        <v>8218</v>
      </c>
      <c r="H821" s="2">
        <v>28</v>
      </c>
      <c r="K821" s="2" t="s">
        <v>8220</v>
      </c>
      <c r="L821" s="2">
        <v>70</v>
      </c>
    </row>
    <row r="822" spans="7:12" x14ac:dyDescent="0.25">
      <c r="G822" s="2" t="s">
        <v>8218</v>
      </c>
      <c r="H822" s="2">
        <v>45</v>
      </c>
      <c r="K822" s="2" t="s">
        <v>8220</v>
      </c>
      <c r="L822" s="2">
        <v>9</v>
      </c>
    </row>
    <row r="823" spans="7:12" x14ac:dyDescent="0.25">
      <c r="G823" s="2" t="s">
        <v>8218</v>
      </c>
      <c r="H823" s="2">
        <v>13</v>
      </c>
      <c r="K823" s="2" t="s">
        <v>8220</v>
      </c>
      <c r="L823" s="2">
        <v>8</v>
      </c>
    </row>
    <row r="824" spans="7:12" x14ac:dyDescent="0.25">
      <c r="G824" s="2" t="s">
        <v>8218</v>
      </c>
      <c r="H824" s="2">
        <v>40</v>
      </c>
      <c r="K824" s="2" t="s">
        <v>8220</v>
      </c>
      <c r="L824" s="2">
        <v>105</v>
      </c>
    </row>
    <row r="825" spans="7:12" x14ac:dyDescent="0.25">
      <c r="G825" s="2" t="s">
        <v>8218</v>
      </c>
      <c r="H825" s="2">
        <v>21</v>
      </c>
      <c r="K825" s="2" t="s">
        <v>8220</v>
      </c>
      <c r="L825" s="2">
        <v>12</v>
      </c>
    </row>
    <row r="826" spans="7:12" x14ac:dyDescent="0.25">
      <c r="G826" s="2" t="s">
        <v>8218</v>
      </c>
      <c r="H826" s="2">
        <v>134</v>
      </c>
      <c r="K826" s="2" t="s">
        <v>8220</v>
      </c>
      <c r="L826" s="2">
        <v>0</v>
      </c>
    </row>
    <row r="827" spans="7:12" x14ac:dyDescent="0.25">
      <c r="G827" s="2" t="s">
        <v>8218</v>
      </c>
      <c r="H827" s="2">
        <v>20</v>
      </c>
      <c r="K827" s="2" t="s">
        <v>8220</v>
      </c>
      <c r="L827" s="2">
        <v>16</v>
      </c>
    </row>
    <row r="828" spans="7:12" x14ac:dyDescent="0.25">
      <c r="G828" s="2" t="s">
        <v>8218</v>
      </c>
      <c r="H828" s="2">
        <v>19</v>
      </c>
      <c r="K828" s="2" t="s">
        <v>8220</v>
      </c>
      <c r="L828" s="2">
        <v>7</v>
      </c>
    </row>
    <row r="829" spans="7:12" x14ac:dyDescent="0.25">
      <c r="G829" s="2" t="s">
        <v>8218</v>
      </c>
      <c r="H829" s="2">
        <v>209</v>
      </c>
      <c r="K829" s="2" t="s">
        <v>8220</v>
      </c>
      <c r="L829" s="2">
        <v>4</v>
      </c>
    </row>
    <row r="830" spans="7:12" x14ac:dyDescent="0.25">
      <c r="G830" s="2" t="s">
        <v>8218</v>
      </c>
      <c r="H830" s="2">
        <v>38</v>
      </c>
      <c r="K830" s="2" t="s">
        <v>8220</v>
      </c>
      <c r="L830" s="2">
        <v>1</v>
      </c>
    </row>
    <row r="831" spans="7:12" x14ac:dyDescent="0.25">
      <c r="G831" s="2" t="s">
        <v>8218</v>
      </c>
      <c r="H831" s="2">
        <v>24</v>
      </c>
      <c r="K831" s="2" t="s">
        <v>8220</v>
      </c>
      <c r="L831" s="2">
        <v>28</v>
      </c>
    </row>
    <row r="832" spans="7:12" x14ac:dyDescent="0.25">
      <c r="G832" s="2" t="s">
        <v>8218</v>
      </c>
      <c r="H832" s="2">
        <v>8</v>
      </c>
      <c r="K832" s="2" t="s">
        <v>8220</v>
      </c>
      <c r="L832" s="2">
        <v>1</v>
      </c>
    </row>
    <row r="833" spans="7:12" x14ac:dyDescent="0.25">
      <c r="G833" s="2" t="s">
        <v>8218</v>
      </c>
      <c r="H833" s="2">
        <v>179</v>
      </c>
      <c r="K833" s="2" t="s">
        <v>8220</v>
      </c>
      <c r="L833" s="2">
        <v>1</v>
      </c>
    </row>
    <row r="834" spans="7:12" x14ac:dyDescent="0.25">
      <c r="G834" s="2" t="s">
        <v>8218</v>
      </c>
      <c r="H834" s="2">
        <v>26</v>
      </c>
      <c r="K834" s="2" t="s">
        <v>8220</v>
      </c>
      <c r="L834" s="2">
        <v>5</v>
      </c>
    </row>
    <row r="835" spans="7:12" x14ac:dyDescent="0.25">
      <c r="G835" s="2" t="s">
        <v>8218</v>
      </c>
      <c r="H835" s="2">
        <v>131</v>
      </c>
      <c r="K835" s="2" t="s">
        <v>8220</v>
      </c>
      <c r="L835" s="2">
        <v>3</v>
      </c>
    </row>
    <row r="836" spans="7:12" x14ac:dyDescent="0.25">
      <c r="G836" s="2" t="s">
        <v>8218</v>
      </c>
      <c r="H836" s="2">
        <v>14</v>
      </c>
      <c r="K836" s="2" t="s">
        <v>8220</v>
      </c>
      <c r="L836" s="2">
        <v>2</v>
      </c>
    </row>
    <row r="837" spans="7:12" x14ac:dyDescent="0.25">
      <c r="G837" s="2" t="s">
        <v>8218</v>
      </c>
      <c r="H837" s="2">
        <v>174</v>
      </c>
      <c r="K837" s="2" t="s">
        <v>8220</v>
      </c>
      <c r="L837" s="2">
        <v>0</v>
      </c>
    </row>
    <row r="838" spans="7:12" x14ac:dyDescent="0.25">
      <c r="G838" s="2" t="s">
        <v>8218</v>
      </c>
      <c r="H838" s="2">
        <v>191</v>
      </c>
      <c r="K838" s="2" t="s">
        <v>8220</v>
      </c>
      <c r="L838" s="2">
        <v>0</v>
      </c>
    </row>
    <row r="839" spans="7:12" x14ac:dyDescent="0.25">
      <c r="G839" s="2" t="s">
        <v>8218</v>
      </c>
      <c r="H839" s="2">
        <v>38</v>
      </c>
      <c r="K839" s="2" t="s">
        <v>8220</v>
      </c>
      <c r="L839" s="2">
        <v>3</v>
      </c>
    </row>
    <row r="840" spans="7:12" x14ac:dyDescent="0.25">
      <c r="G840" s="2" t="s">
        <v>8218</v>
      </c>
      <c r="H840" s="2">
        <v>22</v>
      </c>
      <c r="K840" s="2" t="s">
        <v>8220</v>
      </c>
      <c r="L840" s="2">
        <v>0</v>
      </c>
    </row>
    <row r="841" spans="7:12" x14ac:dyDescent="0.25">
      <c r="G841" s="2" t="s">
        <v>8218</v>
      </c>
      <c r="H841" s="2">
        <v>149</v>
      </c>
      <c r="K841" s="2" t="s">
        <v>8220</v>
      </c>
      <c r="L841" s="2">
        <v>0</v>
      </c>
    </row>
    <row r="842" spans="7:12" x14ac:dyDescent="0.25">
      <c r="G842" s="2" t="s">
        <v>8218</v>
      </c>
      <c r="H842" s="2">
        <v>56</v>
      </c>
      <c r="K842" s="2" t="s">
        <v>8220</v>
      </c>
      <c r="L842" s="2">
        <v>3</v>
      </c>
    </row>
    <row r="843" spans="7:12" x14ac:dyDescent="0.25">
      <c r="G843" s="2" t="s">
        <v>8218</v>
      </c>
      <c r="H843" s="2">
        <v>19</v>
      </c>
      <c r="K843" s="2" t="s">
        <v>8220</v>
      </c>
      <c r="L843" s="2">
        <v>7</v>
      </c>
    </row>
    <row r="844" spans="7:12" x14ac:dyDescent="0.25">
      <c r="G844" s="2" t="s">
        <v>8218</v>
      </c>
      <c r="H844" s="2">
        <v>70</v>
      </c>
      <c r="K844" s="2" t="s">
        <v>8220</v>
      </c>
      <c r="L844" s="2">
        <v>25</v>
      </c>
    </row>
    <row r="845" spans="7:12" x14ac:dyDescent="0.25">
      <c r="G845" s="2" t="s">
        <v>8218</v>
      </c>
      <c r="H845" s="2">
        <v>81</v>
      </c>
      <c r="K845" s="2" t="s">
        <v>8220</v>
      </c>
      <c r="L845" s="2">
        <v>10</v>
      </c>
    </row>
    <row r="846" spans="7:12" x14ac:dyDescent="0.25">
      <c r="G846" s="2" t="s">
        <v>8218</v>
      </c>
      <c r="H846" s="2">
        <v>32</v>
      </c>
      <c r="K846" s="2" t="s">
        <v>8220</v>
      </c>
      <c r="L846" s="2">
        <v>3</v>
      </c>
    </row>
    <row r="847" spans="7:12" x14ac:dyDescent="0.25">
      <c r="G847" s="2" t="s">
        <v>8218</v>
      </c>
      <c r="H847" s="2">
        <v>26</v>
      </c>
      <c r="K847" s="2" t="s">
        <v>8220</v>
      </c>
      <c r="L847" s="2">
        <v>5</v>
      </c>
    </row>
    <row r="848" spans="7:12" x14ac:dyDescent="0.25">
      <c r="G848" s="2" t="s">
        <v>8218</v>
      </c>
      <c r="H848" s="2">
        <v>105</v>
      </c>
      <c r="K848" s="2" t="s">
        <v>8220</v>
      </c>
      <c r="L848" s="2">
        <v>5</v>
      </c>
    </row>
    <row r="849" spans="7:12" x14ac:dyDescent="0.25">
      <c r="G849" s="2" t="s">
        <v>8218</v>
      </c>
      <c r="H849" s="2">
        <v>29</v>
      </c>
      <c r="K849" s="2" t="s">
        <v>8220</v>
      </c>
      <c r="L849" s="2">
        <v>27</v>
      </c>
    </row>
    <row r="850" spans="7:12" x14ac:dyDescent="0.25">
      <c r="G850" s="2" t="s">
        <v>8218</v>
      </c>
      <c r="H850" s="2">
        <v>8</v>
      </c>
      <c r="K850" s="2" t="s">
        <v>8220</v>
      </c>
      <c r="L850" s="2">
        <v>2</v>
      </c>
    </row>
    <row r="851" spans="7:12" x14ac:dyDescent="0.25">
      <c r="G851" s="2" t="s">
        <v>8218</v>
      </c>
      <c r="H851" s="2">
        <v>89</v>
      </c>
      <c r="K851" s="2" t="s">
        <v>8220</v>
      </c>
      <c r="L851" s="2">
        <v>236</v>
      </c>
    </row>
    <row r="852" spans="7:12" x14ac:dyDescent="0.25">
      <c r="G852" s="2" t="s">
        <v>8218</v>
      </c>
      <c r="H852" s="2">
        <v>44</v>
      </c>
      <c r="K852" s="2" t="s">
        <v>8220</v>
      </c>
      <c r="L852" s="2">
        <v>1</v>
      </c>
    </row>
    <row r="853" spans="7:12" x14ac:dyDescent="0.25">
      <c r="G853" s="2" t="s">
        <v>8218</v>
      </c>
      <c r="H853" s="2">
        <v>246</v>
      </c>
      <c r="K853" s="2" t="s">
        <v>8220</v>
      </c>
      <c r="L853" s="2">
        <v>12</v>
      </c>
    </row>
    <row r="854" spans="7:12" x14ac:dyDescent="0.25">
      <c r="G854" s="2" t="s">
        <v>8218</v>
      </c>
      <c r="H854" s="2">
        <v>120</v>
      </c>
      <c r="K854" s="2" t="s">
        <v>8220</v>
      </c>
      <c r="L854" s="2">
        <v>4</v>
      </c>
    </row>
    <row r="855" spans="7:12" x14ac:dyDescent="0.25">
      <c r="G855" s="2" t="s">
        <v>8218</v>
      </c>
      <c r="H855" s="2">
        <v>26</v>
      </c>
      <c r="K855" s="2" t="s">
        <v>8220</v>
      </c>
      <c r="L855" s="2">
        <v>3</v>
      </c>
    </row>
    <row r="856" spans="7:12" x14ac:dyDescent="0.25">
      <c r="G856" s="2" t="s">
        <v>8218</v>
      </c>
      <c r="H856" s="2">
        <v>45</v>
      </c>
      <c r="K856" s="2" t="s">
        <v>8220</v>
      </c>
      <c r="L856" s="2">
        <v>99</v>
      </c>
    </row>
    <row r="857" spans="7:12" x14ac:dyDescent="0.25">
      <c r="G857" s="2" t="s">
        <v>8218</v>
      </c>
      <c r="H857" s="2">
        <v>20</v>
      </c>
      <c r="K857" s="2" t="s">
        <v>8220</v>
      </c>
      <c r="L857" s="2">
        <v>3</v>
      </c>
    </row>
    <row r="858" spans="7:12" x14ac:dyDescent="0.25">
      <c r="G858" s="2" t="s">
        <v>8218</v>
      </c>
      <c r="H858" s="2">
        <v>47</v>
      </c>
      <c r="K858" s="2" t="s">
        <v>8220</v>
      </c>
      <c r="L858" s="2">
        <v>3</v>
      </c>
    </row>
    <row r="859" spans="7:12" x14ac:dyDescent="0.25">
      <c r="G859" s="2" t="s">
        <v>8218</v>
      </c>
      <c r="H859" s="2">
        <v>13</v>
      </c>
      <c r="K859" s="2" t="s">
        <v>8220</v>
      </c>
      <c r="L859" s="2">
        <v>22</v>
      </c>
    </row>
    <row r="860" spans="7:12" x14ac:dyDescent="0.25">
      <c r="G860" s="2" t="s">
        <v>8218</v>
      </c>
      <c r="H860" s="2">
        <v>183</v>
      </c>
      <c r="K860" s="2" t="s">
        <v>8220</v>
      </c>
      <c r="L860" s="2">
        <v>4</v>
      </c>
    </row>
    <row r="861" spans="7:12" x14ac:dyDescent="0.25">
      <c r="G861" s="2" t="s">
        <v>8218</v>
      </c>
      <c r="H861" s="2">
        <v>21</v>
      </c>
      <c r="K861" s="2" t="s">
        <v>8220</v>
      </c>
      <c r="L861" s="2">
        <v>534</v>
      </c>
    </row>
    <row r="862" spans="7:12" x14ac:dyDescent="0.25">
      <c r="G862" s="2" t="s">
        <v>8218</v>
      </c>
      <c r="H862" s="2">
        <v>42</v>
      </c>
      <c r="K862" s="2" t="s">
        <v>8220</v>
      </c>
      <c r="L862" s="2">
        <v>12</v>
      </c>
    </row>
    <row r="863" spans="7:12" x14ac:dyDescent="0.25">
      <c r="G863" s="2" t="s">
        <v>8218</v>
      </c>
      <c r="H863" s="2">
        <v>54</v>
      </c>
      <c r="K863" s="2" t="s">
        <v>8220</v>
      </c>
      <c r="L863" s="2">
        <v>56</v>
      </c>
    </row>
    <row r="864" spans="7:12" x14ac:dyDescent="0.25">
      <c r="G864" s="2" t="s">
        <v>8218</v>
      </c>
      <c r="H864" s="2">
        <v>38</v>
      </c>
      <c r="K864" s="2" t="s">
        <v>8220</v>
      </c>
      <c r="L864" s="2">
        <v>11</v>
      </c>
    </row>
    <row r="865" spans="7:12" x14ac:dyDescent="0.25">
      <c r="G865" s="2" t="s">
        <v>8218</v>
      </c>
      <c r="H865" s="2">
        <v>64</v>
      </c>
      <c r="K865" s="2" t="s">
        <v>8220</v>
      </c>
      <c r="L865" s="2">
        <v>0</v>
      </c>
    </row>
    <row r="866" spans="7:12" x14ac:dyDescent="0.25">
      <c r="G866" s="2" t="s">
        <v>8218</v>
      </c>
      <c r="H866" s="2">
        <v>13</v>
      </c>
      <c r="K866" s="2" t="s">
        <v>8220</v>
      </c>
      <c r="L866" s="2">
        <v>12</v>
      </c>
    </row>
    <row r="867" spans="7:12" x14ac:dyDescent="0.25">
      <c r="G867" s="2" t="s">
        <v>8218</v>
      </c>
      <c r="H867" s="2">
        <v>33</v>
      </c>
      <c r="K867" s="2" t="s">
        <v>8220</v>
      </c>
      <c r="L867" s="2">
        <v>5</v>
      </c>
    </row>
    <row r="868" spans="7:12" x14ac:dyDescent="0.25">
      <c r="G868" s="2" t="s">
        <v>8218</v>
      </c>
      <c r="H868" s="2">
        <v>52</v>
      </c>
      <c r="K868" s="2" t="s">
        <v>8220</v>
      </c>
      <c r="L868" s="2">
        <v>24</v>
      </c>
    </row>
    <row r="869" spans="7:12" x14ac:dyDescent="0.25">
      <c r="G869" s="2" t="s">
        <v>8218</v>
      </c>
      <c r="H869" s="2">
        <v>107</v>
      </c>
      <c r="K869" s="2" t="s">
        <v>8220</v>
      </c>
      <c r="L869" s="2">
        <v>89</v>
      </c>
    </row>
    <row r="870" spans="7:12" x14ac:dyDescent="0.25">
      <c r="G870" s="2" t="s">
        <v>8218</v>
      </c>
      <c r="H870" s="2">
        <v>11</v>
      </c>
      <c r="K870" s="2" t="s">
        <v>8220</v>
      </c>
      <c r="L870" s="2">
        <v>1</v>
      </c>
    </row>
    <row r="871" spans="7:12" x14ac:dyDescent="0.25">
      <c r="G871" s="2" t="s">
        <v>8218</v>
      </c>
      <c r="H871" s="2">
        <v>34</v>
      </c>
      <c r="K871" s="2" t="s">
        <v>8220</v>
      </c>
      <c r="L871" s="2">
        <v>55</v>
      </c>
    </row>
    <row r="872" spans="7:12" x14ac:dyDescent="0.25">
      <c r="G872" s="2" t="s">
        <v>8218</v>
      </c>
      <c r="H872" s="2">
        <v>75</v>
      </c>
      <c r="K872" s="2" t="s">
        <v>8220</v>
      </c>
      <c r="L872" s="2">
        <v>2</v>
      </c>
    </row>
    <row r="873" spans="7:12" x14ac:dyDescent="0.25">
      <c r="G873" s="2" t="s">
        <v>8218</v>
      </c>
      <c r="H873" s="2">
        <v>26</v>
      </c>
      <c r="K873" s="2" t="s">
        <v>8220</v>
      </c>
      <c r="L873" s="2">
        <v>0</v>
      </c>
    </row>
    <row r="874" spans="7:12" x14ac:dyDescent="0.25">
      <c r="G874" s="2" t="s">
        <v>8218</v>
      </c>
      <c r="H874" s="2">
        <v>50</v>
      </c>
      <c r="K874" s="2" t="s">
        <v>8220</v>
      </c>
      <c r="L874" s="2">
        <v>4</v>
      </c>
    </row>
    <row r="875" spans="7:12" x14ac:dyDescent="0.25">
      <c r="G875" s="2" t="s">
        <v>8218</v>
      </c>
      <c r="H875" s="2">
        <v>80</v>
      </c>
      <c r="K875" s="2" t="s">
        <v>8220</v>
      </c>
      <c r="L875" s="2">
        <v>6</v>
      </c>
    </row>
    <row r="876" spans="7:12" x14ac:dyDescent="0.25">
      <c r="G876" s="2" t="s">
        <v>8218</v>
      </c>
      <c r="H876" s="2">
        <v>110</v>
      </c>
      <c r="K876" s="2" t="s">
        <v>8220</v>
      </c>
      <c r="L876" s="2">
        <v>4</v>
      </c>
    </row>
    <row r="877" spans="7:12" x14ac:dyDescent="0.25">
      <c r="G877" s="2" t="s">
        <v>8218</v>
      </c>
      <c r="H877" s="2">
        <v>77</v>
      </c>
      <c r="K877" s="2" t="s">
        <v>8220</v>
      </c>
      <c r="L877" s="2">
        <v>4</v>
      </c>
    </row>
    <row r="878" spans="7:12" x14ac:dyDescent="0.25">
      <c r="G878" s="2" t="s">
        <v>8218</v>
      </c>
      <c r="H878" s="2">
        <v>50</v>
      </c>
      <c r="K878" s="2" t="s">
        <v>8220</v>
      </c>
      <c r="L878" s="2">
        <v>2</v>
      </c>
    </row>
    <row r="879" spans="7:12" x14ac:dyDescent="0.25">
      <c r="G879" s="2" t="s">
        <v>8218</v>
      </c>
      <c r="H879" s="2">
        <v>145</v>
      </c>
      <c r="K879" s="2" t="s">
        <v>8220</v>
      </c>
      <c r="L879" s="2">
        <v>5</v>
      </c>
    </row>
    <row r="880" spans="7:12" x14ac:dyDescent="0.25">
      <c r="G880" s="2" t="s">
        <v>8218</v>
      </c>
      <c r="H880" s="2">
        <v>29</v>
      </c>
      <c r="K880" s="2" t="s">
        <v>8220</v>
      </c>
      <c r="L880" s="2">
        <v>83</v>
      </c>
    </row>
    <row r="881" spans="7:12" x14ac:dyDescent="0.25">
      <c r="G881" s="2" t="s">
        <v>8218</v>
      </c>
      <c r="H881" s="2">
        <v>114</v>
      </c>
      <c r="K881" s="2" t="s">
        <v>8220</v>
      </c>
      <c r="L881" s="2">
        <v>57</v>
      </c>
    </row>
    <row r="882" spans="7:12" x14ac:dyDescent="0.25">
      <c r="G882" s="2" t="s">
        <v>8218</v>
      </c>
      <c r="H882" s="2">
        <v>96</v>
      </c>
      <c r="K882" s="2" t="s">
        <v>8220</v>
      </c>
      <c r="L882" s="2">
        <v>311</v>
      </c>
    </row>
    <row r="883" spans="7:12" x14ac:dyDescent="0.25">
      <c r="G883" s="2" t="s">
        <v>8218</v>
      </c>
      <c r="H883" s="2">
        <v>31</v>
      </c>
      <c r="K883" s="2" t="s">
        <v>8220</v>
      </c>
      <c r="L883" s="2">
        <v>2</v>
      </c>
    </row>
    <row r="884" spans="7:12" x14ac:dyDescent="0.25">
      <c r="G884" s="2" t="s">
        <v>8218</v>
      </c>
      <c r="H884" s="2">
        <v>4883</v>
      </c>
      <c r="K884" s="2" t="s">
        <v>8220</v>
      </c>
      <c r="L884" s="2">
        <v>16</v>
      </c>
    </row>
    <row r="885" spans="7:12" x14ac:dyDescent="0.25">
      <c r="G885" s="2" t="s">
        <v>8218</v>
      </c>
      <c r="H885" s="2">
        <v>95</v>
      </c>
      <c r="K885" s="2" t="s">
        <v>8220</v>
      </c>
      <c r="L885" s="2">
        <v>9</v>
      </c>
    </row>
    <row r="886" spans="7:12" x14ac:dyDescent="0.25">
      <c r="G886" s="2" t="s">
        <v>8218</v>
      </c>
      <c r="H886" s="2">
        <v>2478</v>
      </c>
      <c r="K886" s="2" t="s">
        <v>8220</v>
      </c>
      <c r="L886" s="2">
        <v>1</v>
      </c>
    </row>
    <row r="887" spans="7:12" x14ac:dyDescent="0.25">
      <c r="G887" s="2" t="s">
        <v>8218</v>
      </c>
      <c r="H887" s="2">
        <v>1789</v>
      </c>
      <c r="K887" s="2" t="s">
        <v>8220</v>
      </c>
      <c r="L887" s="2">
        <v>12</v>
      </c>
    </row>
    <row r="888" spans="7:12" x14ac:dyDescent="0.25">
      <c r="G888" s="2" t="s">
        <v>8218</v>
      </c>
      <c r="H888" s="2">
        <v>680</v>
      </c>
      <c r="K888" s="2" t="s">
        <v>8220</v>
      </c>
      <c r="L888" s="2">
        <v>0</v>
      </c>
    </row>
    <row r="889" spans="7:12" x14ac:dyDescent="0.25">
      <c r="G889" s="2" t="s">
        <v>8218</v>
      </c>
      <c r="H889" s="2">
        <v>70</v>
      </c>
      <c r="K889" s="2" t="s">
        <v>8220</v>
      </c>
      <c r="L889" s="2">
        <v>20</v>
      </c>
    </row>
    <row r="890" spans="7:12" x14ac:dyDescent="0.25">
      <c r="G890" s="2" t="s">
        <v>8218</v>
      </c>
      <c r="H890" s="2">
        <v>23</v>
      </c>
      <c r="K890" s="2" t="s">
        <v>8220</v>
      </c>
      <c r="L890" s="2">
        <v>16</v>
      </c>
    </row>
    <row r="891" spans="7:12" x14ac:dyDescent="0.25">
      <c r="G891" s="2" t="s">
        <v>8218</v>
      </c>
      <c r="H891" s="2">
        <v>4245</v>
      </c>
      <c r="K891" s="2" t="s">
        <v>8220</v>
      </c>
      <c r="L891" s="2">
        <v>33</v>
      </c>
    </row>
    <row r="892" spans="7:12" x14ac:dyDescent="0.25">
      <c r="G892" s="2" t="s">
        <v>8218</v>
      </c>
      <c r="H892" s="2">
        <v>943</v>
      </c>
      <c r="K892" s="2" t="s">
        <v>8220</v>
      </c>
      <c r="L892" s="2">
        <v>2</v>
      </c>
    </row>
    <row r="893" spans="7:12" x14ac:dyDescent="0.25">
      <c r="G893" s="2" t="s">
        <v>8218</v>
      </c>
      <c r="H893" s="2">
        <v>1876</v>
      </c>
      <c r="K893" s="2" t="s">
        <v>8220</v>
      </c>
      <c r="L893" s="2">
        <v>6</v>
      </c>
    </row>
    <row r="894" spans="7:12" x14ac:dyDescent="0.25">
      <c r="G894" s="2" t="s">
        <v>8218</v>
      </c>
      <c r="H894" s="2">
        <v>834</v>
      </c>
      <c r="K894" s="2" t="s">
        <v>8220</v>
      </c>
      <c r="L894" s="2">
        <v>0</v>
      </c>
    </row>
    <row r="895" spans="7:12" x14ac:dyDescent="0.25">
      <c r="G895" s="2" t="s">
        <v>8218</v>
      </c>
      <c r="H895" s="2">
        <v>682</v>
      </c>
      <c r="K895" s="2" t="s">
        <v>8220</v>
      </c>
      <c r="L895" s="2">
        <v>3</v>
      </c>
    </row>
    <row r="896" spans="7:12" x14ac:dyDescent="0.25">
      <c r="G896" s="2" t="s">
        <v>8218</v>
      </c>
      <c r="H896" s="2">
        <v>147</v>
      </c>
      <c r="K896" s="2" t="s">
        <v>8220</v>
      </c>
      <c r="L896" s="2">
        <v>0</v>
      </c>
    </row>
    <row r="897" spans="7:12" x14ac:dyDescent="0.25">
      <c r="G897" s="2" t="s">
        <v>8218</v>
      </c>
      <c r="H897" s="2">
        <v>415</v>
      </c>
      <c r="K897" s="2" t="s">
        <v>8220</v>
      </c>
      <c r="L897" s="2">
        <v>3</v>
      </c>
    </row>
    <row r="898" spans="7:12" x14ac:dyDescent="0.25">
      <c r="G898" s="2" t="s">
        <v>8218</v>
      </c>
      <c r="H898" s="2">
        <v>290</v>
      </c>
      <c r="K898" s="2" t="s">
        <v>8220</v>
      </c>
      <c r="L898" s="2">
        <v>13</v>
      </c>
    </row>
    <row r="899" spans="7:12" x14ac:dyDescent="0.25">
      <c r="G899" s="2" t="s">
        <v>8218</v>
      </c>
      <c r="H899" s="2">
        <v>365</v>
      </c>
      <c r="K899" s="2" t="s">
        <v>8220</v>
      </c>
      <c r="L899" s="2">
        <v>6</v>
      </c>
    </row>
    <row r="900" spans="7:12" x14ac:dyDescent="0.25">
      <c r="G900" s="2" t="s">
        <v>8218</v>
      </c>
      <c r="H900" s="2">
        <v>660</v>
      </c>
      <c r="K900" s="2" t="s">
        <v>8220</v>
      </c>
      <c r="L900" s="2">
        <v>1</v>
      </c>
    </row>
    <row r="901" spans="7:12" x14ac:dyDescent="0.25">
      <c r="G901" s="2" t="s">
        <v>8218</v>
      </c>
      <c r="H901" s="2">
        <v>1356</v>
      </c>
      <c r="K901" s="2" t="s">
        <v>8220</v>
      </c>
      <c r="L901" s="2">
        <v>0</v>
      </c>
    </row>
    <row r="902" spans="7:12" x14ac:dyDescent="0.25">
      <c r="G902" s="2" t="s">
        <v>8218</v>
      </c>
      <c r="H902" s="2">
        <v>424</v>
      </c>
      <c r="K902" s="2" t="s">
        <v>8220</v>
      </c>
      <c r="L902" s="2">
        <v>5</v>
      </c>
    </row>
    <row r="903" spans="7:12" x14ac:dyDescent="0.25">
      <c r="G903" s="2" t="s">
        <v>8218</v>
      </c>
      <c r="H903" s="2">
        <v>33</v>
      </c>
      <c r="K903" s="2" t="s">
        <v>8220</v>
      </c>
      <c r="L903" s="2">
        <v>0</v>
      </c>
    </row>
    <row r="904" spans="7:12" x14ac:dyDescent="0.25">
      <c r="G904" s="2" t="s">
        <v>8218</v>
      </c>
      <c r="H904" s="2">
        <v>1633</v>
      </c>
      <c r="K904" s="2" t="s">
        <v>8220</v>
      </c>
      <c r="L904" s="2">
        <v>36</v>
      </c>
    </row>
    <row r="905" spans="7:12" x14ac:dyDescent="0.25">
      <c r="G905" s="2" t="s">
        <v>8218</v>
      </c>
      <c r="H905" s="2">
        <v>306</v>
      </c>
      <c r="K905" s="2" t="s">
        <v>8220</v>
      </c>
      <c r="L905" s="2">
        <v>1</v>
      </c>
    </row>
    <row r="906" spans="7:12" x14ac:dyDescent="0.25">
      <c r="G906" s="2" t="s">
        <v>8218</v>
      </c>
      <c r="H906" s="2">
        <v>205</v>
      </c>
      <c r="K906" s="2" t="s">
        <v>8220</v>
      </c>
      <c r="L906" s="2">
        <v>1</v>
      </c>
    </row>
    <row r="907" spans="7:12" x14ac:dyDescent="0.25">
      <c r="G907" s="2" t="s">
        <v>8218</v>
      </c>
      <c r="H907" s="2">
        <v>1281</v>
      </c>
      <c r="K907" s="2" t="s">
        <v>8220</v>
      </c>
      <c r="L907" s="2">
        <v>1</v>
      </c>
    </row>
    <row r="908" spans="7:12" x14ac:dyDescent="0.25">
      <c r="G908" s="2" t="s">
        <v>8218</v>
      </c>
      <c r="H908" s="2">
        <v>103</v>
      </c>
      <c r="K908" s="2" t="s">
        <v>8220</v>
      </c>
      <c r="L908" s="2">
        <v>9</v>
      </c>
    </row>
    <row r="909" spans="7:12" x14ac:dyDescent="0.25">
      <c r="G909" s="2" t="s">
        <v>8218</v>
      </c>
      <c r="H909" s="2">
        <v>1513</v>
      </c>
      <c r="K909" s="2" t="s">
        <v>8220</v>
      </c>
      <c r="L909" s="2">
        <v>1</v>
      </c>
    </row>
    <row r="910" spans="7:12" x14ac:dyDescent="0.25">
      <c r="G910" s="2" t="s">
        <v>8218</v>
      </c>
      <c r="H910" s="2">
        <v>405</v>
      </c>
      <c r="K910" s="2" t="s">
        <v>8220</v>
      </c>
      <c r="L910" s="2">
        <v>0</v>
      </c>
    </row>
    <row r="911" spans="7:12" x14ac:dyDescent="0.25">
      <c r="G911" s="2" t="s">
        <v>8218</v>
      </c>
      <c r="H911" s="2">
        <v>510</v>
      </c>
      <c r="K911" s="2" t="s">
        <v>8220</v>
      </c>
      <c r="L911" s="2">
        <v>1</v>
      </c>
    </row>
    <row r="912" spans="7:12" x14ac:dyDescent="0.25">
      <c r="G912" s="2" t="s">
        <v>8218</v>
      </c>
      <c r="H912" s="2">
        <v>1887</v>
      </c>
      <c r="K912" s="2" t="s">
        <v>8220</v>
      </c>
      <c r="L912" s="2">
        <v>1</v>
      </c>
    </row>
    <row r="913" spans="7:12" x14ac:dyDescent="0.25">
      <c r="G913" s="2" t="s">
        <v>8218</v>
      </c>
      <c r="H913" s="2">
        <v>701</v>
      </c>
      <c r="K913" s="2" t="s">
        <v>8220</v>
      </c>
      <c r="L913" s="2">
        <v>4</v>
      </c>
    </row>
    <row r="914" spans="7:12" x14ac:dyDescent="0.25">
      <c r="G914" s="2" t="s">
        <v>8218</v>
      </c>
      <c r="H914" s="2">
        <v>3863</v>
      </c>
      <c r="K914" s="2" t="s">
        <v>8220</v>
      </c>
      <c r="L914" s="2">
        <v>2</v>
      </c>
    </row>
    <row r="915" spans="7:12" x14ac:dyDescent="0.25">
      <c r="G915" s="2" t="s">
        <v>8218</v>
      </c>
      <c r="H915" s="2">
        <v>238</v>
      </c>
      <c r="K915" s="2" t="s">
        <v>8220</v>
      </c>
      <c r="L915" s="2">
        <v>2</v>
      </c>
    </row>
    <row r="916" spans="7:12" x14ac:dyDescent="0.25">
      <c r="G916" s="2" t="s">
        <v>8218</v>
      </c>
      <c r="H916" s="2">
        <v>2051</v>
      </c>
      <c r="K916" s="2" t="s">
        <v>8220</v>
      </c>
      <c r="L916" s="2">
        <v>2</v>
      </c>
    </row>
    <row r="917" spans="7:12" x14ac:dyDescent="0.25">
      <c r="G917" s="2" t="s">
        <v>8218</v>
      </c>
      <c r="H917" s="2">
        <v>402</v>
      </c>
      <c r="K917" s="2" t="s">
        <v>8220</v>
      </c>
      <c r="L917" s="2">
        <v>0</v>
      </c>
    </row>
    <row r="918" spans="7:12" x14ac:dyDescent="0.25">
      <c r="G918" s="2" t="s">
        <v>8218</v>
      </c>
      <c r="H918" s="2">
        <v>253</v>
      </c>
      <c r="K918" s="2" t="s">
        <v>8220</v>
      </c>
      <c r="L918" s="2">
        <v>2</v>
      </c>
    </row>
    <row r="919" spans="7:12" x14ac:dyDescent="0.25">
      <c r="G919" s="2" t="s">
        <v>8218</v>
      </c>
      <c r="H919" s="2">
        <v>473</v>
      </c>
      <c r="K919" s="2" t="s">
        <v>8220</v>
      </c>
      <c r="L919" s="2">
        <v>4</v>
      </c>
    </row>
    <row r="920" spans="7:12" x14ac:dyDescent="0.25">
      <c r="G920" s="2" t="s">
        <v>8218</v>
      </c>
      <c r="H920" s="2">
        <v>821</v>
      </c>
      <c r="K920" s="2" t="s">
        <v>8220</v>
      </c>
      <c r="L920" s="2">
        <v>2</v>
      </c>
    </row>
    <row r="921" spans="7:12" x14ac:dyDescent="0.25">
      <c r="G921" s="2" t="s">
        <v>8218</v>
      </c>
      <c r="H921" s="2">
        <v>388</v>
      </c>
      <c r="K921" s="2" t="s">
        <v>8220</v>
      </c>
      <c r="L921" s="2">
        <v>0</v>
      </c>
    </row>
    <row r="922" spans="7:12" x14ac:dyDescent="0.25">
      <c r="G922" s="2" t="s">
        <v>8218</v>
      </c>
      <c r="H922" s="2">
        <v>813</v>
      </c>
      <c r="K922" s="2" t="s">
        <v>8220</v>
      </c>
      <c r="L922" s="2">
        <v>1</v>
      </c>
    </row>
    <row r="923" spans="7:12" x14ac:dyDescent="0.25">
      <c r="G923" s="2" t="s">
        <v>8218</v>
      </c>
      <c r="H923" s="2">
        <v>1945</v>
      </c>
      <c r="K923" s="2" t="s">
        <v>8220</v>
      </c>
      <c r="L923" s="2">
        <v>0</v>
      </c>
    </row>
    <row r="924" spans="7:12" x14ac:dyDescent="0.25">
      <c r="G924" s="2" t="s">
        <v>8218</v>
      </c>
      <c r="H924" s="2">
        <v>1637</v>
      </c>
      <c r="K924" s="2" t="s">
        <v>8220</v>
      </c>
      <c r="L924" s="2">
        <v>2</v>
      </c>
    </row>
    <row r="925" spans="7:12" x14ac:dyDescent="0.25">
      <c r="G925" s="2" t="s">
        <v>8218</v>
      </c>
      <c r="H925" s="2">
        <v>1375</v>
      </c>
      <c r="K925" s="2" t="s">
        <v>8220</v>
      </c>
      <c r="L925" s="2">
        <v>7</v>
      </c>
    </row>
    <row r="926" spans="7:12" x14ac:dyDescent="0.25">
      <c r="G926" s="2" t="s">
        <v>8218</v>
      </c>
      <c r="H926" s="2">
        <v>17</v>
      </c>
      <c r="K926" s="2" t="s">
        <v>8220</v>
      </c>
      <c r="L926" s="2">
        <v>5</v>
      </c>
    </row>
    <row r="927" spans="7:12" x14ac:dyDescent="0.25">
      <c r="G927" s="2" t="s">
        <v>8218</v>
      </c>
      <c r="H927" s="2">
        <v>354</v>
      </c>
      <c r="K927" s="2" t="s">
        <v>8220</v>
      </c>
      <c r="L927" s="2">
        <v>0</v>
      </c>
    </row>
    <row r="928" spans="7:12" x14ac:dyDescent="0.25">
      <c r="G928" s="2" t="s">
        <v>8218</v>
      </c>
      <c r="H928" s="2">
        <v>191</v>
      </c>
      <c r="K928" s="2" t="s">
        <v>8220</v>
      </c>
      <c r="L928" s="2">
        <v>0</v>
      </c>
    </row>
    <row r="929" spans="7:12" x14ac:dyDescent="0.25">
      <c r="G929" s="2" t="s">
        <v>8218</v>
      </c>
      <c r="H929" s="2">
        <v>303</v>
      </c>
      <c r="K929" s="2" t="s">
        <v>8220</v>
      </c>
      <c r="L929" s="2">
        <v>0</v>
      </c>
    </row>
    <row r="930" spans="7:12" x14ac:dyDescent="0.25">
      <c r="G930" s="2" t="s">
        <v>8218</v>
      </c>
      <c r="H930" s="2">
        <v>137</v>
      </c>
      <c r="K930" s="2" t="s">
        <v>8220</v>
      </c>
      <c r="L930" s="2">
        <v>2</v>
      </c>
    </row>
    <row r="931" spans="7:12" x14ac:dyDescent="0.25">
      <c r="G931" s="2" t="s">
        <v>8218</v>
      </c>
      <c r="H931" s="2">
        <v>41</v>
      </c>
      <c r="K931" s="2" t="s">
        <v>8220</v>
      </c>
      <c r="L931" s="2">
        <v>0</v>
      </c>
    </row>
    <row r="932" spans="7:12" x14ac:dyDescent="0.25">
      <c r="G932" s="2" t="s">
        <v>8218</v>
      </c>
      <c r="H932" s="2">
        <v>398</v>
      </c>
      <c r="K932" s="2" t="s">
        <v>8220</v>
      </c>
      <c r="L932" s="2">
        <v>0</v>
      </c>
    </row>
    <row r="933" spans="7:12" x14ac:dyDescent="0.25">
      <c r="G933" s="2" t="s">
        <v>8218</v>
      </c>
      <c r="H933" s="2">
        <v>1737</v>
      </c>
      <c r="K933" s="2" t="s">
        <v>8220</v>
      </c>
      <c r="L933" s="2">
        <v>28</v>
      </c>
    </row>
    <row r="934" spans="7:12" x14ac:dyDescent="0.25">
      <c r="G934" s="2" t="s">
        <v>8218</v>
      </c>
      <c r="H934" s="2">
        <v>971</v>
      </c>
      <c r="K934" s="2" t="s">
        <v>8220</v>
      </c>
      <c r="L934" s="2">
        <v>2</v>
      </c>
    </row>
    <row r="935" spans="7:12" x14ac:dyDescent="0.25">
      <c r="G935" s="2" t="s">
        <v>8218</v>
      </c>
      <c r="H935" s="2">
        <v>183</v>
      </c>
      <c r="K935" s="2" t="s">
        <v>8220</v>
      </c>
      <c r="L935" s="2">
        <v>0</v>
      </c>
    </row>
    <row r="936" spans="7:12" x14ac:dyDescent="0.25">
      <c r="G936" s="2" t="s">
        <v>8218</v>
      </c>
      <c r="H936" s="2">
        <v>4562</v>
      </c>
      <c r="K936" s="2" t="s">
        <v>8220</v>
      </c>
      <c r="L936" s="2">
        <v>0</v>
      </c>
    </row>
    <row r="937" spans="7:12" x14ac:dyDescent="0.25">
      <c r="G937" s="2" t="s">
        <v>8218</v>
      </c>
      <c r="H937" s="2">
        <v>26457</v>
      </c>
      <c r="K937" s="2" t="s">
        <v>8220</v>
      </c>
      <c r="L937" s="2">
        <v>0</v>
      </c>
    </row>
    <row r="938" spans="7:12" x14ac:dyDescent="0.25">
      <c r="G938" s="2" t="s">
        <v>8218</v>
      </c>
      <c r="H938" s="2">
        <v>162</v>
      </c>
      <c r="K938" s="2" t="s">
        <v>8220</v>
      </c>
      <c r="L938" s="2">
        <v>4</v>
      </c>
    </row>
    <row r="939" spans="7:12" x14ac:dyDescent="0.25">
      <c r="G939" s="2" t="s">
        <v>8218</v>
      </c>
      <c r="H939" s="2">
        <v>479</v>
      </c>
      <c r="K939" s="2" t="s">
        <v>8220</v>
      </c>
      <c r="L939" s="2">
        <v>12</v>
      </c>
    </row>
    <row r="940" spans="7:12" x14ac:dyDescent="0.25">
      <c r="G940" s="2" t="s">
        <v>8218</v>
      </c>
      <c r="H940" s="2">
        <v>426</v>
      </c>
      <c r="K940" s="2" t="s">
        <v>8220</v>
      </c>
      <c r="L940" s="2">
        <v>0</v>
      </c>
    </row>
    <row r="941" spans="7:12" x14ac:dyDescent="0.25">
      <c r="G941" s="2" t="s">
        <v>8218</v>
      </c>
      <c r="H941" s="2">
        <v>450</v>
      </c>
      <c r="K941" s="2" t="s">
        <v>8220</v>
      </c>
      <c r="L941" s="2">
        <v>33</v>
      </c>
    </row>
    <row r="942" spans="7:12" x14ac:dyDescent="0.25">
      <c r="G942" s="2" t="s">
        <v>8218</v>
      </c>
      <c r="H942" s="2">
        <v>1780</v>
      </c>
      <c r="K942" s="2" t="s">
        <v>8220</v>
      </c>
      <c r="L942" s="2">
        <v>0</v>
      </c>
    </row>
    <row r="943" spans="7:12" x14ac:dyDescent="0.25">
      <c r="G943" s="2" t="s">
        <v>8218</v>
      </c>
      <c r="H943" s="2">
        <v>122</v>
      </c>
      <c r="K943" s="2" t="s">
        <v>8220</v>
      </c>
      <c r="L943" s="2">
        <v>4</v>
      </c>
    </row>
    <row r="944" spans="7:12" x14ac:dyDescent="0.25">
      <c r="G944" s="2" t="s">
        <v>8218</v>
      </c>
      <c r="H944" s="2">
        <v>95</v>
      </c>
      <c r="K944" s="2" t="s">
        <v>8220</v>
      </c>
      <c r="L944" s="2">
        <v>0</v>
      </c>
    </row>
    <row r="945" spans="7:12" x14ac:dyDescent="0.25">
      <c r="G945" s="2" t="s">
        <v>8218</v>
      </c>
      <c r="H945" s="2">
        <v>325</v>
      </c>
      <c r="K945" s="2" t="s">
        <v>8220</v>
      </c>
      <c r="L945" s="2">
        <v>11</v>
      </c>
    </row>
    <row r="946" spans="7:12" x14ac:dyDescent="0.25">
      <c r="G946" s="2" t="s">
        <v>8218</v>
      </c>
      <c r="H946" s="2">
        <v>353</v>
      </c>
      <c r="K946" s="2" t="s">
        <v>8220</v>
      </c>
      <c r="L946" s="2">
        <v>1</v>
      </c>
    </row>
    <row r="947" spans="7:12" x14ac:dyDescent="0.25">
      <c r="G947" s="2" t="s">
        <v>8218</v>
      </c>
      <c r="H947" s="2">
        <v>105</v>
      </c>
      <c r="K947" s="2" t="s">
        <v>8220</v>
      </c>
      <c r="L947" s="2">
        <v>5</v>
      </c>
    </row>
    <row r="948" spans="7:12" x14ac:dyDescent="0.25">
      <c r="G948" s="2" t="s">
        <v>8218</v>
      </c>
      <c r="H948" s="2">
        <v>729</v>
      </c>
      <c r="K948" s="2" t="s">
        <v>8220</v>
      </c>
      <c r="L948" s="2">
        <v>0</v>
      </c>
    </row>
    <row r="949" spans="7:12" x14ac:dyDescent="0.25">
      <c r="G949" s="2" t="s">
        <v>8218</v>
      </c>
      <c r="H949" s="2">
        <v>454</v>
      </c>
      <c r="K949" s="2" t="s">
        <v>8220</v>
      </c>
      <c r="L949" s="2">
        <v>1</v>
      </c>
    </row>
    <row r="950" spans="7:12" x14ac:dyDescent="0.25">
      <c r="G950" s="2" t="s">
        <v>8218</v>
      </c>
      <c r="H950" s="2">
        <v>539</v>
      </c>
      <c r="K950" s="2" t="s">
        <v>8220</v>
      </c>
      <c r="L950" s="2">
        <v>1</v>
      </c>
    </row>
    <row r="951" spans="7:12" x14ac:dyDescent="0.25">
      <c r="G951" s="2" t="s">
        <v>8218</v>
      </c>
      <c r="H951" s="2">
        <v>79</v>
      </c>
      <c r="K951" s="2" t="s">
        <v>8220</v>
      </c>
      <c r="L951" s="2">
        <v>6</v>
      </c>
    </row>
    <row r="952" spans="7:12" x14ac:dyDescent="0.25">
      <c r="G952" s="2" t="s">
        <v>8218</v>
      </c>
      <c r="H952" s="2">
        <v>94</v>
      </c>
      <c r="K952" s="2" t="s">
        <v>8220</v>
      </c>
      <c r="L952" s="2">
        <v>8</v>
      </c>
    </row>
    <row r="953" spans="7:12" x14ac:dyDescent="0.25">
      <c r="G953" s="2" t="s">
        <v>8218</v>
      </c>
      <c r="H953" s="2">
        <v>625</v>
      </c>
      <c r="K953" s="2" t="s">
        <v>8220</v>
      </c>
      <c r="L953" s="2">
        <v>1</v>
      </c>
    </row>
    <row r="954" spans="7:12" x14ac:dyDescent="0.25">
      <c r="G954" s="2" t="s">
        <v>8218</v>
      </c>
      <c r="H954" s="2">
        <v>508</v>
      </c>
      <c r="K954" s="2" t="s">
        <v>8220</v>
      </c>
      <c r="L954" s="2">
        <v>0</v>
      </c>
    </row>
    <row r="955" spans="7:12" x14ac:dyDescent="0.25">
      <c r="G955" s="2" t="s">
        <v>8218</v>
      </c>
      <c r="H955" s="2">
        <v>531</v>
      </c>
      <c r="K955" s="2" t="s">
        <v>8220</v>
      </c>
      <c r="L955" s="2">
        <v>2</v>
      </c>
    </row>
    <row r="956" spans="7:12" x14ac:dyDescent="0.25">
      <c r="G956" s="2" t="s">
        <v>8218</v>
      </c>
      <c r="H956" s="2">
        <v>158</v>
      </c>
      <c r="K956" s="2" t="s">
        <v>8220</v>
      </c>
      <c r="L956" s="2">
        <v>1</v>
      </c>
    </row>
    <row r="957" spans="7:12" x14ac:dyDescent="0.25">
      <c r="G957" s="2" t="s">
        <v>8218</v>
      </c>
      <c r="H957" s="2">
        <v>508</v>
      </c>
      <c r="K957" s="2" t="s">
        <v>8220</v>
      </c>
      <c r="L957" s="2">
        <v>0</v>
      </c>
    </row>
    <row r="958" spans="7:12" x14ac:dyDescent="0.25">
      <c r="G958" s="2" t="s">
        <v>8218</v>
      </c>
      <c r="H958" s="2">
        <v>644</v>
      </c>
      <c r="K958" s="2" t="s">
        <v>8220</v>
      </c>
      <c r="L958" s="2">
        <v>1</v>
      </c>
    </row>
    <row r="959" spans="7:12" x14ac:dyDescent="0.25">
      <c r="G959" s="2" t="s">
        <v>8218</v>
      </c>
      <c r="H959" s="2">
        <v>848</v>
      </c>
      <c r="K959" s="2" t="s">
        <v>8220</v>
      </c>
      <c r="L959" s="2">
        <v>19</v>
      </c>
    </row>
    <row r="960" spans="7:12" x14ac:dyDescent="0.25">
      <c r="G960" s="2" t="s">
        <v>8218</v>
      </c>
      <c r="H960" s="2">
        <v>429</v>
      </c>
      <c r="K960" s="2" t="s">
        <v>8220</v>
      </c>
      <c r="L960" s="2">
        <v>27</v>
      </c>
    </row>
    <row r="961" spans="7:12" x14ac:dyDescent="0.25">
      <c r="G961" s="2" t="s">
        <v>8218</v>
      </c>
      <c r="H961" s="2">
        <v>204</v>
      </c>
      <c r="K961" s="2" t="s">
        <v>8220</v>
      </c>
      <c r="L961" s="2">
        <v>7</v>
      </c>
    </row>
    <row r="962" spans="7:12" x14ac:dyDescent="0.25">
      <c r="G962" s="2" t="s">
        <v>8218</v>
      </c>
      <c r="H962" s="2">
        <v>379</v>
      </c>
      <c r="K962" s="2" t="s">
        <v>8220</v>
      </c>
      <c r="L962" s="2">
        <v>14</v>
      </c>
    </row>
    <row r="963" spans="7:12" x14ac:dyDescent="0.25">
      <c r="G963" s="2" t="s">
        <v>8218</v>
      </c>
      <c r="H963" s="2">
        <v>271</v>
      </c>
      <c r="K963" s="2" t="s">
        <v>8220</v>
      </c>
      <c r="L963" s="2">
        <v>5</v>
      </c>
    </row>
    <row r="964" spans="7:12" x14ac:dyDescent="0.25">
      <c r="G964" s="2" t="s">
        <v>8218</v>
      </c>
      <c r="H964" s="2">
        <v>120</v>
      </c>
      <c r="K964" s="2" t="s">
        <v>8220</v>
      </c>
      <c r="L964" s="2">
        <v>30</v>
      </c>
    </row>
    <row r="965" spans="7:12" x14ac:dyDescent="0.25">
      <c r="G965" s="2" t="s">
        <v>8218</v>
      </c>
      <c r="H965" s="2">
        <v>140</v>
      </c>
      <c r="K965" s="2" t="s">
        <v>8220</v>
      </c>
      <c r="L965" s="2">
        <v>1</v>
      </c>
    </row>
    <row r="966" spans="7:12" x14ac:dyDescent="0.25">
      <c r="G966" s="2" t="s">
        <v>8218</v>
      </c>
      <c r="H966" s="2">
        <v>193</v>
      </c>
      <c r="K966" s="2" t="s">
        <v>8220</v>
      </c>
      <c r="L966" s="2">
        <v>0</v>
      </c>
    </row>
    <row r="967" spans="7:12" x14ac:dyDescent="0.25">
      <c r="G967" s="2" t="s">
        <v>8218</v>
      </c>
      <c r="H967" s="2">
        <v>180</v>
      </c>
      <c r="K967" s="2" t="s">
        <v>8220</v>
      </c>
      <c r="L967" s="2">
        <v>60</v>
      </c>
    </row>
    <row r="968" spans="7:12" x14ac:dyDescent="0.25">
      <c r="G968" s="2" t="s">
        <v>8218</v>
      </c>
      <c r="H968" s="2">
        <v>263</v>
      </c>
      <c r="K968" s="2" t="s">
        <v>8220</v>
      </c>
      <c r="L968" s="2">
        <v>84</v>
      </c>
    </row>
    <row r="969" spans="7:12" x14ac:dyDescent="0.25">
      <c r="G969" s="2" t="s">
        <v>8218</v>
      </c>
      <c r="H969" s="2">
        <v>217</v>
      </c>
      <c r="K969" s="2" t="s">
        <v>8220</v>
      </c>
      <c r="L969" s="2">
        <v>47</v>
      </c>
    </row>
    <row r="970" spans="7:12" x14ac:dyDescent="0.25">
      <c r="G970" s="2" t="s">
        <v>8218</v>
      </c>
      <c r="H970" s="2">
        <v>443</v>
      </c>
      <c r="K970" s="2" t="s">
        <v>8220</v>
      </c>
      <c r="L970" s="2">
        <v>66</v>
      </c>
    </row>
    <row r="971" spans="7:12" x14ac:dyDescent="0.25">
      <c r="G971" s="2" t="s">
        <v>8218</v>
      </c>
      <c r="H971" s="2">
        <v>1373</v>
      </c>
      <c r="K971" s="2" t="s">
        <v>8220</v>
      </c>
      <c r="L971" s="2">
        <v>171</v>
      </c>
    </row>
    <row r="972" spans="7:12" x14ac:dyDescent="0.25">
      <c r="G972" s="2" t="s">
        <v>8218</v>
      </c>
      <c r="H972" s="2">
        <v>742</v>
      </c>
      <c r="K972" s="2" t="s">
        <v>8220</v>
      </c>
      <c r="L972" s="2">
        <v>29</v>
      </c>
    </row>
    <row r="973" spans="7:12" x14ac:dyDescent="0.25">
      <c r="G973" s="2" t="s">
        <v>8218</v>
      </c>
      <c r="H973" s="2">
        <v>170</v>
      </c>
      <c r="K973" s="2" t="s">
        <v>8220</v>
      </c>
      <c r="L973" s="2">
        <v>9</v>
      </c>
    </row>
    <row r="974" spans="7:12" x14ac:dyDescent="0.25">
      <c r="G974" s="2" t="s">
        <v>8218</v>
      </c>
      <c r="H974" s="2">
        <v>242</v>
      </c>
      <c r="K974" s="2" t="s">
        <v>8220</v>
      </c>
      <c r="L974" s="2">
        <v>27</v>
      </c>
    </row>
    <row r="975" spans="7:12" x14ac:dyDescent="0.25">
      <c r="G975" s="2" t="s">
        <v>8218</v>
      </c>
      <c r="H975" s="2">
        <v>541</v>
      </c>
      <c r="K975" s="2" t="s">
        <v>8220</v>
      </c>
      <c r="L975" s="2">
        <v>2</v>
      </c>
    </row>
    <row r="976" spans="7:12" x14ac:dyDescent="0.25">
      <c r="G976" s="2" t="s">
        <v>8218</v>
      </c>
      <c r="H976" s="2">
        <v>121</v>
      </c>
      <c r="K976" s="2" t="s">
        <v>8220</v>
      </c>
      <c r="L976" s="2">
        <v>3</v>
      </c>
    </row>
    <row r="977" spans="7:12" x14ac:dyDescent="0.25">
      <c r="G977" s="2" t="s">
        <v>8218</v>
      </c>
      <c r="H977" s="2">
        <v>621</v>
      </c>
      <c r="K977" s="2" t="s">
        <v>8220</v>
      </c>
      <c r="L977" s="2">
        <v>4</v>
      </c>
    </row>
    <row r="978" spans="7:12" x14ac:dyDescent="0.25">
      <c r="G978" s="2" t="s">
        <v>8218</v>
      </c>
      <c r="H978" s="2">
        <v>101</v>
      </c>
      <c r="K978" s="2" t="s">
        <v>8220</v>
      </c>
      <c r="L978" s="2">
        <v>2</v>
      </c>
    </row>
    <row r="979" spans="7:12" x14ac:dyDescent="0.25">
      <c r="G979" s="2" t="s">
        <v>8218</v>
      </c>
      <c r="H979" s="2">
        <v>554</v>
      </c>
      <c r="K979" s="2" t="s">
        <v>8220</v>
      </c>
      <c r="L979" s="2">
        <v>20</v>
      </c>
    </row>
    <row r="980" spans="7:12" x14ac:dyDescent="0.25">
      <c r="G980" s="2" t="s">
        <v>8218</v>
      </c>
      <c r="H980" s="2">
        <v>666</v>
      </c>
      <c r="K980" s="2" t="s">
        <v>8220</v>
      </c>
      <c r="L980" s="2">
        <v>3</v>
      </c>
    </row>
    <row r="981" spans="7:12" x14ac:dyDescent="0.25">
      <c r="G981" s="2" t="s">
        <v>8218</v>
      </c>
      <c r="H981" s="2">
        <v>410</v>
      </c>
      <c r="K981" s="2" t="s">
        <v>8220</v>
      </c>
      <c r="L981" s="2">
        <v>4</v>
      </c>
    </row>
    <row r="982" spans="7:12" x14ac:dyDescent="0.25">
      <c r="G982" s="2" t="s">
        <v>8218</v>
      </c>
      <c r="H982" s="2">
        <v>375</v>
      </c>
      <c r="K982" s="2" t="s">
        <v>8220</v>
      </c>
      <c r="L982" s="2">
        <v>1</v>
      </c>
    </row>
    <row r="983" spans="7:12" x14ac:dyDescent="0.25">
      <c r="G983" s="2" t="s">
        <v>8218</v>
      </c>
      <c r="H983" s="2">
        <v>1364</v>
      </c>
      <c r="K983" s="2" t="s">
        <v>8220</v>
      </c>
      <c r="L983" s="2">
        <v>0</v>
      </c>
    </row>
    <row r="984" spans="7:12" x14ac:dyDescent="0.25">
      <c r="G984" s="2" t="s">
        <v>8218</v>
      </c>
      <c r="H984" s="2">
        <v>35</v>
      </c>
      <c r="K984" s="2" t="s">
        <v>8220</v>
      </c>
      <c r="L984" s="2">
        <v>0</v>
      </c>
    </row>
    <row r="985" spans="7:12" x14ac:dyDescent="0.25">
      <c r="G985" s="2" t="s">
        <v>8218</v>
      </c>
      <c r="H985" s="2">
        <v>203</v>
      </c>
      <c r="K985" s="2" t="s">
        <v>8220</v>
      </c>
      <c r="L985" s="2">
        <v>14</v>
      </c>
    </row>
    <row r="986" spans="7:12" x14ac:dyDescent="0.25">
      <c r="G986" s="2" t="s">
        <v>8218</v>
      </c>
      <c r="H986" s="2">
        <v>49</v>
      </c>
      <c r="K986" s="2" t="s">
        <v>8220</v>
      </c>
      <c r="L986" s="2">
        <v>1</v>
      </c>
    </row>
    <row r="987" spans="7:12" x14ac:dyDescent="0.25">
      <c r="G987" s="2" t="s">
        <v>8218</v>
      </c>
      <c r="H987" s="2">
        <v>5812</v>
      </c>
      <c r="K987" s="2" t="s">
        <v>8220</v>
      </c>
      <c r="L987" s="2">
        <v>118</v>
      </c>
    </row>
    <row r="988" spans="7:12" x14ac:dyDescent="0.25">
      <c r="G988" s="2" t="s">
        <v>8218</v>
      </c>
      <c r="H988" s="2">
        <v>1556</v>
      </c>
      <c r="K988" s="2" t="s">
        <v>8220</v>
      </c>
      <c r="L988" s="2">
        <v>2</v>
      </c>
    </row>
    <row r="989" spans="7:12" x14ac:dyDescent="0.25">
      <c r="G989" s="2" t="s">
        <v>8218</v>
      </c>
      <c r="H989" s="2">
        <v>65</v>
      </c>
      <c r="K989" s="2" t="s">
        <v>8220</v>
      </c>
      <c r="L989" s="2">
        <v>1</v>
      </c>
    </row>
    <row r="990" spans="7:12" x14ac:dyDescent="0.25">
      <c r="G990" s="2" t="s">
        <v>8218</v>
      </c>
      <c r="H990" s="2">
        <v>10</v>
      </c>
      <c r="K990" s="2" t="s">
        <v>8220</v>
      </c>
      <c r="L990" s="2">
        <v>3</v>
      </c>
    </row>
    <row r="991" spans="7:12" x14ac:dyDescent="0.25">
      <c r="G991" s="2" t="s">
        <v>8218</v>
      </c>
      <c r="H991" s="2">
        <v>76</v>
      </c>
      <c r="K991" s="2" t="s">
        <v>8220</v>
      </c>
      <c r="L991" s="2">
        <v>1</v>
      </c>
    </row>
    <row r="992" spans="7:12" x14ac:dyDescent="0.25">
      <c r="G992" s="2" t="s">
        <v>8218</v>
      </c>
      <c r="H992" s="2">
        <v>263</v>
      </c>
      <c r="K992" s="2" t="s">
        <v>8220</v>
      </c>
      <c r="L992" s="2">
        <v>3</v>
      </c>
    </row>
    <row r="993" spans="7:12" x14ac:dyDescent="0.25">
      <c r="G993" s="2" t="s">
        <v>8218</v>
      </c>
      <c r="H993" s="2">
        <v>1530</v>
      </c>
      <c r="K993" s="2" t="s">
        <v>8220</v>
      </c>
      <c r="L993" s="2">
        <v>38</v>
      </c>
    </row>
    <row r="994" spans="7:12" x14ac:dyDescent="0.25">
      <c r="G994" s="2" t="s">
        <v>8218</v>
      </c>
      <c r="H994" s="2">
        <v>278</v>
      </c>
      <c r="K994" s="2" t="s">
        <v>8220</v>
      </c>
      <c r="L994" s="2">
        <v>52</v>
      </c>
    </row>
    <row r="995" spans="7:12" x14ac:dyDescent="0.25">
      <c r="G995" s="2" t="s">
        <v>8218</v>
      </c>
      <c r="H995" s="2">
        <v>350</v>
      </c>
      <c r="K995" s="2" t="s">
        <v>8220</v>
      </c>
      <c r="L995" s="2">
        <v>2</v>
      </c>
    </row>
    <row r="996" spans="7:12" x14ac:dyDescent="0.25">
      <c r="G996" s="2" t="s">
        <v>8218</v>
      </c>
      <c r="H996" s="2">
        <v>470</v>
      </c>
      <c r="K996" s="2" t="s">
        <v>8220</v>
      </c>
      <c r="L996" s="2">
        <v>0</v>
      </c>
    </row>
    <row r="997" spans="7:12" x14ac:dyDescent="0.25">
      <c r="G997" s="2" t="s">
        <v>8218</v>
      </c>
      <c r="H997" s="2">
        <v>3</v>
      </c>
      <c r="K997" s="2" t="s">
        <v>8220</v>
      </c>
      <c r="L997" s="2">
        <v>4</v>
      </c>
    </row>
    <row r="998" spans="7:12" x14ac:dyDescent="0.25">
      <c r="G998" s="2" t="s">
        <v>8218</v>
      </c>
      <c r="H998" s="2">
        <v>8200</v>
      </c>
      <c r="K998" s="2" t="s">
        <v>8220</v>
      </c>
      <c r="L998" s="2">
        <v>4</v>
      </c>
    </row>
    <row r="999" spans="7:12" x14ac:dyDescent="0.25">
      <c r="G999" s="2" t="s">
        <v>8218</v>
      </c>
      <c r="H999" s="2">
        <v>8359</v>
      </c>
      <c r="K999" s="2" t="s">
        <v>8220</v>
      </c>
      <c r="L999" s="2">
        <v>18</v>
      </c>
    </row>
    <row r="1000" spans="7:12" x14ac:dyDescent="0.25">
      <c r="G1000" s="2" t="s">
        <v>8218</v>
      </c>
      <c r="H1000" s="2">
        <v>188</v>
      </c>
      <c r="K1000" s="2" t="s">
        <v>8220</v>
      </c>
      <c r="L1000" s="2">
        <v>0</v>
      </c>
    </row>
    <row r="1001" spans="7:12" x14ac:dyDescent="0.25">
      <c r="G1001" s="2" t="s">
        <v>8218</v>
      </c>
      <c r="H1001" s="2">
        <v>48</v>
      </c>
      <c r="K1001" s="2" t="s">
        <v>8220</v>
      </c>
      <c r="L1001" s="2">
        <v>22</v>
      </c>
    </row>
    <row r="1002" spans="7:12" x14ac:dyDescent="0.25">
      <c r="G1002" s="2" t="s">
        <v>8218</v>
      </c>
      <c r="H1002" s="2">
        <v>607</v>
      </c>
      <c r="K1002" s="2" t="s">
        <v>8220</v>
      </c>
      <c r="L1002" s="2">
        <v>49</v>
      </c>
    </row>
    <row r="1003" spans="7:12" x14ac:dyDescent="0.25">
      <c r="G1003" s="2" t="s">
        <v>8218</v>
      </c>
      <c r="H1003" s="2">
        <v>50</v>
      </c>
      <c r="K1003" s="2" t="s">
        <v>8220</v>
      </c>
      <c r="L1003" s="2">
        <v>19</v>
      </c>
    </row>
    <row r="1004" spans="7:12" x14ac:dyDescent="0.25">
      <c r="G1004" s="2" t="s">
        <v>8218</v>
      </c>
      <c r="H1004" s="2">
        <v>55</v>
      </c>
      <c r="K1004" s="2" t="s">
        <v>8220</v>
      </c>
      <c r="L1004" s="2">
        <v>4</v>
      </c>
    </row>
    <row r="1005" spans="7:12" x14ac:dyDescent="0.25">
      <c r="G1005" s="2" t="s">
        <v>8218</v>
      </c>
      <c r="H1005" s="2">
        <v>38</v>
      </c>
      <c r="K1005" s="2" t="s">
        <v>8220</v>
      </c>
      <c r="L1005" s="2">
        <v>4</v>
      </c>
    </row>
    <row r="1006" spans="7:12" x14ac:dyDescent="0.25">
      <c r="G1006" s="2" t="s">
        <v>8218</v>
      </c>
      <c r="H1006" s="2">
        <v>25</v>
      </c>
      <c r="K1006" s="2" t="s">
        <v>8220</v>
      </c>
      <c r="L1006" s="2">
        <v>2</v>
      </c>
    </row>
    <row r="1007" spans="7:12" x14ac:dyDescent="0.25">
      <c r="G1007" s="2" t="s">
        <v>8218</v>
      </c>
      <c r="H1007" s="2">
        <v>46</v>
      </c>
      <c r="K1007" s="2" t="s">
        <v>8220</v>
      </c>
      <c r="L1007" s="2">
        <v>0</v>
      </c>
    </row>
    <row r="1008" spans="7:12" x14ac:dyDescent="0.25">
      <c r="G1008" s="2" t="s">
        <v>8218</v>
      </c>
      <c r="H1008" s="2">
        <v>83</v>
      </c>
      <c r="K1008" s="2" t="s">
        <v>8220</v>
      </c>
      <c r="L1008" s="2">
        <v>0</v>
      </c>
    </row>
    <row r="1009" spans="7:12" x14ac:dyDescent="0.25">
      <c r="G1009" s="2" t="s">
        <v>8218</v>
      </c>
      <c r="H1009" s="2">
        <v>35</v>
      </c>
      <c r="K1009" s="2" t="s">
        <v>8220</v>
      </c>
      <c r="L1009" s="2">
        <v>14</v>
      </c>
    </row>
    <row r="1010" spans="7:12" x14ac:dyDescent="0.25">
      <c r="G1010" s="2" t="s">
        <v>8218</v>
      </c>
      <c r="H1010" s="2">
        <v>25</v>
      </c>
      <c r="K1010" s="2" t="s">
        <v>8220</v>
      </c>
      <c r="L1010" s="2">
        <v>8</v>
      </c>
    </row>
    <row r="1011" spans="7:12" x14ac:dyDescent="0.25">
      <c r="G1011" s="2" t="s">
        <v>8218</v>
      </c>
      <c r="H1011" s="2">
        <v>75</v>
      </c>
      <c r="K1011" s="2" t="s">
        <v>8220</v>
      </c>
      <c r="L1011" s="2">
        <v>0</v>
      </c>
    </row>
    <row r="1012" spans="7:12" x14ac:dyDescent="0.25">
      <c r="G1012" s="2" t="s">
        <v>8218</v>
      </c>
      <c r="H1012" s="2">
        <v>62</v>
      </c>
      <c r="K1012" s="2" t="s">
        <v>8220</v>
      </c>
      <c r="L1012" s="2">
        <v>15</v>
      </c>
    </row>
    <row r="1013" spans="7:12" x14ac:dyDescent="0.25">
      <c r="G1013" s="2" t="s">
        <v>8218</v>
      </c>
      <c r="H1013" s="2">
        <v>160</v>
      </c>
      <c r="K1013" s="2" t="s">
        <v>8220</v>
      </c>
      <c r="L1013" s="2">
        <v>33</v>
      </c>
    </row>
    <row r="1014" spans="7:12" x14ac:dyDescent="0.25">
      <c r="G1014" s="2" t="s">
        <v>8218</v>
      </c>
      <c r="H1014" s="2">
        <v>246</v>
      </c>
      <c r="K1014" s="2" t="s">
        <v>8220</v>
      </c>
      <c r="L1014" s="2">
        <v>2</v>
      </c>
    </row>
    <row r="1015" spans="7:12" x14ac:dyDescent="0.25">
      <c r="G1015" s="2" t="s">
        <v>8218</v>
      </c>
      <c r="H1015" s="2">
        <v>55</v>
      </c>
      <c r="K1015" s="2" t="s">
        <v>8220</v>
      </c>
      <c r="L1015" s="2">
        <v>6</v>
      </c>
    </row>
    <row r="1016" spans="7:12" x14ac:dyDescent="0.25">
      <c r="G1016" s="2" t="s">
        <v>8218</v>
      </c>
      <c r="H1016" s="2">
        <v>23</v>
      </c>
      <c r="K1016" s="2" t="s">
        <v>8220</v>
      </c>
      <c r="L1016" s="2">
        <v>2</v>
      </c>
    </row>
    <row r="1017" spans="7:12" x14ac:dyDescent="0.25">
      <c r="G1017" s="2" t="s">
        <v>8218</v>
      </c>
      <c r="H1017" s="2">
        <v>72</v>
      </c>
      <c r="K1017" s="2" t="s">
        <v>8220</v>
      </c>
      <c r="L1017" s="2">
        <v>0</v>
      </c>
    </row>
    <row r="1018" spans="7:12" x14ac:dyDescent="0.25">
      <c r="G1018" s="2" t="s">
        <v>8218</v>
      </c>
      <c r="H1018" s="2">
        <v>22</v>
      </c>
      <c r="K1018" s="2" t="s">
        <v>8220</v>
      </c>
      <c r="L1018" s="2">
        <v>4</v>
      </c>
    </row>
    <row r="1019" spans="7:12" x14ac:dyDescent="0.25">
      <c r="G1019" s="2" t="s">
        <v>8218</v>
      </c>
      <c r="H1019" s="2">
        <v>14</v>
      </c>
      <c r="K1019" s="2" t="s">
        <v>8220</v>
      </c>
      <c r="L1019" s="2">
        <v>1</v>
      </c>
    </row>
    <row r="1020" spans="7:12" x14ac:dyDescent="0.25">
      <c r="G1020" s="2" t="s">
        <v>8218</v>
      </c>
      <c r="H1020" s="2">
        <v>38</v>
      </c>
      <c r="K1020" s="2" t="s">
        <v>8220</v>
      </c>
      <c r="L1020" s="2">
        <v>3</v>
      </c>
    </row>
    <row r="1021" spans="7:12" x14ac:dyDescent="0.25">
      <c r="G1021" s="2" t="s">
        <v>8218</v>
      </c>
      <c r="H1021" s="2">
        <v>32</v>
      </c>
      <c r="K1021" s="2" t="s">
        <v>8220</v>
      </c>
      <c r="L1021" s="2">
        <v>4</v>
      </c>
    </row>
    <row r="1022" spans="7:12" x14ac:dyDescent="0.25">
      <c r="G1022" s="2" t="s">
        <v>8218</v>
      </c>
      <c r="H1022" s="2">
        <v>63</v>
      </c>
      <c r="K1022" s="2" t="s">
        <v>8220</v>
      </c>
      <c r="L1022" s="2">
        <v>0</v>
      </c>
    </row>
    <row r="1023" spans="7:12" x14ac:dyDescent="0.25">
      <c r="G1023" s="2" t="s">
        <v>8218</v>
      </c>
      <c r="H1023" s="2">
        <v>27</v>
      </c>
      <c r="K1023" s="2" t="s">
        <v>8220</v>
      </c>
      <c r="L1023" s="2">
        <v>4</v>
      </c>
    </row>
    <row r="1024" spans="7:12" x14ac:dyDescent="0.25">
      <c r="G1024" s="2" t="s">
        <v>8218</v>
      </c>
      <c r="H1024" s="2">
        <v>44</v>
      </c>
      <c r="K1024" s="2" t="s">
        <v>8220</v>
      </c>
      <c r="L1024" s="2">
        <v>3</v>
      </c>
    </row>
    <row r="1025" spans="7:12" x14ac:dyDescent="0.25">
      <c r="G1025" s="2" t="s">
        <v>8218</v>
      </c>
      <c r="H1025" s="2">
        <v>38</v>
      </c>
      <c r="K1025" s="2" t="s">
        <v>8220</v>
      </c>
      <c r="L1025" s="2">
        <v>34</v>
      </c>
    </row>
    <row r="1026" spans="7:12" x14ac:dyDescent="0.25">
      <c r="G1026" s="2" t="s">
        <v>8218</v>
      </c>
      <c r="H1026" s="2">
        <v>115</v>
      </c>
      <c r="K1026" s="2" t="s">
        <v>8220</v>
      </c>
      <c r="L1026" s="2">
        <v>2</v>
      </c>
    </row>
    <row r="1027" spans="7:12" x14ac:dyDescent="0.25">
      <c r="G1027" s="2" t="s">
        <v>8218</v>
      </c>
      <c r="H1027" s="2">
        <v>37</v>
      </c>
      <c r="K1027" s="2" t="s">
        <v>8220</v>
      </c>
      <c r="L1027" s="2">
        <v>33</v>
      </c>
    </row>
    <row r="1028" spans="7:12" x14ac:dyDescent="0.25">
      <c r="G1028" s="2" t="s">
        <v>8218</v>
      </c>
      <c r="H1028" s="2">
        <v>99</v>
      </c>
      <c r="K1028" s="2" t="s">
        <v>8220</v>
      </c>
      <c r="L1028" s="2">
        <v>0</v>
      </c>
    </row>
    <row r="1029" spans="7:12" x14ac:dyDescent="0.25">
      <c r="G1029" s="2" t="s">
        <v>8218</v>
      </c>
      <c r="H1029" s="2">
        <v>44</v>
      </c>
      <c r="K1029" s="2" t="s">
        <v>8220</v>
      </c>
      <c r="L1029" s="2">
        <v>0</v>
      </c>
    </row>
    <row r="1030" spans="7:12" x14ac:dyDescent="0.25">
      <c r="G1030" s="2" t="s">
        <v>8218</v>
      </c>
      <c r="H1030" s="2">
        <v>58</v>
      </c>
      <c r="K1030" s="2" t="s">
        <v>8220</v>
      </c>
      <c r="L1030" s="2">
        <v>1</v>
      </c>
    </row>
    <row r="1031" spans="7:12" x14ac:dyDescent="0.25">
      <c r="G1031" s="2" t="s">
        <v>8218</v>
      </c>
      <c r="H1031" s="2">
        <v>191</v>
      </c>
      <c r="K1031" s="2" t="s">
        <v>8220</v>
      </c>
      <c r="L1031" s="2">
        <v>13</v>
      </c>
    </row>
    <row r="1032" spans="7:12" x14ac:dyDescent="0.25">
      <c r="G1032" s="2" t="s">
        <v>8218</v>
      </c>
      <c r="H1032" s="2">
        <v>40</v>
      </c>
      <c r="K1032" s="2" t="s">
        <v>8220</v>
      </c>
      <c r="L1032" s="2">
        <v>2</v>
      </c>
    </row>
    <row r="1033" spans="7:12" x14ac:dyDescent="0.25">
      <c r="G1033" s="2" t="s">
        <v>8218</v>
      </c>
      <c r="H1033" s="2">
        <v>38</v>
      </c>
      <c r="K1033" s="2" t="s">
        <v>8220</v>
      </c>
      <c r="L1033" s="2">
        <v>36</v>
      </c>
    </row>
    <row r="1034" spans="7:12" x14ac:dyDescent="0.25">
      <c r="G1034" s="2" t="s">
        <v>8218</v>
      </c>
      <c r="H1034" s="2">
        <v>39</v>
      </c>
      <c r="K1034" s="2" t="s">
        <v>8220</v>
      </c>
      <c r="L1034" s="2">
        <v>1</v>
      </c>
    </row>
    <row r="1035" spans="7:12" x14ac:dyDescent="0.25">
      <c r="G1035" s="2" t="s">
        <v>8218</v>
      </c>
      <c r="H1035" s="2">
        <v>11</v>
      </c>
      <c r="K1035" s="2" t="s">
        <v>8220</v>
      </c>
      <c r="L1035" s="2">
        <v>15</v>
      </c>
    </row>
    <row r="1036" spans="7:12" x14ac:dyDescent="0.25">
      <c r="G1036" s="2" t="s">
        <v>8218</v>
      </c>
      <c r="H1036" s="2">
        <v>107</v>
      </c>
      <c r="K1036" s="2" t="s">
        <v>8220</v>
      </c>
      <c r="L1036" s="2">
        <v>1</v>
      </c>
    </row>
    <row r="1037" spans="7:12" x14ac:dyDescent="0.25">
      <c r="G1037" s="2" t="s">
        <v>8218</v>
      </c>
      <c r="H1037" s="2">
        <v>147</v>
      </c>
      <c r="K1037" s="2" t="s">
        <v>8220</v>
      </c>
      <c r="L1037" s="2">
        <v>0</v>
      </c>
    </row>
    <row r="1038" spans="7:12" x14ac:dyDescent="0.25">
      <c r="G1038" s="2" t="s">
        <v>8218</v>
      </c>
      <c r="H1038" s="2">
        <v>36</v>
      </c>
      <c r="K1038" s="2" t="s">
        <v>8220</v>
      </c>
      <c r="L1038" s="2">
        <v>1</v>
      </c>
    </row>
    <row r="1039" spans="7:12" x14ac:dyDescent="0.25">
      <c r="G1039" s="2" t="s">
        <v>8218</v>
      </c>
      <c r="H1039" s="2">
        <v>92</v>
      </c>
      <c r="K1039" s="2" t="s">
        <v>8220</v>
      </c>
      <c r="L1039" s="2">
        <v>0</v>
      </c>
    </row>
    <row r="1040" spans="7:12" x14ac:dyDescent="0.25">
      <c r="G1040" s="2" t="s">
        <v>8218</v>
      </c>
      <c r="H1040" s="2">
        <v>35</v>
      </c>
      <c r="K1040" s="2" t="s">
        <v>8220</v>
      </c>
      <c r="L1040" s="2">
        <v>0</v>
      </c>
    </row>
    <row r="1041" spans="7:12" x14ac:dyDescent="0.25">
      <c r="G1041" s="2" t="s">
        <v>8218</v>
      </c>
      <c r="H1041" s="2">
        <v>17</v>
      </c>
      <c r="K1041" s="2" t="s">
        <v>8220</v>
      </c>
      <c r="L1041" s="2">
        <v>1</v>
      </c>
    </row>
    <row r="1042" spans="7:12" x14ac:dyDescent="0.25">
      <c r="G1042" s="2" t="s">
        <v>8218</v>
      </c>
      <c r="H1042" s="2">
        <v>22</v>
      </c>
      <c r="K1042" s="2" t="s">
        <v>8220</v>
      </c>
      <c r="L1042" s="2">
        <v>39</v>
      </c>
    </row>
    <row r="1043" spans="7:12" x14ac:dyDescent="0.25">
      <c r="G1043" s="2" t="s">
        <v>8218</v>
      </c>
      <c r="H1043" s="2">
        <v>69</v>
      </c>
      <c r="K1043" s="2" t="s">
        <v>8220</v>
      </c>
      <c r="L1043" s="2">
        <v>0</v>
      </c>
    </row>
    <row r="1044" spans="7:12" x14ac:dyDescent="0.25">
      <c r="G1044" s="2" t="s">
        <v>8218</v>
      </c>
      <c r="H1044" s="2">
        <v>13</v>
      </c>
      <c r="K1044" s="2" t="s">
        <v>8220</v>
      </c>
      <c r="L1044" s="2">
        <v>0</v>
      </c>
    </row>
    <row r="1045" spans="7:12" x14ac:dyDescent="0.25">
      <c r="G1045" s="2" t="s">
        <v>8218</v>
      </c>
      <c r="H1045" s="2">
        <v>58</v>
      </c>
      <c r="K1045" s="2" t="s">
        <v>8220</v>
      </c>
      <c r="L1045" s="2">
        <v>3</v>
      </c>
    </row>
    <row r="1046" spans="7:12" x14ac:dyDescent="0.25">
      <c r="G1046" s="2" t="s">
        <v>8218</v>
      </c>
      <c r="H1046" s="2">
        <v>44</v>
      </c>
      <c r="K1046" s="2" t="s">
        <v>8220</v>
      </c>
      <c r="L1046" s="2">
        <v>1</v>
      </c>
    </row>
    <row r="1047" spans="7:12" x14ac:dyDescent="0.25">
      <c r="G1047" s="2" t="s">
        <v>8218</v>
      </c>
      <c r="H1047" s="2">
        <v>83</v>
      </c>
      <c r="K1047" s="2" t="s">
        <v>8220</v>
      </c>
      <c r="L1047" s="2">
        <v>13</v>
      </c>
    </row>
    <row r="1048" spans="7:12" x14ac:dyDescent="0.25">
      <c r="G1048" s="2" t="s">
        <v>8218</v>
      </c>
      <c r="H1048" s="2">
        <v>117</v>
      </c>
      <c r="K1048" s="2" t="s">
        <v>8220</v>
      </c>
      <c r="L1048" s="2">
        <v>0</v>
      </c>
    </row>
    <row r="1049" spans="7:12" x14ac:dyDescent="0.25">
      <c r="G1049" s="2" t="s">
        <v>8218</v>
      </c>
      <c r="H1049" s="2">
        <v>32</v>
      </c>
      <c r="K1049" s="2" t="s">
        <v>8220</v>
      </c>
      <c r="L1049" s="2">
        <v>6</v>
      </c>
    </row>
    <row r="1050" spans="7:12" x14ac:dyDescent="0.25">
      <c r="G1050" s="2" t="s">
        <v>8218</v>
      </c>
      <c r="H1050" s="2">
        <v>8</v>
      </c>
      <c r="K1050" s="2" t="s">
        <v>8220</v>
      </c>
      <c r="L1050" s="2">
        <v>0</v>
      </c>
    </row>
    <row r="1051" spans="7:12" x14ac:dyDescent="0.25">
      <c r="G1051" s="2" t="s">
        <v>8218</v>
      </c>
      <c r="H1051" s="2">
        <v>340</v>
      </c>
      <c r="K1051" s="2" t="s">
        <v>8220</v>
      </c>
      <c r="L1051" s="2">
        <v>14</v>
      </c>
    </row>
    <row r="1052" spans="7:12" x14ac:dyDescent="0.25">
      <c r="G1052" s="2" t="s">
        <v>8218</v>
      </c>
      <c r="H1052" s="2">
        <v>7</v>
      </c>
      <c r="K1052" s="2" t="s">
        <v>8220</v>
      </c>
      <c r="L1052" s="2">
        <v>5</v>
      </c>
    </row>
    <row r="1053" spans="7:12" x14ac:dyDescent="0.25">
      <c r="G1053" s="2" t="s">
        <v>8218</v>
      </c>
      <c r="H1053" s="2">
        <v>19</v>
      </c>
      <c r="K1053" s="2" t="s">
        <v>8220</v>
      </c>
      <c r="L1053" s="2">
        <v>6</v>
      </c>
    </row>
    <row r="1054" spans="7:12" x14ac:dyDescent="0.25">
      <c r="G1054" s="2" t="s">
        <v>8218</v>
      </c>
      <c r="H1054" s="2">
        <v>47</v>
      </c>
      <c r="K1054" s="2" t="s">
        <v>8220</v>
      </c>
      <c r="L1054" s="2">
        <v>15</v>
      </c>
    </row>
    <row r="1055" spans="7:12" x14ac:dyDescent="0.25">
      <c r="G1055" s="2" t="s">
        <v>8218</v>
      </c>
      <c r="H1055" s="2">
        <v>13</v>
      </c>
      <c r="K1055" s="2" t="s">
        <v>8220</v>
      </c>
      <c r="L1055" s="2">
        <v>0</v>
      </c>
    </row>
    <row r="1056" spans="7:12" x14ac:dyDescent="0.25">
      <c r="G1056" s="2" t="s">
        <v>8218</v>
      </c>
      <c r="H1056" s="2">
        <v>90</v>
      </c>
      <c r="K1056" s="2" t="s">
        <v>8220</v>
      </c>
      <c r="L1056" s="2">
        <v>1</v>
      </c>
    </row>
    <row r="1057" spans="7:12" x14ac:dyDescent="0.25">
      <c r="G1057" s="2" t="s">
        <v>8218</v>
      </c>
      <c r="H1057" s="2">
        <v>63</v>
      </c>
      <c r="K1057" s="2" t="s">
        <v>8220</v>
      </c>
      <c r="L1057" s="2">
        <v>9</v>
      </c>
    </row>
    <row r="1058" spans="7:12" x14ac:dyDescent="0.25">
      <c r="G1058" s="2" t="s">
        <v>8218</v>
      </c>
      <c r="H1058" s="2">
        <v>26</v>
      </c>
      <c r="K1058" s="2" t="s">
        <v>8220</v>
      </c>
      <c r="L1058" s="2">
        <v>3</v>
      </c>
    </row>
    <row r="1059" spans="7:12" x14ac:dyDescent="0.25">
      <c r="G1059" s="2" t="s">
        <v>8218</v>
      </c>
      <c r="H1059" s="2">
        <v>71</v>
      </c>
      <c r="K1059" s="2" t="s">
        <v>8220</v>
      </c>
      <c r="L1059" s="2">
        <v>3</v>
      </c>
    </row>
    <row r="1060" spans="7:12" x14ac:dyDescent="0.25">
      <c r="G1060" s="2" t="s">
        <v>8218</v>
      </c>
      <c r="H1060" s="2">
        <v>38</v>
      </c>
      <c r="K1060" s="2" t="s">
        <v>8220</v>
      </c>
      <c r="L1060" s="2">
        <v>1</v>
      </c>
    </row>
    <row r="1061" spans="7:12" x14ac:dyDescent="0.25">
      <c r="G1061" s="2" t="s">
        <v>8218</v>
      </c>
      <c r="H1061" s="2">
        <v>859</v>
      </c>
      <c r="K1061" s="2" t="s">
        <v>8220</v>
      </c>
      <c r="L1061" s="2">
        <v>3</v>
      </c>
    </row>
    <row r="1062" spans="7:12" x14ac:dyDescent="0.25">
      <c r="G1062" s="2" t="s">
        <v>8218</v>
      </c>
      <c r="H1062" s="2">
        <v>21</v>
      </c>
      <c r="K1062" s="2" t="s">
        <v>8220</v>
      </c>
      <c r="L1062" s="2">
        <v>0</v>
      </c>
    </row>
    <row r="1063" spans="7:12" x14ac:dyDescent="0.25">
      <c r="G1063" s="2" t="s">
        <v>8218</v>
      </c>
      <c r="H1063" s="2">
        <v>78</v>
      </c>
      <c r="K1063" s="2" t="s">
        <v>8220</v>
      </c>
      <c r="L1063" s="2">
        <v>2</v>
      </c>
    </row>
    <row r="1064" spans="7:12" x14ac:dyDescent="0.25">
      <c r="G1064" s="2" t="s">
        <v>8218</v>
      </c>
      <c r="H1064" s="2">
        <v>53</v>
      </c>
      <c r="K1064" s="2" t="s">
        <v>8220</v>
      </c>
      <c r="L1064" s="2">
        <v>10</v>
      </c>
    </row>
    <row r="1065" spans="7:12" x14ac:dyDescent="0.25">
      <c r="G1065" s="2" t="s">
        <v>8218</v>
      </c>
      <c r="H1065" s="2">
        <v>356</v>
      </c>
      <c r="K1065" s="2" t="s">
        <v>8220</v>
      </c>
      <c r="L1065" s="2">
        <v>60</v>
      </c>
    </row>
    <row r="1066" spans="7:12" x14ac:dyDescent="0.25">
      <c r="G1066" s="2" t="s">
        <v>8218</v>
      </c>
      <c r="H1066" s="2">
        <v>279</v>
      </c>
      <c r="K1066" s="2" t="s">
        <v>8220</v>
      </c>
      <c r="L1066" s="2">
        <v>5</v>
      </c>
    </row>
    <row r="1067" spans="7:12" x14ac:dyDescent="0.25">
      <c r="G1067" s="2" t="s">
        <v>8218</v>
      </c>
      <c r="H1067" s="2">
        <v>266</v>
      </c>
      <c r="K1067" s="2" t="s">
        <v>8220</v>
      </c>
      <c r="L1067" s="2">
        <v>9</v>
      </c>
    </row>
    <row r="1068" spans="7:12" x14ac:dyDescent="0.25">
      <c r="G1068" s="2" t="s">
        <v>8218</v>
      </c>
      <c r="H1068" s="2">
        <v>623</v>
      </c>
      <c r="K1068" s="2" t="s">
        <v>8220</v>
      </c>
      <c r="L1068" s="2">
        <v>13</v>
      </c>
    </row>
    <row r="1069" spans="7:12" x14ac:dyDescent="0.25">
      <c r="G1069" s="2" t="s">
        <v>8218</v>
      </c>
      <c r="H1069" s="2">
        <v>392</v>
      </c>
      <c r="K1069" s="2" t="s">
        <v>8220</v>
      </c>
      <c r="L1069" s="2">
        <v>0</v>
      </c>
    </row>
    <row r="1070" spans="7:12" x14ac:dyDescent="0.25">
      <c r="G1070" s="2" t="s">
        <v>8218</v>
      </c>
      <c r="H1070" s="2">
        <v>3562</v>
      </c>
      <c r="K1070" s="2" t="s">
        <v>8220</v>
      </c>
      <c r="L1070" s="2">
        <v>8</v>
      </c>
    </row>
    <row r="1071" spans="7:12" x14ac:dyDescent="0.25">
      <c r="G1071" s="2" t="s">
        <v>8218</v>
      </c>
      <c r="H1071" s="2">
        <v>514</v>
      </c>
      <c r="K1071" s="2" t="s">
        <v>8220</v>
      </c>
      <c r="L1071" s="2">
        <v>3</v>
      </c>
    </row>
    <row r="1072" spans="7:12" x14ac:dyDescent="0.25">
      <c r="G1072" s="2" t="s">
        <v>8218</v>
      </c>
      <c r="H1072" s="2">
        <v>88</v>
      </c>
      <c r="K1072" s="2" t="s">
        <v>8220</v>
      </c>
      <c r="L1072" s="2">
        <v>3</v>
      </c>
    </row>
    <row r="1073" spans="7:12" x14ac:dyDescent="0.25">
      <c r="G1073" s="2" t="s">
        <v>8218</v>
      </c>
      <c r="H1073" s="2">
        <v>537</v>
      </c>
      <c r="K1073" s="2" t="s">
        <v>8220</v>
      </c>
      <c r="L1073" s="2">
        <v>0</v>
      </c>
    </row>
    <row r="1074" spans="7:12" x14ac:dyDescent="0.25">
      <c r="G1074" s="2" t="s">
        <v>8218</v>
      </c>
      <c r="H1074" s="2">
        <v>25</v>
      </c>
      <c r="K1074" s="2" t="s">
        <v>8220</v>
      </c>
      <c r="L1074" s="2">
        <v>6</v>
      </c>
    </row>
    <row r="1075" spans="7:12" x14ac:dyDescent="0.25">
      <c r="G1075" s="2" t="s">
        <v>8218</v>
      </c>
      <c r="H1075" s="2">
        <v>3238</v>
      </c>
      <c r="K1075" s="2" t="s">
        <v>8220</v>
      </c>
      <c r="L1075" s="2">
        <v>4</v>
      </c>
    </row>
    <row r="1076" spans="7:12" x14ac:dyDescent="0.25">
      <c r="G1076" s="2" t="s">
        <v>8218</v>
      </c>
      <c r="H1076" s="2">
        <v>897</v>
      </c>
      <c r="K1076" s="2" t="s">
        <v>8220</v>
      </c>
      <c r="L1076" s="2">
        <v>1</v>
      </c>
    </row>
    <row r="1077" spans="7:12" x14ac:dyDescent="0.25">
      <c r="G1077" s="2" t="s">
        <v>8218</v>
      </c>
      <c r="H1077" s="2">
        <v>878</v>
      </c>
      <c r="K1077" s="2" t="s">
        <v>8220</v>
      </c>
      <c r="L1077" s="2">
        <v>29</v>
      </c>
    </row>
    <row r="1078" spans="7:12" x14ac:dyDescent="0.25">
      <c r="G1078" s="2" t="s">
        <v>8218</v>
      </c>
      <c r="H1078" s="2">
        <v>115</v>
      </c>
      <c r="K1078" s="2" t="s">
        <v>8220</v>
      </c>
      <c r="L1078" s="2">
        <v>0</v>
      </c>
    </row>
    <row r="1079" spans="7:12" x14ac:dyDescent="0.25">
      <c r="G1079" s="2" t="s">
        <v>8218</v>
      </c>
      <c r="H1079" s="2">
        <v>234</v>
      </c>
      <c r="K1079" s="2" t="s">
        <v>8220</v>
      </c>
      <c r="L1079" s="2">
        <v>4</v>
      </c>
    </row>
    <row r="1080" spans="7:12" x14ac:dyDescent="0.25">
      <c r="G1080" s="2" t="s">
        <v>8218</v>
      </c>
      <c r="H1080" s="2">
        <v>4330</v>
      </c>
      <c r="K1080" s="2" t="s">
        <v>8220</v>
      </c>
      <c r="L1080" s="2">
        <v>5</v>
      </c>
    </row>
    <row r="1081" spans="7:12" x14ac:dyDescent="0.25">
      <c r="G1081" s="2" t="s">
        <v>8218</v>
      </c>
      <c r="H1081" s="2">
        <v>651</v>
      </c>
      <c r="K1081" s="2" t="s">
        <v>8220</v>
      </c>
      <c r="L1081" s="2">
        <v>4</v>
      </c>
    </row>
    <row r="1082" spans="7:12" x14ac:dyDescent="0.25">
      <c r="G1082" s="2" t="s">
        <v>8218</v>
      </c>
      <c r="H1082" s="2">
        <v>251</v>
      </c>
      <c r="K1082" s="2" t="s">
        <v>8220</v>
      </c>
      <c r="L1082" s="2">
        <v>5</v>
      </c>
    </row>
    <row r="1083" spans="7:12" x14ac:dyDescent="0.25">
      <c r="G1083" s="2" t="s">
        <v>8218</v>
      </c>
      <c r="H1083" s="2">
        <v>263</v>
      </c>
      <c r="K1083" s="2" t="s">
        <v>8220</v>
      </c>
      <c r="L1083" s="2">
        <v>1</v>
      </c>
    </row>
    <row r="1084" spans="7:12" x14ac:dyDescent="0.25">
      <c r="G1084" s="2" t="s">
        <v>8218</v>
      </c>
      <c r="H1084" s="2">
        <v>28</v>
      </c>
      <c r="K1084" s="2" t="s">
        <v>8220</v>
      </c>
      <c r="L1084" s="2">
        <v>1</v>
      </c>
    </row>
    <row r="1085" spans="7:12" x14ac:dyDescent="0.25">
      <c r="G1085" s="2" t="s">
        <v>8218</v>
      </c>
      <c r="H1085" s="2">
        <v>721</v>
      </c>
      <c r="K1085" s="2" t="s">
        <v>8220</v>
      </c>
      <c r="L1085" s="2">
        <v>0</v>
      </c>
    </row>
    <row r="1086" spans="7:12" x14ac:dyDescent="0.25">
      <c r="G1086" s="2" t="s">
        <v>8218</v>
      </c>
      <c r="H1086" s="2">
        <v>50</v>
      </c>
      <c r="K1086" s="2" t="s">
        <v>8220</v>
      </c>
      <c r="L1086" s="2">
        <v>14</v>
      </c>
    </row>
    <row r="1087" spans="7:12" x14ac:dyDescent="0.25">
      <c r="G1087" s="2" t="s">
        <v>8218</v>
      </c>
      <c r="H1087" s="2">
        <v>73</v>
      </c>
      <c r="K1087" s="2" t="s">
        <v>8220</v>
      </c>
      <c r="L1087" s="2">
        <v>3</v>
      </c>
    </row>
    <row r="1088" spans="7:12" x14ac:dyDescent="0.25">
      <c r="G1088" s="2" t="s">
        <v>8218</v>
      </c>
      <c r="H1088" s="2">
        <v>27</v>
      </c>
      <c r="K1088" s="2" t="s">
        <v>8220</v>
      </c>
      <c r="L1088" s="2">
        <v>10</v>
      </c>
    </row>
    <row r="1089" spans="7:12" x14ac:dyDescent="0.25">
      <c r="G1089" s="2" t="s">
        <v>8218</v>
      </c>
      <c r="H1089" s="2">
        <v>34</v>
      </c>
      <c r="K1089" s="2" t="s">
        <v>8220</v>
      </c>
      <c r="L1089" s="2">
        <v>17</v>
      </c>
    </row>
    <row r="1090" spans="7:12" x14ac:dyDescent="0.25">
      <c r="G1090" s="2" t="s">
        <v>8218</v>
      </c>
      <c r="H1090" s="2">
        <v>7</v>
      </c>
      <c r="K1090" s="2" t="s">
        <v>8220</v>
      </c>
      <c r="L1090" s="2">
        <v>2</v>
      </c>
    </row>
    <row r="1091" spans="7:12" x14ac:dyDescent="0.25">
      <c r="G1091" s="2" t="s">
        <v>8218</v>
      </c>
      <c r="H1091" s="2">
        <v>24</v>
      </c>
      <c r="K1091" s="2" t="s">
        <v>8220</v>
      </c>
      <c r="L1091" s="2">
        <v>0</v>
      </c>
    </row>
    <row r="1092" spans="7:12" x14ac:dyDescent="0.25">
      <c r="G1092" s="2" t="s">
        <v>8218</v>
      </c>
      <c r="H1092" s="2">
        <v>15</v>
      </c>
      <c r="K1092" s="2" t="s">
        <v>8220</v>
      </c>
      <c r="L1092" s="2">
        <v>4</v>
      </c>
    </row>
    <row r="1093" spans="7:12" x14ac:dyDescent="0.25">
      <c r="G1093" s="2" t="s">
        <v>8218</v>
      </c>
      <c r="H1093" s="2">
        <v>72</v>
      </c>
      <c r="K1093" s="2" t="s">
        <v>8220</v>
      </c>
      <c r="L1093" s="2">
        <v>12</v>
      </c>
    </row>
    <row r="1094" spans="7:12" x14ac:dyDescent="0.25">
      <c r="G1094" s="2" t="s">
        <v>8218</v>
      </c>
      <c r="H1094" s="2">
        <v>120</v>
      </c>
      <c r="K1094" s="2" t="s">
        <v>8220</v>
      </c>
      <c r="L1094" s="2">
        <v>3</v>
      </c>
    </row>
    <row r="1095" spans="7:12" x14ac:dyDescent="0.25">
      <c r="G1095" s="2" t="s">
        <v>8218</v>
      </c>
      <c r="H1095" s="2">
        <v>123</v>
      </c>
      <c r="K1095" s="2" t="s">
        <v>8220</v>
      </c>
      <c r="L1095" s="2">
        <v>12</v>
      </c>
    </row>
    <row r="1096" spans="7:12" x14ac:dyDescent="0.25">
      <c r="G1096" s="2" t="s">
        <v>8218</v>
      </c>
      <c r="H1096" s="2">
        <v>1</v>
      </c>
      <c r="K1096" s="2" t="s">
        <v>8220</v>
      </c>
      <c r="L1096" s="2">
        <v>0</v>
      </c>
    </row>
    <row r="1097" spans="7:12" x14ac:dyDescent="0.25">
      <c r="G1097" s="2" t="s">
        <v>8218</v>
      </c>
      <c r="H1097" s="2">
        <v>24</v>
      </c>
      <c r="K1097" s="2" t="s">
        <v>8220</v>
      </c>
      <c r="L1097" s="2">
        <v>7</v>
      </c>
    </row>
    <row r="1098" spans="7:12" x14ac:dyDescent="0.25">
      <c r="G1098" s="2" t="s">
        <v>8218</v>
      </c>
      <c r="H1098" s="2">
        <v>33</v>
      </c>
      <c r="K1098" s="2" t="s">
        <v>8220</v>
      </c>
      <c r="L1098" s="2">
        <v>2</v>
      </c>
    </row>
    <row r="1099" spans="7:12" x14ac:dyDescent="0.25">
      <c r="G1099" s="2" t="s">
        <v>8218</v>
      </c>
      <c r="H1099" s="2">
        <v>14</v>
      </c>
      <c r="K1099" s="2" t="s">
        <v>8220</v>
      </c>
      <c r="L1099" s="2">
        <v>1</v>
      </c>
    </row>
    <row r="1100" spans="7:12" x14ac:dyDescent="0.25">
      <c r="G1100" s="2" t="s">
        <v>8218</v>
      </c>
      <c r="H1100" s="2">
        <v>9</v>
      </c>
      <c r="K1100" s="2" t="s">
        <v>8220</v>
      </c>
      <c r="L1100" s="2">
        <v>4</v>
      </c>
    </row>
    <row r="1101" spans="7:12" x14ac:dyDescent="0.25">
      <c r="G1101" s="2" t="s">
        <v>8218</v>
      </c>
      <c r="H1101" s="2">
        <v>76</v>
      </c>
      <c r="K1101" s="2" t="s">
        <v>8220</v>
      </c>
      <c r="L1101" s="2">
        <v>4</v>
      </c>
    </row>
    <row r="1102" spans="7:12" x14ac:dyDescent="0.25">
      <c r="G1102" s="2" t="s">
        <v>8218</v>
      </c>
      <c r="H1102" s="2">
        <v>19</v>
      </c>
      <c r="K1102" s="2" t="s">
        <v>8220</v>
      </c>
      <c r="L1102" s="2">
        <v>17</v>
      </c>
    </row>
    <row r="1103" spans="7:12" x14ac:dyDescent="0.25">
      <c r="G1103" s="2" t="s">
        <v>8218</v>
      </c>
      <c r="H1103" s="2">
        <v>69</v>
      </c>
      <c r="K1103" s="2" t="s">
        <v>8220</v>
      </c>
      <c r="L1103" s="2">
        <v>7</v>
      </c>
    </row>
    <row r="1104" spans="7:12" x14ac:dyDescent="0.25">
      <c r="G1104" s="2" t="s">
        <v>8218</v>
      </c>
      <c r="H1104" s="2">
        <v>218</v>
      </c>
      <c r="K1104" s="2" t="s">
        <v>8220</v>
      </c>
      <c r="L1104" s="2">
        <v>2</v>
      </c>
    </row>
    <row r="1105" spans="7:12" x14ac:dyDescent="0.25">
      <c r="G1105" s="2" t="s">
        <v>8218</v>
      </c>
      <c r="H1105" s="2">
        <v>30</v>
      </c>
      <c r="K1105" s="2" t="s">
        <v>8220</v>
      </c>
      <c r="L1105" s="2">
        <v>5</v>
      </c>
    </row>
    <row r="1106" spans="7:12" x14ac:dyDescent="0.25">
      <c r="G1106" s="2" t="s">
        <v>8218</v>
      </c>
      <c r="H1106" s="2">
        <v>100</v>
      </c>
      <c r="K1106" s="2" t="s">
        <v>8220</v>
      </c>
      <c r="L1106" s="2">
        <v>1</v>
      </c>
    </row>
    <row r="1107" spans="7:12" x14ac:dyDescent="0.25">
      <c r="G1107" s="2" t="s">
        <v>8218</v>
      </c>
      <c r="H1107" s="2">
        <v>296</v>
      </c>
      <c r="K1107" s="2" t="s">
        <v>8220</v>
      </c>
      <c r="L1107" s="2">
        <v>1</v>
      </c>
    </row>
    <row r="1108" spans="7:12" x14ac:dyDescent="0.25">
      <c r="G1108" s="2" t="s">
        <v>8218</v>
      </c>
      <c r="H1108" s="2">
        <v>1204</v>
      </c>
      <c r="K1108" s="2" t="s">
        <v>8220</v>
      </c>
      <c r="L1108" s="2">
        <v>14</v>
      </c>
    </row>
    <row r="1109" spans="7:12" x14ac:dyDescent="0.25">
      <c r="G1109" s="2" t="s">
        <v>8218</v>
      </c>
      <c r="H1109" s="2">
        <v>321</v>
      </c>
      <c r="K1109" s="2" t="s">
        <v>8220</v>
      </c>
      <c r="L1109" s="2">
        <v>26</v>
      </c>
    </row>
    <row r="1110" spans="7:12" x14ac:dyDescent="0.25">
      <c r="G1110" s="2" t="s">
        <v>8218</v>
      </c>
      <c r="H1110" s="2">
        <v>301</v>
      </c>
      <c r="K1110" s="2" t="s">
        <v>8220</v>
      </c>
      <c r="L1110" s="2">
        <v>2</v>
      </c>
    </row>
    <row r="1111" spans="7:12" x14ac:dyDescent="0.25">
      <c r="G1111" s="2" t="s">
        <v>8218</v>
      </c>
      <c r="H1111" s="2">
        <v>144</v>
      </c>
      <c r="K1111" s="2" t="s">
        <v>8220</v>
      </c>
      <c r="L1111" s="2">
        <v>1</v>
      </c>
    </row>
    <row r="1112" spans="7:12" x14ac:dyDescent="0.25">
      <c r="G1112" s="2" t="s">
        <v>8218</v>
      </c>
      <c r="H1112" s="2">
        <v>539</v>
      </c>
      <c r="K1112" s="2" t="s">
        <v>8220</v>
      </c>
      <c r="L1112" s="2">
        <v>3</v>
      </c>
    </row>
    <row r="1113" spans="7:12" x14ac:dyDescent="0.25">
      <c r="G1113" s="2" t="s">
        <v>8218</v>
      </c>
      <c r="H1113" s="2">
        <v>498</v>
      </c>
      <c r="K1113" s="2" t="s">
        <v>8220</v>
      </c>
      <c r="L1113" s="2">
        <v>7</v>
      </c>
    </row>
    <row r="1114" spans="7:12" x14ac:dyDescent="0.25">
      <c r="G1114" s="2" t="s">
        <v>8218</v>
      </c>
      <c r="H1114" s="2">
        <v>1113</v>
      </c>
      <c r="K1114" s="2" t="s">
        <v>8220</v>
      </c>
      <c r="L1114" s="2">
        <v>9</v>
      </c>
    </row>
    <row r="1115" spans="7:12" x14ac:dyDescent="0.25">
      <c r="G1115" s="2" t="s">
        <v>8218</v>
      </c>
      <c r="H1115" s="2">
        <v>988</v>
      </c>
      <c r="K1115" s="2" t="s">
        <v>8220</v>
      </c>
      <c r="L1115" s="2">
        <v>20</v>
      </c>
    </row>
    <row r="1116" spans="7:12" x14ac:dyDescent="0.25">
      <c r="G1116" s="2" t="s">
        <v>8218</v>
      </c>
      <c r="H1116" s="2">
        <v>391</v>
      </c>
      <c r="K1116" s="2" t="s">
        <v>8220</v>
      </c>
      <c r="L1116" s="2">
        <v>6</v>
      </c>
    </row>
    <row r="1117" spans="7:12" x14ac:dyDescent="0.25">
      <c r="G1117" s="2" t="s">
        <v>8218</v>
      </c>
      <c r="H1117" s="2">
        <v>28</v>
      </c>
      <c r="K1117" s="2" t="s">
        <v>8220</v>
      </c>
      <c r="L1117" s="2">
        <v>13</v>
      </c>
    </row>
    <row r="1118" spans="7:12" x14ac:dyDescent="0.25">
      <c r="G1118" s="2" t="s">
        <v>8218</v>
      </c>
      <c r="H1118" s="2">
        <v>147</v>
      </c>
      <c r="K1118" s="2" t="s">
        <v>8220</v>
      </c>
      <c r="L1118" s="2">
        <v>1</v>
      </c>
    </row>
    <row r="1119" spans="7:12" x14ac:dyDescent="0.25">
      <c r="G1119" s="2" t="s">
        <v>8218</v>
      </c>
      <c r="H1119" s="2">
        <v>680</v>
      </c>
      <c r="K1119" s="2" t="s">
        <v>8220</v>
      </c>
      <c r="L1119" s="2">
        <v>202</v>
      </c>
    </row>
    <row r="1120" spans="7:12" x14ac:dyDescent="0.25">
      <c r="G1120" s="2" t="s">
        <v>8218</v>
      </c>
      <c r="H1120" s="2">
        <v>983</v>
      </c>
      <c r="K1120" s="2" t="s">
        <v>8220</v>
      </c>
      <c r="L1120" s="2">
        <v>0</v>
      </c>
    </row>
    <row r="1121" spans="7:12" x14ac:dyDescent="0.25">
      <c r="G1121" s="2" t="s">
        <v>8218</v>
      </c>
      <c r="H1121" s="2">
        <v>79</v>
      </c>
      <c r="K1121" s="2" t="s">
        <v>8220</v>
      </c>
      <c r="L1121" s="2">
        <v>1</v>
      </c>
    </row>
    <row r="1122" spans="7:12" x14ac:dyDescent="0.25">
      <c r="G1122" s="2" t="s">
        <v>8218</v>
      </c>
      <c r="H1122" s="2">
        <v>426</v>
      </c>
      <c r="K1122" s="2" t="s">
        <v>8220</v>
      </c>
      <c r="L1122" s="2">
        <v>0</v>
      </c>
    </row>
    <row r="1123" spans="7:12" x14ac:dyDescent="0.25">
      <c r="G1123" s="2" t="s">
        <v>8218</v>
      </c>
      <c r="H1123" s="2">
        <v>96</v>
      </c>
      <c r="K1123" s="2" t="s">
        <v>8220</v>
      </c>
      <c r="L1123" s="2">
        <v>2</v>
      </c>
    </row>
    <row r="1124" spans="7:12" x14ac:dyDescent="0.25">
      <c r="G1124" s="2" t="s">
        <v>8218</v>
      </c>
      <c r="H1124" s="2">
        <v>163</v>
      </c>
      <c r="K1124" s="2" t="s">
        <v>8220</v>
      </c>
      <c r="L1124" s="2">
        <v>13</v>
      </c>
    </row>
    <row r="1125" spans="7:12" x14ac:dyDescent="0.25">
      <c r="G1125" s="2" t="s">
        <v>8218</v>
      </c>
      <c r="H1125" s="2">
        <v>2525</v>
      </c>
      <c r="K1125" s="2" t="s">
        <v>8220</v>
      </c>
      <c r="L1125" s="2">
        <v>9</v>
      </c>
    </row>
    <row r="1126" spans="7:12" x14ac:dyDescent="0.25">
      <c r="G1126" s="2" t="s">
        <v>8218</v>
      </c>
      <c r="H1126" s="2">
        <v>2035</v>
      </c>
      <c r="K1126" s="2" t="s">
        <v>8220</v>
      </c>
      <c r="L1126" s="2">
        <v>2</v>
      </c>
    </row>
    <row r="1127" spans="7:12" x14ac:dyDescent="0.25">
      <c r="G1127" s="2" t="s">
        <v>8218</v>
      </c>
      <c r="H1127" s="2">
        <v>290</v>
      </c>
      <c r="K1127" s="2" t="s">
        <v>8220</v>
      </c>
      <c r="L1127" s="2">
        <v>0</v>
      </c>
    </row>
    <row r="1128" spans="7:12" x14ac:dyDescent="0.25">
      <c r="G1128" s="2" t="s">
        <v>8218</v>
      </c>
      <c r="H1128" s="2">
        <v>1980</v>
      </c>
      <c r="K1128" s="2" t="s">
        <v>8220</v>
      </c>
      <c r="L1128" s="2">
        <v>35</v>
      </c>
    </row>
    <row r="1129" spans="7:12" x14ac:dyDescent="0.25">
      <c r="G1129" s="2" t="s">
        <v>8218</v>
      </c>
      <c r="H1129" s="2">
        <v>57</v>
      </c>
      <c r="K1129" s="2" t="s">
        <v>8220</v>
      </c>
      <c r="L1129" s="2">
        <v>2</v>
      </c>
    </row>
    <row r="1130" spans="7:12" x14ac:dyDescent="0.25">
      <c r="G1130" s="2" t="s">
        <v>8218</v>
      </c>
      <c r="H1130" s="2">
        <v>380</v>
      </c>
      <c r="K1130" s="2" t="s">
        <v>8220</v>
      </c>
      <c r="L1130" s="2">
        <v>3</v>
      </c>
    </row>
    <row r="1131" spans="7:12" x14ac:dyDescent="0.25">
      <c r="G1131" s="2" t="s">
        <v>8218</v>
      </c>
      <c r="H1131" s="2">
        <v>128</v>
      </c>
      <c r="K1131" s="2" t="s">
        <v>8220</v>
      </c>
      <c r="L1131" s="2">
        <v>0</v>
      </c>
    </row>
    <row r="1132" spans="7:12" x14ac:dyDescent="0.25">
      <c r="G1132" s="2" t="s">
        <v>8218</v>
      </c>
      <c r="H1132" s="2">
        <v>180</v>
      </c>
      <c r="K1132" s="2" t="s">
        <v>8220</v>
      </c>
      <c r="L1132" s="2">
        <v>1</v>
      </c>
    </row>
    <row r="1133" spans="7:12" x14ac:dyDescent="0.25">
      <c r="G1133" s="2" t="s">
        <v>8218</v>
      </c>
      <c r="H1133" s="2">
        <v>571</v>
      </c>
      <c r="K1133" s="2" t="s">
        <v>8220</v>
      </c>
      <c r="L1133" s="2">
        <v>0</v>
      </c>
    </row>
    <row r="1134" spans="7:12" x14ac:dyDescent="0.25">
      <c r="G1134" s="2" t="s">
        <v>8218</v>
      </c>
      <c r="H1134" s="2">
        <v>480</v>
      </c>
      <c r="K1134" s="2" t="s">
        <v>8220</v>
      </c>
      <c r="L1134" s="2">
        <v>0</v>
      </c>
    </row>
    <row r="1135" spans="7:12" x14ac:dyDescent="0.25">
      <c r="G1135" s="2" t="s">
        <v>8218</v>
      </c>
      <c r="H1135" s="2">
        <v>249</v>
      </c>
      <c r="K1135" s="2" t="s">
        <v>8220</v>
      </c>
      <c r="L1135" s="2">
        <v>3</v>
      </c>
    </row>
    <row r="1136" spans="7:12" x14ac:dyDescent="0.25">
      <c r="G1136" s="2" t="s">
        <v>8218</v>
      </c>
      <c r="H1136" s="2">
        <v>84</v>
      </c>
      <c r="K1136" s="2" t="s">
        <v>8220</v>
      </c>
      <c r="L1136" s="2">
        <v>11</v>
      </c>
    </row>
    <row r="1137" spans="7:12" x14ac:dyDescent="0.25">
      <c r="G1137" s="2" t="s">
        <v>8218</v>
      </c>
      <c r="H1137" s="2">
        <v>197</v>
      </c>
      <c r="K1137" s="2" t="s">
        <v>8220</v>
      </c>
      <c r="L1137" s="2">
        <v>6</v>
      </c>
    </row>
    <row r="1138" spans="7:12" x14ac:dyDescent="0.25">
      <c r="G1138" s="2" t="s">
        <v>8218</v>
      </c>
      <c r="H1138" s="2">
        <v>271</v>
      </c>
      <c r="K1138" s="2" t="s">
        <v>8220</v>
      </c>
      <c r="L1138" s="2">
        <v>0</v>
      </c>
    </row>
    <row r="1139" spans="7:12" x14ac:dyDescent="0.25">
      <c r="G1139" s="2" t="s">
        <v>8218</v>
      </c>
      <c r="H1139" s="2">
        <v>50</v>
      </c>
      <c r="K1139" s="2" t="s">
        <v>8220</v>
      </c>
      <c r="L1139" s="2">
        <v>67</v>
      </c>
    </row>
    <row r="1140" spans="7:12" x14ac:dyDescent="0.25">
      <c r="G1140" s="2" t="s">
        <v>8218</v>
      </c>
      <c r="H1140" s="2">
        <v>169</v>
      </c>
      <c r="K1140" s="2" t="s">
        <v>8220</v>
      </c>
      <c r="L1140" s="2">
        <v>23</v>
      </c>
    </row>
    <row r="1141" spans="7:12" x14ac:dyDescent="0.25">
      <c r="G1141" s="2" t="s">
        <v>8218</v>
      </c>
      <c r="H1141" s="2">
        <v>205</v>
      </c>
      <c r="K1141" s="2" t="s">
        <v>8220</v>
      </c>
      <c r="L1141" s="2">
        <v>72</v>
      </c>
    </row>
    <row r="1142" spans="7:12" x14ac:dyDescent="0.25">
      <c r="G1142" s="2" t="s">
        <v>8218</v>
      </c>
      <c r="H1142" s="2">
        <v>206</v>
      </c>
      <c r="K1142" s="2" t="s">
        <v>8220</v>
      </c>
      <c r="L1142" s="2">
        <v>2</v>
      </c>
    </row>
    <row r="1143" spans="7:12" x14ac:dyDescent="0.25">
      <c r="G1143" s="2" t="s">
        <v>8218</v>
      </c>
      <c r="H1143" s="2">
        <v>84</v>
      </c>
      <c r="K1143" s="2" t="s">
        <v>8220</v>
      </c>
      <c r="L1143" s="2">
        <v>15</v>
      </c>
    </row>
    <row r="1144" spans="7:12" x14ac:dyDescent="0.25">
      <c r="G1144" s="2" t="s">
        <v>8218</v>
      </c>
      <c r="H1144" s="2">
        <v>210</v>
      </c>
      <c r="K1144" s="2" t="s">
        <v>8220</v>
      </c>
      <c r="L1144" s="2">
        <v>1</v>
      </c>
    </row>
    <row r="1145" spans="7:12" x14ac:dyDescent="0.25">
      <c r="G1145" s="2" t="s">
        <v>8218</v>
      </c>
      <c r="H1145" s="2">
        <v>181</v>
      </c>
      <c r="K1145" s="2" t="s">
        <v>8220</v>
      </c>
      <c r="L1145" s="2">
        <v>2</v>
      </c>
    </row>
    <row r="1146" spans="7:12" x14ac:dyDescent="0.25">
      <c r="G1146" s="2" t="s">
        <v>8218</v>
      </c>
      <c r="H1146" s="2">
        <v>60</v>
      </c>
      <c r="K1146" s="2" t="s">
        <v>8220</v>
      </c>
      <c r="L1146" s="2">
        <v>7</v>
      </c>
    </row>
    <row r="1147" spans="7:12" x14ac:dyDescent="0.25">
      <c r="G1147" s="2" t="s">
        <v>8218</v>
      </c>
      <c r="H1147" s="2">
        <v>445</v>
      </c>
      <c r="K1147" s="2" t="s">
        <v>8220</v>
      </c>
      <c r="L1147" s="2">
        <v>16</v>
      </c>
    </row>
    <row r="1148" spans="7:12" x14ac:dyDescent="0.25">
      <c r="G1148" s="2" t="s">
        <v>8218</v>
      </c>
      <c r="H1148" s="2">
        <v>17</v>
      </c>
      <c r="K1148" s="2" t="s">
        <v>8220</v>
      </c>
      <c r="L1148" s="2">
        <v>117</v>
      </c>
    </row>
    <row r="1149" spans="7:12" x14ac:dyDescent="0.25">
      <c r="G1149" s="2" t="s">
        <v>8218</v>
      </c>
      <c r="H1149" s="2">
        <v>194</v>
      </c>
      <c r="K1149" s="2" t="s">
        <v>8220</v>
      </c>
      <c r="L1149" s="2">
        <v>2</v>
      </c>
    </row>
    <row r="1150" spans="7:12" x14ac:dyDescent="0.25">
      <c r="G1150" s="2" t="s">
        <v>8218</v>
      </c>
      <c r="H1150" s="2">
        <v>404</v>
      </c>
      <c r="K1150" s="2" t="s">
        <v>8220</v>
      </c>
      <c r="L1150" s="2">
        <v>7</v>
      </c>
    </row>
    <row r="1151" spans="7:12" x14ac:dyDescent="0.25">
      <c r="G1151" s="2" t="s">
        <v>8218</v>
      </c>
      <c r="H1151" s="2">
        <v>194</v>
      </c>
      <c r="K1151" s="2" t="s">
        <v>8220</v>
      </c>
      <c r="L1151" s="2">
        <v>3</v>
      </c>
    </row>
    <row r="1152" spans="7:12" x14ac:dyDescent="0.25">
      <c r="G1152" s="2" t="s">
        <v>8218</v>
      </c>
      <c r="H1152" s="2">
        <v>902</v>
      </c>
      <c r="K1152" s="2" t="s">
        <v>8220</v>
      </c>
      <c r="L1152" s="2">
        <v>20</v>
      </c>
    </row>
    <row r="1153" spans="7:12" x14ac:dyDescent="0.25">
      <c r="G1153" s="2" t="s">
        <v>8218</v>
      </c>
      <c r="H1153" s="2">
        <v>1670</v>
      </c>
      <c r="K1153" s="2" t="s">
        <v>8220</v>
      </c>
      <c r="L1153" s="2">
        <v>50</v>
      </c>
    </row>
    <row r="1154" spans="7:12" x14ac:dyDescent="0.25">
      <c r="G1154" s="2" t="s">
        <v>8218</v>
      </c>
      <c r="H1154" s="2">
        <v>1328</v>
      </c>
      <c r="K1154" s="2" t="s">
        <v>8220</v>
      </c>
      <c r="L1154" s="2">
        <v>2</v>
      </c>
    </row>
    <row r="1155" spans="7:12" x14ac:dyDescent="0.25">
      <c r="G1155" s="2" t="s">
        <v>8218</v>
      </c>
      <c r="H1155" s="2">
        <v>944</v>
      </c>
      <c r="K1155" s="2" t="s">
        <v>8220</v>
      </c>
      <c r="L1155" s="2">
        <v>3</v>
      </c>
    </row>
    <row r="1156" spans="7:12" x14ac:dyDescent="0.25">
      <c r="G1156" s="2" t="s">
        <v>8218</v>
      </c>
      <c r="H1156" s="2">
        <v>147</v>
      </c>
      <c r="K1156" s="2" t="s">
        <v>8220</v>
      </c>
      <c r="L1156" s="2">
        <v>27</v>
      </c>
    </row>
    <row r="1157" spans="7:12" x14ac:dyDescent="0.25">
      <c r="G1157" s="2" t="s">
        <v>8218</v>
      </c>
      <c r="H1157" s="2">
        <v>99</v>
      </c>
      <c r="K1157" s="2" t="s">
        <v>8220</v>
      </c>
      <c r="L1157" s="2">
        <v>7</v>
      </c>
    </row>
    <row r="1158" spans="7:12" x14ac:dyDescent="0.25">
      <c r="G1158" s="2" t="s">
        <v>8218</v>
      </c>
      <c r="H1158" s="2">
        <v>79</v>
      </c>
      <c r="K1158" s="2" t="s">
        <v>8220</v>
      </c>
      <c r="L1158" s="2">
        <v>5</v>
      </c>
    </row>
    <row r="1159" spans="7:12" x14ac:dyDescent="0.25">
      <c r="G1159" s="2" t="s">
        <v>8218</v>
      </c>
      <c r="H1159" s="2">
        <v>75</v>
      </c>
      <c r="K1159" s="2" t="s">
        <v>8220</v>
      </c>
      <c r="L1159" s="2">
        <v>0</v>
      </c>
    </row>
    <row r="1160" spans="7:12" x14ac:dyDescent="0.25">
      <c r="G1160" s="2" t="s">
        <v>8218</v>
      </c>
      <c r="H1160" s="2">
        <v>207</v>
      </c>
      <c r="K1160" s="2" t="s">
        <v>8220</v>
      </c>
      <c r="L1160" s="2">
        <v>3</v>
      </c>
    </row>
    <row r="1161" spans="7:12" x14ac:dyDescent="0.25">
      <c r="G1161" s="2" t="s">
        <v>8218</v>
      </c>
      <c r="H1161" s="2">
        <v>102</v>
      </c>
      <c r="K1161" s="2" t="s">
        <v>8220</v>
      </c>
      <c r="L1161" s="2">
        <v>6</v>
      </c>
    </row>
    <row r="1162" spans="7:12" x14ac:dyDescent="0.25">
      <c r="G1162" s="2" t="s">
        <v>8218</v>
      </c>
      <c r="H1162" s="2">
        <v>32</v>
      </c>
      <c r="K1162" s="2" t="s">
        <v>8220</v>
      </c>
      <c r="L1162" s="2">
        <v>9</v>
      </c>
    </row>
    <row r="1163" spans="7:12" x14ac:dyDescent="0.25">
      <c r="G1163" s="2" t="s">
        <v>8218</v>
      </c>
      <c r="H1163" s="2">
        <v>480</v>
      </c>
      <c r="K1163" s="2" t="s">
        <v>8220</v>
      </c>
      <c r="L1163" s="2">
        <v>3</v>
      </c>
    </row>
    <row r="1164" spans="7:12" x14ac:dyDescent="0.25">
      <c r="G1164" s="2" t="s">
        <v>8218</v>
      </c>
      <c r="H1164" s="2">
        <v>11</v>
      </c>
      <c r="K1164" s="2" t="s">
        <v>8220</v>
      </c>
      <c r="L1164" s="2">
        <v>2</v>
      </c>
    </row>
    <row r="1165" spans="7:12" x14ac:dyDescent="0.25">
      <c r="G1165" s="2" t="s">
        <v>8218</v>
      </c>
      <c r="H1165" s="2">
        <v>12</v>
      </c>
      <c r="K1165" s="2" t="s">
        <v>8220</v>
      </c>
      <c r="L1165" s="2">
        <v>3</v>
      </c>
    </row>
    <row r="1166" spans="7:12" x14ac:dyDescent="0.25">
      <c r="G1166" s="2" t="s">
        <v>8218</v>
      </c>
      <c r="H1166" s="2">
        <v>48</v>
      </c>
      <c r="K1166" s="2" t="s">
        <v>8220</v>
      </c>
      <c r="L1166" s="2">
        <v>45</v>
      </c>
    </row>
    <row r="1167" spans="7:12" x14ac:dyDescent="0.25">
      <c r="G1167" s="2" t="s">
        <v>8218</v>
      </c>
      <c r="H1167" s="2">
        <v>59</v>
      </c>
      <c r="K1167" s="2" t="s">
        <v>8220</v>
      </c>
      <c r="L1167" s="2">
        <v>9</v>
      </c>
    </row>
    <row r="1168" spans="7:12" x14ac:dyDescent="0.25">
      <c r="G1168" s="2" t="s">
        <v>8218</v>
      </c>
      <c r="H1168" s="2">
        <v>79</v>
      </c>
      <c r="K1168" s="2" t="s">
        <v>8220</v>
      </c>
      <c r="L1168" s="2">
        <v>9</v>
      </c>
    </row>
    <row r="1169" spans="7:12" x14ac:dyDescent="0.25">
      <c r="G1169" s="2" t="s">
        <v>8218</v>
      </c>
      <c r="H1169" s="2">
        <v>14</v>
      </c>
      <c r="K1169" s="2" t="s">
        <v>8220</v>
      </c>
      <c r="L1169" s="2">
        <v>21</v>
      </c>
    </row>
    <row r="1170" spans="7:12" x14ac:dyDescent="0.25">
      <c r="G1170" s="2" t="s">
        <v>8218</v>
      </c>
      <c r="H1170" s="2">
        <v>106</v>
      </c>
      <c r="K1170" s="2" t="s">
        <v>8220</v>
      </c>
      <c r="L1170" s="2">
        <v>17</v>
      </c>
    </row>
    <row r="1171" spans="7:12" x14ac:dyDescent="0.25">
      <c r="G1171" s="2" t="s">
        <v>8218</v>
      </c>
      <c r="H1171" s="2">
        <v>25</v>
      </c>
      <c r="K1171" s="2" t="s">
        <v>8220</v>
      </c>
      <c r="L1171" s="2">
        <v>1</v>
      </c>
    </row>
    <row r="1172" spans="7:12" x14ac:dyDescent="0.25">
      <c r="G1172" s="2" t="s">
        <v>8218</v>
      </c>
      <c r="H1172" s="2">
        <v>25</v>
      </c>
      <c r="K1172" s="2" t="s">
        <v>8220</v>
      </c>
      <c r="L1172" s="2">
        <v>1</v>
      </c>
    </row>
    <row r="1173" spans="7:12" x14ac:dyDescent="0.25">
      <c r="G1173" s="2" t="s">
        <v>8218</v>
      </c>
      <c r="H1173" s="2">
        <v>29</v>
      </c>
      <c r="K1173" s="2" t="s">
        <v>8220</v>
      </c>
      <c r="L1173" s="2">
        <v>14</v>
      </c>
    </row>
    <row r="1174" spans="7:12" x14ac:dyDescent="0.25">
      <c r="G1174" s="2" t="s">
        <v>8218</v>
      </c>
      <c r="H1174" s="2">
        <v>43</v>
      </c>
      <c r="K1174" s="2" t="s">
        <v>8220</v>
      </c>
      <c r="L1174" s="2">
        <v>42</v>
      </c>
    </row>
    <row r="1175" spans="7:12" x14ac:dyDescent="0.25">
      <c r="G1175" s="2" t="s">
        <v>8218</v>
      </c>
      <c r="H1175" s="2">
        <v>46</v>
      </c>
      <c r="K1175" s="2" t="s">
        <v>8220</v>
      </c>
      <c r="L1175" s="2">
        <v>27</v>
      </c>
    </row>
    <row r="1176" spans="7:12" x14ac:dyDescent="0.25">
      <c r="G1176" s="2" t="s">
        <v>8218</v>
      </c>
      <c r="H1176" s="2">
        <v>27</v>
      </c>
      <c r="K1176" s="2" t="s">
        <v>8220</v>
      </c>
      <c r="L1176" s="2">
        <v>5</v>
      </c>
    </row>
    <row r="1177" spans="7:12" x14ac:dyDescent="0.25">
      <c r="G1177" s="2" t="s">
        <v>8218</v>
      </c>
      <c r="H1177" s="2">
        <v>112</v>
      </c>
      <c r="K1177" s="2" t="s">
        <v>8220</v>
      </c>
      <c r="L1177" s="2">
        <v>13</v>
      </c>
    </row>
    <row r="1178" spans="7:12" x14ac:dyDescent="0.25">
      <c r="G1178" s="2" t="s">
        <v>8218</v>
      </c>
      <c r="H1178" s="2">
        <v>34</v>
      </c>
      <c r="K1178" s="2" t="s">
        <v>8220</v>
      </c>
      <c r="L1178" s="2">
        <v>12</v>
      </c>
    </row>
    <row r="1179" spans="7:12" x14ac:dyDescent="0.25">
      <c r="G1179" s="2" t="s">
        <v>8218</v>
      </c>
      <c r="H1179" s="2">
        <v>145</v>
      </c>
      <c r="K1179" s="2" t="s">
        <v>8220</v>
      </c>
      <c r="L1179" s="2">
        <v>90</v>
      </c>
    </row>
    <row r="1180" spans="7:12" x14ac:dyDescent="0.25">
      <c r="G1180" s="2" t="s">
        <v>8218</v>
      </c>
      <c r="H1180" s="2">
        <v>19</v>
      </c>
      <c r="K1180" s="2" t="s">
        <v>8220</v>
      </c>
      <c r="L1180" s="2">
        <v>2</v>
      </c>
    </row>
    <row r="1181" spans="7:12" x14ac:dyDescent="0.25">
      <c r="G1181" s="2" t="s">
        <v>8218</v>
      </c>
      <c r="H1181" s="2">
        <v>288</v>
      </c>
      <c r="K1181" s="2" t="s">
        <v>8220</v>
      </c>
      <c r="L1181" s="2">
        <v>5</v>
      </c>
    </row>
    <row r="1182" spans="7:12" x14ac:dyDescent="0.25">
      <c r="G1182" s="2" t="s">
        <v>8218</v>
      </c>
      <c r="H1182" s="2">
        <v>14</v>
      </c>
      <c r="K1182" s="2" t="s">
        <v>8220</v>
      </c>
      <c r="L1182" s="2">
        <v>31</v>
      </c>
    </row>
    <row r="1183" spans="7:12" x14ac:dyDescent="0.25">
      <c r="G1183" s="2" t="s">
        <v>8218</v>
      </c>
      <c r="H1183" s="2">
        <v>7</v>
      </c>
      <c r="K1183" s="2" t="s">
        <v>8220</v>
      </c>
      <c r="L1183" s="2">
        <v>4</v>
      </c>
    </row>
    <row r="1184" spans="7:12" x14ac:dyDescent="0.25">
      <c r="G1184" s="2" t="s">
        <v>8218</v>
      </c>
      <c r="H1184" s="2">
        <v>211</v>
      </c>
      <c r="K1184" s="2" t="s">
        <v>8220</v>
      </c>
      <c r="L1184" s="2">
        <v>29</v>
      </c>
    </row>
    <row r="1185" spans="7:12" x14ac:dyDescent="0.25">
      <c r="G1185" s="2" t="s">
        <v>8218</v>
      </c>
      <c r="H1185" s="2">
        <v>85</v>
      </c>
      <c r="K1185" s="2" t="s">
        <v>8220</v>
      </c>
      <c r="L1185" s="2">
        <v>2</v>
      </c>
    </row>
    <row r="1186" spans="7:12" x14ac:dyDescent="0.25">
      <c r="G1186" s="2" t="s">
        <v>8218</v>
      </c>
      <c r="H1186" s="2">
        <v>103</v>
      </c>
      <c r="K1186" s="2" t="s">
        <v>8220</v>
      </c>
      <c r="L1186" s="2">
        <v>114</v>
      </c>
    </row>
    <row r="1187" spans="7:12" x14ac:dyDescent="0.25">
      <c r="G1187" s="2" t="s">
        <v>8218</v>
      </c>
      <c r="H1187" s="2">
        <v>113</v>
      </c>
      <c r="K1187" s="2" t="s">
        <v>8220</v>
      </c>
      <c r="L1187" s="2">
        <v>1</v>
      </c>
    </row>
    <row r="1188" spans="7:12" x14ac:dyDescent="0.25">
      <c r="G1188" s="2" t="s">
        <v>8218</v>
      </c>
      <c r="H1188" s="2">
        <v>167</v>
      </c>
      <c r="K1188" s="2" t="s">
        <v>8220</v>
      </c>
      <c r="L1188" s="2">
        <v>76</v>
      </c>
    </row>
    <row r="1189" spans="7:12" x14ac:dyDescent="0.25">
      <c r="G1189" s="2" t="s">
        <v>8218</v>
      </c>
      <c r="H1189" s="2">
        <v>73</v>
      </c>
      <c r="K1189" s="2" t="s">
        <v>8220</v>
      </c>
      <c r="L1189" s="2">
        <v>9</v>
      </c>
    </row>
    <row r="1190" spans="7:12" x14ac:dyDescent="0.25">
      <c r="G1190" s="2" t="s">
        <v>8218</v>
      </c>
      <c r="H1190" s="2">
        <v>75</v>
      </c>
      <c r="K1190" s="2" t="s">
        <v>8220</v>
      </c>
      <c r="L1190" s="2">
        <v>37</v>
      </c>
    </row>
    <row r="1191" spans="7:12" x14ac:dyDescent="0.25">
      <c r="G1191" s="2" t="s">
        <v>8218</v>
      </c>
      <c r="H1191" s="2">
        <v>614</v>
      </c>
      <c r="K1191" s="2" t="s">
        <v>8220</v>
      </c>
      <c r="L1191" s="2">
        <v>0</v>
      </c>
    </row>
    <row r="1192" spans="7:12" x14ac:dyDescent="0.25">
      <c r="G1192" s="2" t="s">
        <v>8218</v>
      </c>
      <c r="H1192" s="2">
        <v>107</v>
      </c>
      <c r="K1192" s="2" t="s">
        <v>8220</v>
      </c>
      <c r="L1192" s="2">
        <v>1</v>
      </c>
    </row>
    <row r="1193" spans="7:12" x14ac:dyDescent="0.25">
      <c r="G1193" s="2" t="s">
        <v>8218</v>
      </c>
      <c r="H1193" s="2">
        <v>1224</v>
      </c>
      <c r="K1193" s="2" t="s">
        <v>8220</v>
      </c>
      <c r="L1193" s="2">
        <v>10</v>
      </c>
    </row>
    <row r="1194" spans="7:12" x14ac:dyDescent="0.25">
      <c r="G1194" s="2" t="s">
        <v>8218</v>
      </c>
      <c r="H1194" s="2">
        <v>104</v>
      </c>
      <c r="K1194" s="2" t="s">
        <v>8220</v>
      </c>
      <c r="L1194" s="2">
        <v>1</v>
      </c>
    </row>
    <row r="1195" spans="7:12" x14ac:dyDescent="0.25">
      <c r="G1195" s="2" t="s">
        <v>8218</v>
      </c>
      <c r="H1195" s="2">
        <v>79</v>
      </c>
      <c r="K1195" s="2" t="s">
        <v>8220</v>
      </c>
      <c r="L1195" s="2">
        <v>2</v>
      </c>
    </row>
    <row r="1196" spans="7:12" x14ac:dyDescent="0.25">
      <c r="G1196" s="2" t="s">
        <v>8218</v>
      </c>
      <c r="H1196" s="2">
        <v>157</v>
      </c>
      <c r="K1196" s="2" t="s">
        <v>8220</v>
      </c>
      <c r="L1196" s="2">
        <v>1</v>
      </c>
    </row>
    <row r="1197" spans="7:12" x14ac:dyDescent="0.25">
      <c r="G1197" s="2" t="s">
        <v>8218</v>
      </c>
      <c r="H1197" s="2">
        <v>50</v>
      </c>
      <c r="K1197" s="2" t="s">
        <v>8220</v>
      </c>
      <c r="L1197" s="2">
        <v>10</v>
      </c>
    </row>
    <row r="1198" spans="7:12" x14ac:dyDescent="0.25">
      <c r="G1198" s="2" t="s">
        <v>8218</v>
      </c>
      <c r="H1198" s="2">
        <v>64</v>
      </c>
      <c r="K1198" s="2" t="s">
        <v>8220</v>
      </c>
      <c r="L1198" s="2">
        <v>9</v>
      </c>
    </row>
    <row r="1199" spans="7:12" x14ac:dyDescent="0.25">
      <c r="G1199" s="2" t="s">
        <v>8218</v>
      </c>
      <c r="H1199" s="2">
        <v>200</v>
      </c>
      <c r="K1199" s="2" t="s">
        <v>8220</v>
      </c>
      <c r="L1199" s="2">
        <v>19</v>
      </c>
    </row>
    <row r="1200" spans="7:12" x14ac:dyDescent="0.25">
      <c r="G1200" s="2" t="s">
        <v>8218</v>
      </c>
      <c r="H1200" s="2">
        <v>22</v>
      </c>
      <c r="K1200" s="2" t="s">
        <v>8220</v>
      </c>
      <c r="L1200" s="2">
        <v>0</v>
      </c>
    </row>
    <row r="1201" spans="7:12" x14ac:dyDescent="0.25">
      <c r="G1201" s="2" t="s">
        <v>8218</v>
      </c>
      <c r="H1201" s="2">
        <v>163</v>
      </c>
      <c r="K1201" s="2" t="s">
        <v>8220</v>
      </c>
      <c r="L1201" s="2">
        <v>4</v>
      </c>
    </row>
    <row r="1202" spans="7:12" x14ac:dyDescent="0.25">
      <c r="G1202" s="2" t="s">
        <v>8218</v>
      </c>
      <c r="H1202" s="2">
        <v>77</v>
      </c>
      <c r="K1202" s="2" t="s">
        <v>8220</v>
      </c>
      <c r="L1202" s="2">
        <v>8</v>
      </c>
    </row>
    <row r="1203" spans="7:12" x14ac:dyDescent="0.25">
      <c r="G1203" s="2" t="s">
        <v>8218</v>
      </c>
      <c r="H1203" s="2">
        <v>89</v>
      </c>
      <c r="K1203" s="2" t="s">
        <v>8220</v>
      </c>
      <c r="L1203" s="2">
        <v>24</v>
      </c>
    </row>
    <row r="1204" spans="7:12" x14ac:dyDescent="0.25">
      <c r="G1204" s="2" t="s">
        <v>8218</v>
      </c>
      <c r="H1204" s="2">
        <v>3355</v>
      </c>
      <c r="K1204" s="2" t="s">
        <v>8220</v>
      </c>
      <c r="L1204" s="2">
        <v>0</v>
      </c>
    </row>
    <row r="1205" spans="7:12" x14ac:dyDescent="0.25">
      <c r="G1205" s="2" t="s">
        <v>8218</v>
      </c>
      <c r="H1205" s="2">
        <v>537</v>
      </c>
      <c r="K1205" s="2" t="s">
        <v>8220</v>
      </c>
      <c r="L1205" s="2">
        <v>39</v>
      </c>
    </row>
    <row r="1206" spans="7:12" x14ac:dyDescent="0.25">
      <c r="G1206" s="2" t="s">
        <v>8218</v>
      </c>
      <c r="H1206" s="2">
        <v>125</v>
      </c>
      <c r="K1206" s="2" t="s">
        <v>8220</v>
      </c>
      <c r="L1206" s="2">
        <v>6</v>
      </c>
    </row>
    <row r="1207" spans="7:12" x14ac:dyDescent="0.25">
      <c r="G1207" s="2" t="s">
        <v>8218</v>
      </c>
      <c r="H1207" s="2">
        <v>163</v>
      </c>
      <c r="K1207" s="2" t="s">
        <v>8220</v>
      </c>
      <c r="L1207" s="2">
        <v>4</v>
      </c>
    </row>
    <row r="1208" spans="7:12" x14ac:dyDescent="0.25">
      <c r="G1208" s="2" t="s">
        <v>8218</v>
      </c>
      <c r="H1208" s="2">
        <v>283</v>
      </c>
      <c r="K1208" s="2" t="s">
        <v>8220</v>
      </c>
      <c r="L1208" s="2">
        <v>3</v>
      </c>
    </row>
    <row r="1209" spans="7:12" x14ac:dyDescent="0.25">
      <c r="G1209" s="2" t="s">
        <v>8218</v>
      </c>
      <c r="H1209" s="2">
        <v>352</v>
      </c>
      <c r="K1209" s="2" t="s">
        <v>8220</v>
      </c>
      <c r="L1209" s="2">
        <v>53</v>
      </c>
    </row>
    <row r="1210" spans="7:12" x14ac:dyDescent="0.25">
      <c r="G1210" s="2" t="s">
        <v>8218</v>
      </c>
      <c r="H1210" s="2">
        <v>94</v>
      </c>
      <c r="K1210" s="2" t="s">
        <v>8220</v>
      </c>
      <c r="L1210" s="2">
        <v>1</v>
      </c>
    </row>
    <row r="1211" spans="7:12" x14ac:dyDescent="0.25">
      <c r="G1211" s="2" t="s">
        <v>8218</v>
      </c>
      <c r="H1211" s="2">
        <v>67</v>
      </c>
      <c r="K1211" s="2" t="s">
        <v>8220</v>
      </c>
      <c r="L1211" s="2">
        <v>2</v>
      </c>
    </row>
    <row r="1212" spans="7:12" x14ac:dyDescent="0.25">
      <c r="G1212" s="2" t="s">
        <v>8218</v>
      </c>
      <c r="H1212" s="2">
        <v>221</v>
      </c>
      <c r="K1212" s="2" t="s">
        <v>8220</v>
      </c>
      <c r="L1212" s="2">
        <v>25</v>
      </c>
    </row>
    <row r="1213" spans="7:12" x14ac:dyDescent="0.25">
      <c r="G1213" s="2" t="s">
        <v>8218</v>
      </c>
      <c r="H1213" s="2">
        <v>2165</v>
      </c>
      <c r="K1213" s="2" t="s">
        <v>8220</v>
      </c>
      <c r="L1213" s="2">
        <v>6</v>
      </c>
    </row>
    <row r="1214" spans="7:12" x14ac:dyDescent="0.25">
      <c r="G1214" s="2" t="s">
        <v>8218</v>
      </c>
      <c r="H1214" s="2">
        <v>179</v>
      </c>
      <c r="K1214" s="2" t="s">
        <v>8220</v>
      </c>
      <c r="L1214" s="2">
        <v>0</v>
      </c>
    </row>
    <row r="1215" spans="7:12" x14ac:dyDescent="0.25">
      <c r="G1215" s="2" t="s">
        <v>8218</v>
      </c>
      <c r="H1215" s="2">
        <v>123</v>
      </c>
      <c r="K1215" s="2" t="s">
        <v>8220</v>
      </c>
      <c r="L1215" s="2">
        <v>12</v>
      </c>
    </row>
    <row r="1216" spans="7:12" x14ac:dyDescent="0.25">
      <c r="G1216" s="2" t="s">
        <v>8218</v>
      </c>
      <c r="H1216" s="2">
        <v>1104</v>
      </c>
      <c r="K1216" s="2" t="s">
        <v>8220</v>
      </c>
      <c r="L1216" s="2">
        <v>0</v>
      </c>
    </row>
    <row r="1217" spans="7:12" x14ac:dyDescent="0.25">
      <c r="G1217" s="2" t="s">
        <v>8218</v>
      </c>
      <c r="H1217" s="2">
        <v>403</v>
      </c>
      <c r="K1217" s="2" t="s">
        <v>8220</v>
      </c>
      <c r="L1217" s="2">
        <v>36</v>
      </c>
    </row>
    <row r="1218" spans="7:12" x14ac:dyDescent="0.25">
      <c r="G1218" s="2" t="s">
        <v>8218</v>
      </c>
      <c r="H1218" s="2">
        <v>109</v>
      </c>
      <c r="K1218" s="2" t="s">
        <v>8220</v>
      </c>
      <c r="L1218" s="2">
        <v>0</v>
      </c>
    </row>
    <row r="1219" spans="7:12" x14ac:dyDescent="0.25">
      <c r="G1219" s="2" t="s">
        <v>8218</v>
      </c>
      <c r="H1219" s="2">
        <v>372</v>
      </c>
      <c r="K1219" s="2" t="s">
        <v>8220</v>
      </c>
      <c r="L1219" s="2">
        <v>2</v>
      </c>
    </row>
    <row r="1220" spans="7:12" x14ac:dyDescent="0.25">
      <c r="G1220" s="2" t="s">
        <v>8218</v>
      </c>
      <c r="H1220" s="2">
        <v>311</v>
      </c>
      <c r="K1220" s="2" t="s">
        <v>8220</v>
      </c>
      <c r="L1220" s="2">
        <v>1</v>
      </c>
    </row>
    <row r="1221" spans="7:12" x14ac:dyDescent="0.25">
      <c r="G1221" s="2" t="s">
        <v>8218</v>
      </c>
      <c r="H1221" s="2">
        <v>61</v>
      </c>
      <c r="K1221" s="2" t="s">
        <v>8220</v>
      </c>
      <c r="L1221" s="2">
        <v>59</v>
      </c>
    </row>
    <row r="1222" spans="7:12" x14ac:dyDescent="0.25">
      <c r="G1222" s="2" t="s">
        <v>8218</v>
      </c>
      <c r="H1222" s="2">
        <v>115</v>
      </c>
      <c r="K1222" s="2" t="s">
        <v>8220</v>
      </c>
      <c r="L1222" s="2">
        <v>1</v>
      </c>
    </row>
    <row r="1223" spans="7:12" x14ac:dyDescent="0.25">
      <c r="G1223" s="2" t="s">
        <v>8218</v>
      </c>
      <c r="H1223" s="2">
        <v>111</v>
      </c>
      <c r="K1223" s="2" t="s">
        <v>8220</v>
      </c>
      <c r="L1223" s="2">
        <v>31</v>
      </c>
    </row>
    <row r="1224" spans="7:12" x14ac:dyDescent="0.25">
      <c r="G1224" s="2" t="s">
        <v>8218</v>
      </c>
      <c r="H1224" s="2">
        <v>337</v>
      </c>
      <c r="K1224" s="2" t="s">
        <v>8220</v>
      </c>
      <c r="L1224" s="2">
        <v>18</v>
      </c>
    </row>
    <row r="1225" spans="7:12" x14ac:dyDescent="0.25">
      <c r="G1225" s="2" t="s">
        <v>8218</v>
      </c>
      <c r="H1225" s="2">
        <v>9</v>
      </c>
      <c r="K1225" s="2" t="s">
        <v>8220</v>
      </c>
      <c r="L1225" s="2">
        <v>10</v>
      </c>
    </row>
    <row r="1226" spans="7:12" x14ac:dyDescent="0.25">
      <c r="G1226" s="2" t="s">
        <v>8218</v>
      </c>
      <c r="H1226" s="2">
        <v>120</v>
      </c>
      <c r="K1226" s="2" t="s">
        <v>8220</v>
      </c>
      <c r="L1226" s="2">
        <v>0</v>
      </c>
    </row>
    <row r="1227" spans="7:12" x14ac:dyDescent="0.25">
      <c r="G1227" s="2" t="s">
        <v>8218</v>
      </c>
      <c r="H1227" s="2">
        <v>102</v>
      </c>
      <c r="K1227" s="2" t="s">
        <v>8220</v>
      </c>
      <c r="L1227" s="2">
        <v>14</v>
      </c>
    </row>
    <row r="1228" spans="7:12" x14ac:dyDescent="0.25">
      <c r="G1228" s="2" t="s">
        <v>8218</v>
      </c>
      <c r="H1228" s="2">
        <v>186</v>
      </c>
      <c r="K1228" s="2" t="s">
        <v>8220</v>
      </c>
      <c r="L1228" s="2">
        <v>2</v>
      </c>
    </row>
    <row r="1229" spans="7:12" x14ac:dyDescent="0.25">
      <c r="G1229" s="2" t="s">
        <v>8218</v>
      </c>
      <c r="H1229" s="2">
        <v>15</v>
      </c>
      <c r="K1229" s="2" t="s">
        <v>8220</v>
      </c>
      <c r="L1229" s="2">
        <v>1</v>
      </c>
    </row>
    <row r="1230" spans="7:12" x14ac:dyDescent="0.25">
      <c r="G1230" s="2" t="s">
        <v>8218</v>
      </c>
      <c r="H1230" s="2">
        <v>67</v>
      </c>
      <c r="K1230" s="2" t="s">
        <v>8220</v>
      </c>
      <c r="L1230" s="2">
        <v>3</v>
      </c>
    </row>
    <row r="1231" spans="7:12" x14ac:dyDescent="0.25">
      <c r="G1231" s="2" t="s">
        <v>8218</v>
      </c>
      <c r="H1231" s="2">
        <v>130</v>
      </c>
      <c r="K1231" s="2" t="s">
        <v>8220</v>
      </c>
      <c r="L1231" s="2">
        <v>0</v>
      </c>
    </row>
    <row r="1232" spans="7:12" x14ac:dyDescent="0.25">
      <c r="G1232" s="2" t="s">
        <v>8218</v>
      </c>
      <c r="H1232" s="2">
        <v>16</v>
      </c>
      <c r="K1232" s="2" t="s">
        <v>8220</v>
      </c>
      <c r="L1232" s="2">
        <v>2</v>
      </c>
    </row>
    <row r="1233" spans="7:12" x14ac:dyDescent="0.25">
      <c r="G1233" s="2" t="s">
        <v>8218</v>
      </c>
      <c r="H1233" s="2">
        <v>67</v>
      </c>
      <c r="K1233" s="2" t="s">
        <v>8220</v>
      </c>
      <c r="L1233" s="2">
        <v>0</v>
      </c>
    </row>
    <row r="1234" spans="7:12" x14ac:dyDescent="0.25">
      <c r="G1234" s="2" t="s">
        <v>8218</v>
      </c>
      <c r="H1234" s="2">
        <v>124</v>
      </c>
      <c r="K1234" s="2" t="s">
        <v>8220</v>
      </c>
      <c r="L1234" s="2">
        <v>12</v>
      </c>
    </row>
    <row r="1235" spans="7:12" x14ac:dyDescent="0.25">
      <c r="G1235" s="2" t="s">
        <v>8218</v>
      </c>
      <c r="H1235" s="2">
        <v>80</v>
      </c>
      <c r="K1235" s="2" t="s">
        <v>8220</v>
      </c>
      <c r="L1235" s="2">
        <v>1</v>
      </c>
    </row>
    <row r="1236" spans="7:12" x14ac:dyDescent="0.25">
      <c r="G1236" s="2" t="s">
        <v>8218</v>
      </c>
      <c r="H1236" s="2">
        <v>282</v>
      </c>
      <c r="K1236" s="2" t="s">
        <v>8220</v>
      </c>
      <c r="L1236" s="2">
        <v>8</v>
      </c>
    </row>
    <row r="1237" spans="7:12" x14ac:dyDescent="0.25">
      <c r="G1237" s="2" t="s">
        <v>8218</v>
      </c>
      <c r="H1237" s="2">
        <v>68</v>
      </c>
      <c r="K1237" s="2" t="s">
        <v>8220</v>
      </c>
      <c r="L1237" s="2">
        <v>2</v>
      </c>
    </row>
    <row r="1238" spans="7:12" x14ac:dyDescent="0.25">
      <c r="G1238" s="2" t="s">
        <v>8218</v>
      </c>
      <c r="H1238" s="2">
        <v>86</v>
      </c>
      <c r="K1238" s="2" t="s">
        <v>8220</v>
      </c>
      <c r="L1238" s="2">
        <v>31</v>
      </c>
    </row>
    <row r="1239" spans="7:12" x14ac:dyDescent="0.25">
      <c r="G1239" s="2" t="s">
        <v>8218</v>
      </c>
      <c r="H1239" s="2">
        <v>115</v>
      </c>
      <c r="K1239" s="2" t="s">
        <v>8220</v>
      </c>
      <c r="L1239" s="2">
        <v>5</v>
      </c>
    </row>
    <row r="1240" spans="7:12" x14ac:dyDescent="0.25">
      <c r="G1240" s="2" t="s">
        <v>8218</v>
      </c>
      <c r="H1240" s="2">
        <v>75</v>
      </c>
      <c r="K1240" s="2" t="s">
        <v>8220</v>
      </c>
      <c r="L1240" s="2">
        <v>1</v>
      </c>
    </row>
    <row r="1241" spans="7:12" x14ac:dyDescent="0.25">
      <c r="G1241" s="2" t="s">
        <v>8218</v>
      </c>
      <c r="H1241" s="2">
        <v>43</v>
      </c>
      <c r="K1241" s="2" t="s">
        <v>8220</v>
      </c>
      <c r="L1241" s="2">
        <v>12</v>
      </c>
    </row>
    <row r="1242" spans="7:12" x14ac:dyDescent="0.25">
      <c r="G1242" s="2" t="s">
        <v>8218</v>
      </c>
      <c r="H1242" s="2">
        <v>48</v>
      </c>
      <c r="K1242" s="2" t="s">
        <v>8220</v>
      </c>
      <c r="L1242" s="2">
        <v>4</v>
      </c>
    </row>
    <row r="1243" spans="7:12" x14ac:dyDescent="0.25">
      <c r="G1243" s="2" t="s">
        <v>8218</v>
      </c>
      <c r="H1243" s="2">
        <v>52</v>
      </c>
      <c r="K1243" s="2" t="s">
        <v>8220</v>
      </c>
      <c r="L1243" s="2">
        <v>0</v>
      </c>
    </row>
    <row r="1244" spans="7:12" x14ac:dyDescent="0.25">
      <c r="G1244" s="2" t="s">
        <v>8218</v>
      </c>
      <c r="H1244" s="2">
        <v>43</v>
      </c>
      <c r="K1244" s="2" t="s">
        <v>8220</v>
      </c>
      <c r="L1244" s="2">
        <v>7</v>
      </c>
    </row>
    <row r="1245" spans="7:12" x14ac:dyDescent="0.25">
      <c r="G1245" s="2" t="s">
        <v>8218</v>
      </c>
      <c r="H1245" s="2">
        <v>58</v>
      </c>
      <c r="K1245" s="2" t="s">
        <v>8220</v>
      </c>
      <c r="L1245" s="2">
        <v>2</v>
      </c>
    </row>
    <row r="1246" spans="7:12" x14ac:dyDescent="0.25">
      <c r="G1246" s="2" t="s">
        <v>8218</v>
      </c>
      <c r="H1246" s="2">
        <v>47</v>
      </c>
      <c r="K1246" s="2" t="s">
        <v>8220</v>
      </c>
      <c r="L1246" s="2">
        <v>1</v>
      </c>
    </row>
    <row r="1247" spans="7:12" x14ac:dyDescent="0.25">
      <c r="G1247" s="2" t="s">
        <v>8218</v>
      </c>
      <c r="H1247" s="2">
        <v>36</v>
      </c>
      <c r="K1247" s="2" t="s">
        <v>8220</v>
      </c>
      <c r="L1247" s="2">
        <v>4</v>
      </c>
    </row>
    <row r="1248" spans="7:12" x14ac:dyDescent="0.25">
      <c r="G1248" s="2" t="s">
        <v>8218</v>
      </c>
      <c r="H1248" s="2">
        <v>17</v>
      </c>
      <c r="K1248" s="2" t="s">
        <v>8220</v>
      </c>
      <c r="L1248" s="2">
        <v>6</v>
      </c>
    </row>
    <row r="1249" spans="7:12" x14ac:dyDescent="0.25">
      <c r="G1249" s="2" t="s">
        <v>8218</v>
      </c>
      <c r="H1249" s="2">
        <v>104</v>
      </c>
      <c r="K1249" s="2" t="s">
        <v>8220</v>
      </c>
      <c r="L1249" s="2">
        <v>8</v>
      </c>
    </row>
    <row r="1250" spans="7:12" x14ac:dyDescent="0.25">
      <c r="G1250" s="2" t="s">
        <v>8218</v>
      </c>
      <c r="H1250" s="2">
        <v>47</v>
      </c>
      <c r="K1250" s="2" t="s">
        <v>8220</v>
      </c>
      <c r="L1250" s="2">
        <v>14</v>
      </c>
    </row>
    <row r="1251" spans="7:12" x14ac:dyDescent="0.25">
      <c r="G1251" s="2" t="s">
        <v>8218</v>
      </c>
      <c r="H1251" s="2">
        <v>38</v>
      </c>
      <c r="K1251" s="2" t="s">
        <v>8220</v>
      </c>
      <c r="L1251" s="2">
        <v>0</v>
      </c>
    </row>
    <row r="1252" spans="7:12" x14ac:dyDescent="0.25">
      <c r="G1252" s="2" t="s">
        <v>8218</v>
      </c>
      <c r="H1252" s="2">
        <v>81</v>
      </c>
      <c r="K1252" s="2" t="s">
        <v>8220</v>
      </c>
      <c r="L1252" s="2">
        <v>4</v>
      </c>
    </row>
    <row r="1253" spans="7:12" x14ac:dyDescent="0.25">
      <c r="G1253" s="2" t="s">
        <v>8218</v>
      </c>
      <c r="H1253" s="2">
        <v>55</v>
      </c>
      <c r="K1253" s="2" t="s">
        <v>8220</v>
      </c>
      <c r="L1253" s="2">
        <v>0</v>
      </c>
    </row>
    <row r="1254" spans="7:12" x14ac:dyDescent="0.25">
      <c r="G1254" s="2" t="s">
        <v>8218</v>
      </c>
      <c r="H1254" s="2">
        <v>41</v>
      </c>
      <c r="K1254" s="2" t="s">
        <v>8220</v>
      </c>
      <c r="L1254" s="2">
        <v>0</v>
      </c>
    </row>
    <row r="1255" spans="7:12" x14ac:dyDescent="0.25">
      <c r="G1255" s="2" t="s">
        <v>8218</v>
      </c>
      <c r="H1255" s="2">
        <v>79</v>
      </c>
      <c r="K1255" s="2" t="s">
        <v>8220</v>
      </c>
      <c r="L1255" s="2">
        <v>1</v>
      </c>
    </row>
    <row r="1256" spans="7:12" x14ac:dyDescent="0.25">
      <c r="G1256" s="2" t="s">
        <v>8218</v>
      </c>
      <c r="H1256" s="2">
        <v>16</v>
      </c>
      <c r="K1256" s="2" t="s">
        <v>8220</v>
      </c>
      <c r="L1256" s="2">
        <v>1</v>
      </c>
    </row>
    <row r="1257" spans="7:12" x14ac:dyDescent="0.25">
      <c r="G1257" s="2" t="s">
        <v>8218</v>
      </c>
      <c r="H1257" s="2">
        <v>8</v>
      </c>
      <c r="K1257" s="2" t="s">
        <v>8220</v>
      </c>
      <c r="L1257" s="2">
        <v>1</v>
      </c>
    </row>
    <row r="1258" spans="7:12" x14ac:dyDescent="0.25">
      <c r="G1258" s="2" t="s">
        <v>8218</v>
      </c>
      <c r="H1258" s="2">
        <v>95</v>
      </c>
      <c r="K1258" s="2" t="s">
        <v>8220</v>
      </c>
      <c r="L1258" s="2">
        <v>1</v>
      </c>
    </row>
    <row r="1259" spans="7:12" x14ac:dyDescent="0.25">
      <c r="G1259" s="2" t="s">
        <v>8218</v>
      </c>
      <c r="H1259" s="2">
        <v>25</v>
      </c>
      <c r="K1259" s="2" t="s">
        <v>8220</v>
      </c>
      <c r="L1259" s="2">
        <v>4</v>
      </c>
    </row>
    <row r="1260" spans="7:12" x14ac:dyDescent="0.25">
      <c r="G1260" s="2" t="s">
        <v>8218</v>
      </c>
      <c r="H1260" s="2">
        <v>19</v>
      </c>
      <c r="K1260" s="2" t="s">
        <v>8220</v>
      </c>
      <c r="L1260" s="2">
        <v>0</v>
      </c>
    </row>
    <row r="1261" spans="7:12" x14ac:dyDescent="0.25">
      <c r="G1261" s="2" t="s">
        <v>8218</v>
      </c>
      <c r="H1261" s="2">
        <v>90</v>
      </c>
      <c r="K1261" s="2" t="s">
        <v>8220</v>
      </c>
      <c r="L1261" s="2">
        <v>0</v>
      </c>
    </row>
    <row r="1262" spans="7:12" x14ac:dyDescent="0.25">
      <c r="G1262" s="2" t="s">
        <v>8218</v>
      </c>
      <c r="H1262" s="2">
        <v>41</v>
      </c>
      <c r="K1262" s="2" t="s">
        <v>8220</v>
      </c>
      <c r="L1262" s="2">
        <v>2</v>
      </c>
    </row>
    <row r="1263" spans="7:12" x14ac:dyDescent="0.25">
      <c r="G1263" s="2" t="s">
        <v>8218</v>
      </c>
      <c r="H1263" s="2">
        <v>30</v>
      </c>
      <c r="K1263" s="2" t="s">
        <v>8220</v>
      </c>
      <c r="L1263" s="2">
        <v>24</v>
      </c>
    </row>
    <row r="1264" spans="7:12" x14ac:dyDescent="0.25">
      <c r="G1264" s="2" t="s">
        <v>8218</v>
      </c>
      <c r="H1264" s="2">
        <v>38</v>
      </c>
      <c r="K1264" s="2" t="s">
        <v>8220</v>
      </c>
      <c r="L1264" s="2">
        <v>1</v>
      </c>
    </row>
    <row r="1265" spans="7:12" x14ac:dyDescent="0.25">
      <c r="G1265" s="2" t="s">
        <v>8218</v>
      </c>
      <c r="H1265" s="2">
        <v>65</v>
      </c>
      <c r="K1265" s="2" t="s">
        <v>8220</v>
      </c>
      <c r="L1265" s="2">
        <v>2</v>
      </c>
    </row>
    <row r="1266" spans="7:12" x14ac:dyDescent="0.25">
      <c r="G1266" s="2" t="s">
        <v>8218</v>
      </c>
      <c r="H1266" s="2">
        <v>75</v>
      </c>
      <c r="K1266" s="2" t="s">
        <v>8220</v>
      </c>
      <c r="L1266" s="2">
        <v>1</v>
      </c>
    </row>
    <row r="1267" spans="7:12" x14ac:dyDescent="0.25">
      <c r="G1267" s="2" t="s">
        <v>8218</v>
      </c>
      <c r="H1267" s="2">
        <v>16</v>
      </c>
      <c r="K1267" s="2" t="s">
        <v>8220</v>
      </c>
      <c r="L1267" s="2">
        <v>37</v>
      </c>
    </row>
    <row r="1268" spans="7:12" x14ac:dyDescent="0.25">
      <c r="G1268" s="2" t="s">
        <v>8218</v>
      </c>
      <c r="H1268" s="2">
        <v>10</v>
      </c>
      <c r="K1268" s="2" t="s">
        <v>8220</v>
      </c>
      <c r="L1268" s="2">
        <v>5</v>
      </c>
    </row>
    <row r="1269" spans="7:12" x14ac:dyDescent="0.25">
      <c r="G1269" s="2" t="s">
        <v>8218</v>
      </c>
      <c r="H1269" s="2">
        <v>27</v>
      </c>
      <c r="K1269" s="2" t="s">
        <v>8220</v>
      </c>
      <c r="L1269" s="2">
        <v>4</v>
      </c>
    </row>
    <row r="1270" spans="7:12" x14ac:dyDescent="0.25">
      <c r="G1270" s="2" t="s">
        <v>8218</v>
      </c>
      <c r="H1270" s="2">
        <v>259</v>
      </c>
      <c r="K1270" s="2" t="s">
        <v>8220</v>
      </c>
      <c r="L1270" s="2">
        <v>16</v>
      </c>
    </row>
    <row r="1271" spans="7:12" x14ac:dyDescent="0.25">
      <c r="G1271" s="2" t="s">
        <v>8218</v>
      </c>
      <c r="H1271" s="2">
        <v>39</v>
      </c>
      <c r="K1271" s="2" t="s">
        <v>8220</v>
      </c>
      <c r="L1271" s="2">
        <v>9</v>
      </c>
    </row>
    <row r="1272" spans="7:12" x14ac:dyDescent="0.25">
      <c r="G1272" s="2" t="s">
        <v>8218</v>
      </c>
      <c r="H1272" s="2">
        <v>42</v>
      </c>
      <c r="K1272" s="2" t="s">
        <v>8220</v>
      </c>
      <c r="L1272" s="2">
        <v>0</v>
      </c>
    </row>
    <row r="1273" spans="7:12" x14ac:dyDescent="0.25">
      <c r="G1273" s="2" t="s">
        <v>8218</v>
      </c>
      <c r="H1273" s="2">
        <v>10</v>
      </c>
      <c r="K1273" s="2" t="s">
        <v>8220</v>
      </c>
      <c r="L1273" s="2">
        <v>40</v>
      </c>
    </row>
    <row r="1274" spans="7:12" x14ac:dyDescent="0.25">
      <c r="G1274" s="2" t="s">
        <v>8218</v>
      </c>
      <c r="H1274" s="2">
        <v>56</v>
      </c>
      <c r="K1274" s="2" t="s">
        <v>8220</v>
      </c>
      <c r="L1274" s="2">
        <v>0</v>
      </c>
    </row>
    <row r="1275" spans="7:12" x14ac:dyDescent="0.25">
      <c r="G1275" s="2" t="s">
        <v>8218</v>
      </c>
      <c r="H1275" s="2">
        <v>20</v>
      </c>
      <c r="K1275" s="2" t="s">
        <v>8220</v>
      </c>
      <c r="L1275" s="2">
        <v>2</v>
      </c>
    </row>
    <row r="1276" spans="7:12" x14ac:dyDescent="0.25">
      <c r="G1276" s="2" t="s">
        <v>8218</v>
      </c>
      <c r="H1276" s="2">
        <v>170</v>
      </c>
      <c r="K1276" s="2" t="s">
        <v>8220</v>
      </c>
      <c r="L1276" s="2">
        <v>1</v>
      </c>
    </row>
    <row r="1277" spans="7:12" x14ac:dyDescent="0.25">
      <c r="G1277" s="2" t="s">
        <v>8218</v>
      </c>
      <c r="H1277" s="2">
        <v>29</v>
      </c>
      <c r="K1277" s="2" t="s">
        <v>8220</v>
      </c>
      <c r="L1277" s="2">
        <v>9</v>
      </c>
    </row>
    <row r="1278" spans="7:12" x14ac:dyDescent="0.25">
      <c r="G1278" s="2" t="s">
        <v>8218</v>
      </c>
      <c r="H1278" s="2">
        <v>132</v>
      </c>
      <c r="K1278" s="2" t="s">
        <v>8220</v>
      </c>
      <c r="L1278" s="2">
        <v>34</v>
      </c>
    </row>
    <row r="1279" spans="7:12" x14ac:dyDescent="0.25">
      <c r="G1279" s="2" t="s">
        <v>8218</v>
      </c>
      <c r="H1279" s="2">
        <v>27</v>
      </c>
      <c r="K1279" s="2" t="s">
        <v>8220</v>
      </c>
      <c r="L1279" s="2">
        <v>23</v>
      </c>
    </row>
    <row r="1280" spans="7:12" x14ac:dyDescent="0.25">
      <c r="G1280" s="2" t="s">
        <v>8218</v>
      </c>
      <c r="H1280" s="2">
        <v>26</v>
      </c>
      <c r="K1280" s="2" t="s">
        <v>8220</v>
      </c>
      <c r="L1280" s="2">
        <v>19</v>
      </c>
    </row>
    <row r="1281" spans="7:12" x14ac:dyDescent="0.25">
      <c r="G1281" s="2" t="s">
        <v>8218</v>
      </c>
      <c r="H1281" s="2">
        <v>43</v>
      </c>
      <c r="K1281" s="2" t="s">
        <v>8220</v>
      </c>
      <c r="L1281" s="2">
        <v>50</v>
      </c>
    </row>
    <row r="1282" spans="7:12" x14ac:dyDescent="0.25">
      <c r="G1282" s="2" t="s">
        <v>8218</v>
      </c>
      <c r="H1282" s="2">
        <v>80</v>
      </c>
      <c r="K1282" s="2" t="s">
        <v>8220</v>
      </c>
      <c r="L1282" s="2">
        <v>12</v>
      </c>
    </row>
    <row r="1283" spans="7:12" x14ac:dyDescent="0.25">
      <c r="G1283" s="2" t="s">
        <v>8218</v>
      </c>
      <c r="H1283" s="2">
        <v>33</v>
      </c>
      <c r="K1283" s="2" t="s">
        <v>8220</v>
      </c>
      <c r="L1283" s="2">
        <v>8</v>
      </c>
    </row>
    <row r="1284" spans="7:12" x14ac:dyDescent="0.25">
      <c r="G1284" s="2" t="s">
        <v>8218</v>
      </c>
      <c r="H1284" s="2">
        <v>71</v>
      </c>
      <c r="K1284" s="2" t="s">
        <v>8220</v>
      </c>
      <c r="L1284" s="2">
        <v>9</v>
      </c>
    </row>
    <row r="1285" spans="7:12" x14ac:dyDescent="0.25">
      <c r="G1285" s="2" t="s">
        <v>8218</v>
      </c>
      <c r="H1285" s="2">
        <v>81</v>
      </c>
      <c r="K1285" s="2" t="s">
        <v>8220</v>
      </c>
      <c r="L1285" s="2">
        <v>43</v>
      </c>
    </row>
    <row r="1286" spans="7:12" x14ac:dyDescent="0.25">
      <c r="G1286" s="2" t="s">
        <v>8218</v>
      </c>
      <c r="H1286" s="2">
        <v>76</v>
      </c>
      <c r="K1286" s="2" t="s">
        <v>8220</v>
      </c>
      <c r="L1286" s="2">
        <v>28</v>
      </c>
    </row>
    <row r="1287" spans="7:12" x14ac:dyDescent="0.25">
      <c r="G1287" s="2" t="s">
        <v>8218</v>
      </c>
      <c r="H1287" s="2">
        <v>48</v>
      </c>
      <c r="K1287" s="2" t="s">
        <v>8220</v>
      </c>
      <c r="L1287" s="2">
        <v>4</v>
      </c>
    </row>
    <row r="1288" spans="7:12" x14ac:dyDescent="0.25">
      <c r="G1288" s="2" t="s">
        <v>8218</v>
      </c>
      <c r="H1288" s="2">
        <v>61</v>
      </c>
      <c r="K1288" s="2" t="s">
        <v>8220</v>
      </c>
      <c r="L1288" s="2">
        <v>24</v>
      </c>
    </row>
    <row r="1289" spans="7:12" x14ac:dyDescent="0.25">
      <c r="G1289" s="2" t="s">
        <v>8218</v>
      </c>
      <c r="H1289" s="2">
        <v>60</v>
      </c>
      <c r="K1289" s="2" t="s">
        <v>8220</v>
      </c>
      <c r="L1289" s="2">
        <v>2</v>
      </c>
    </row>
    <row r="1290" spans="7:12" x14ac:dyDescent="0.25">
      <c r="G1290" s="2" t="s">
        <v>8218</v>
      </c>
      <c r="H1290" s="2">
        <v>136</v>
      </c>
      <c r="K1290" s="2" t="s">
        <v>8220</v>
      </c>
      <c r="L1290" s="2">
        <v>2</v>
      </c>
    </row>
    <row r="1291" spans="7:12" x14ac:dyDescent="0.25">
      <c r="G1291" s="2" t="s">
        <v>8218</v>
      </c>
      <c r="H1291" s="2">
        <v>14</v>
      </c>
      <c r="K1291" s="2" t="s">
        <v>8220</v>
      </c>
      <c r="L1291" s="2">
        <v>20</v>
      </c>
    </row>
    <row r="1292" spans="7:12" x14ac:dyDescent="0.25">
      <c r="G1292" s="2" t="s">
        <v>8218</v>
      </c>
      <c r="H1292" s="2">
        <v>78</v>
      </c>
      <c r="K1292" s="2" t="s">
        <v>8220</v>
      </c>
      <c r="L1292" s="2">
        <v>1</v>
      </c>
    </row>
    <row r="1293" spans="7:12" x14ac:dyDescent="0.25">
      <c r="G1293" s="2" t="s">
        <v>8218</v>
      </c>
      <c r="H1293" s="2">
        <v>4</v>
      </c>
      <c r="K1293" s="2" t="s">
        <v>8220</v>
      </c>
      <c r="L1293" s="2">
        <v>1</v>
      </c>
    </row>
    <row r="1294" spans="7:12" x14ac:dyDescent="0.25">
      <c r="G1294" s="2" t="s">
        <v>8218</v>
      </c>
      <c r="H1294" s="2">
        <v>11</v>
      </c>
      <c r="K1294" s="2" t="s">
        <v>8220</v>
      </c>
      <c r="L1294" s="2">
        <v>4</v>
      </c>
    </row>
    <row r="1295" spans="7:12" x14ac:dyDescent="0.25">
      <c r="G1295" s="2" t="s">
        <v>8218</v>
      </c>
      <c r="H1295" s="2">
        <v>185</v>
      </c>
      <c r="K1295" s="2" t="s">
        <v>8220</v>
      </c>
      <c r="L1295" s="2">
        <v>1</v>
      </c>
    </row>
    <row r="1296" spans="7:12" x14ac:dyDescent="0.25">
      <c r="G1296" s="2" t="s">
        <v>8218</v>
      </c>
      <c r="H1296" s="2">
        <v>59</v>
      </c>
      <c r="K1296" s="2" t="s">
        <v>8220</v>
      </c>
      <c r="L1296" s="2">
        <v>1</v>
      </c>
    </row>
    <row r="1297" spans="7:12" x14ac:dyDescent="0.25">
      <c r="G1297" s="2" t="s">
        <v>8218</v>
      </c>
      <c r="H1297" s="2">
        <v>27</v>
      </c>
      <c r="K1297" s="2" t="s">
        <v>8220</v>
      </c>
      <c r="L1297" s="2">
        <v>13</v>
      </c>
    </row>
    <row r="1298" spans="7:12" x14ac:dyDescent="0.25">
      <c r="G1298" s="2" t="s">
        <v>8218</v>
      </c>
      <c r="H1298" s="2">
        <v>63</v>
      </c>
      <c r="K1298" s="2" t="s">
        <v>8220</v>
      </c>
      <c r="L1298" s="2">
        <v>1</v>
      </c>
    </row>
    <row r="1299" spans="7:12" x14ac:dyDescent="0.25">
      <c r="G1299" s="2" t="s">
        <v>8218</v>
      </c>
      <c r="H1299" s="2">
        <v>13</v>
      </c>
      <c r="K1299" s="2" t="s">
        <v>8220</v>
      </c>
      <c r="L1299" s="2">
        <v>1</v>
      </c>
    </row>
    <row r="1300" spans="7:12" x14ac:dyDescent="0.25">
      <c r="G1300" s="2" t="s">
        <v>8218</v>
      </c>
      <c r="H1300" s="2">
        <v>13</v>
      </c>
      <c r="K1300" s="2" t="s">
        <v>8220</v>
      </c>
      <c r="L1300" s="2">
        <v>0</v>
      </c>
    </row>
    <row r="1301" spans="7:12" x14ac:dyDescent="0.25">
      <c r="G1301" s="2" t="s">
        <v>8218</v>
      </c>
      <c r="H1301" s="2">
        <v>57</v>
      </c>
      <c r="K1301" s="2" t="s">
        <v>8220</v>
      </c>
      <c r="L1301" s="2">
        <v>3</v>
      </c>
    </row>
    <row r="1302" spans="7:12" x14ac:dyDescent="0.25">
      <c r="G1302" s="2" t="s">
        <v>8218</v>
      </c>
      <c r="H1302" s="2">
        <v>61</v>
      </c>
      <c r="K1302" s="2" t="s">
        <v>8220</v>
      </c>
      <c r="L1302" s="2">
        <v>14</v>
      </c>
    </row>
    <row r="1303" spans="7:12" x14ac:dyDescent="0.25">
      <c r="G1303" s="2" t="s">
        <v>8218</v>
      </c>
      <c r="H1303" s="2">
        <v>65</v>
      </c>
      <c r="K1303" s="2" t="s">
        <v>8220</v>
      </c>
      <c r="L1303" s="2">
        <v>2</v>
      </c>
    </row>
    <row r="1304" spans="7:12" x14ac:dyDescent="0.25">
      <c r="G1304" s="2" t="s">
        <v>8218</v>
      </c>
      <c r="H1304" s="2">
        <v>134</v>
      </c>
      <c r="K1304" s="2" t="s">
        <v>8220</v>
      </c>
      <c r="L1304" s="2">
        <v>5</v>
      </c>
    </row>
    <row r="1305" spans="7:12" x14ac:dyDescent="0.25">
      <c r="G1305" s="2" t="s">
        <v>8218</v>
      </c>
      <c r="H1305" s="2">
        <v>37</v>
      </c>
      <c r="K1305" s="2" t="s">
        <v>8220</v>
      </c>
      <c r="L1305" s="2">
        <v>14</v>
      </c>
    </row>
    <row r="1306" spans="7:12" x14ac:dyDescent="0.25">
      <c r="G1306" s="2" t="s">
        <v>8218</v>
      </c>
      <c r="H1306" s="2">
        <v>37</v>
      </c>
      <c r="K1306" s="2" t="s">
        <v>8220</v>
      </c>
      <c r="L1306" s="2">
        <v>9</v>
      </c>
    </row>
    <row r="1307" spans="7:12" x14ac:dyDescent="0.25">
      <c r="G1307" s="2" t="s">
        <v>8218</v>
      </c>
      <c r="H1307" s="2">
        <v>150</v>
      </c>
      <c r="K1307" s="2" t="s">
        <v>8220</v>
      </c>
      <c r="L1307" s="2">
        <v>8</v>
      </c>
    </row>
    <row r="1308" spans="7:12" x14ac:dyDescent="0.25">
      <c r="G1308" s="2" t="s">
        <v>8218</v>
      </c>
      <c r="H1308" s="2">
        <v>56</v>
      </c>
      <c r="K1308" s="2" t="s">
        <v>8220</v>
      </c>
      <c r="L1308" s="2">
        <v>7</v>
      </c>
    </row>
    <row r="1309" spans="7:12" x14ac:dyDescent="0.25">
      <c r="G1309" s="2" t="s">
        <v>8218</v>
      </c>
      <c r="H1309" s="2">
        <v>18</v>
      </c>
      <c r="K1309" s="2" t="s">
        <v>8220</v>
      </c>
      <c r="L1309" s="2">
        <v>0</v>
      </c>
    </row>
    <row r="1310" spans="7:12" x14ac:dyDescent="0.25">
      <c r="G1310" s="2" t="s">
        <v>8218</v>
      </c>
      <c r="H1310" s="2">
        <v>60</v>
      </c>
      <c r="K1310" s="2" t="s">
        <v>8220</v>
      </c>
      <c r="L1310" s="2">
        <v>84</v>
      </c>
    </row>
    <row r="1311" spans="7:12" x14ac:dyDescent="0.25">
      <c r="G1311" s="2" t="s">
        <v>8218</v>
      </c>
      <c r="H1311" s="2">
        <v>67</v>
      </c>
      <c r="K1311" s="2" t="s">
        <v>8220</v>
      </c>
      <c r="L1311" s="2">
        <v>11</v>
      </c>
    </row>
    <row r="1312" spans="7:12" x14ac:dyDescent="0.25">
      <c r="G1312" s="2" t="s">
        <v>8218</v>
      </c>
      <c r="H1312" s="2">
        <v>35</v>
      </c>
      <c r="K1312" s="2" t="s">
        <v>8220</v>
      </c>
      <c r="L1312" s="2">
        <v>1</v>
      </c>
    </row>
    <row r="1313" spans="7:12" x14ac:dyDescent="0.25">
      <c r="G1313" s="2" t="s">
        <v>8218</v>
      </c>
      <c r="H1313" s="2">
        <v>34</v>
      </c>
      <c r="K1313" s="2" t="s">
        <v>8220</v>
      </c>
      <c r="L1313" s="2">
        <v>4</v>
      </c>
    </row>
    <row r="1314" spans="7:12" x14ac:dyDescent="0.25">
      <c r="G1314" s="2" t="s">
        <v>8218</v>
      </c>
      <c r="H1314" s="2">
        <v>36</v>
      </c>
      <c r="K1314" s="2" t="s">
        <v>8220</v>
      </c>
      <c r="L1314" s="2">
        <v>10</v>
      </c>
    </row>
    <row r="1315" spans="7:12" x14ac:dyDescent="0.25">
      <c r="G1315" s="2" t="s">
        <v>8218</v>
      </c>
      <c r="H1315" s="2">
        <v>18</v>
      </c>
      <c r="K1315" s="2" t="s">
        <v>8220</v>
      </c>
      <c r="L1315" s="2">
        <v>16</v>
      </c>
    </row>
    <row r="1316" spans="7:12" x14ac:dyDescent="0.25">
      <c r="G1316" s="2" t="s">
        <v>8218</v>
      </c>
      <c r="H1316" s="2">
        <v>25</v>
      </c>
      <c r="K1316" s="2" t="s">
        <v>8220</v>
      </c>
      <c r="L1316" s="2">
        <v>2</v>
      </c>
    </row>
    <row r="1317" spans="7:12" x14ac:dyDescent="0.25">
      <c r="G1317" s="2" t="s">
        <v>8218</v>
      </c>
      <c r="H1317" s="2">
        <v>21</v>
      </c>
      <c r="K1317" s="2" t="s">
        <v>8220</v>
      </c>
      <c r="L1317" s="2">
        <v>5</v>
      </c>
    </row>
    <row r="1318" spans="7:12" x14ac:dyDescent="0.25">
      <c r="G1318" s="2" t="s">
        <v>8218</v>
      </c>
      <c r="H1318" s="2">
        <v>151</v>
      </c>
      <c r="K1318" s="2" t="s">
        <v>8220</v>
      </c>
      <c r="L1318" s="2">
        <v>1</v>
      </c>
    </row>
    <row r="1319" spans="7:12" x14ac:dyDescent="0.25">
      <c r="G1319" s="2" t="s">
        <v>8218</v>
      </c>
      <c r="H1319" s="2">
        <v>489</v>
      </c>
      <c r="K1319" s="2" t="s">
        <v>8220</v>
      </c>
      <c r="L1319" s="2">
        <v>31</v>
      </c>
    </row>
    <row r="1320" spans="7:12" x14ac:dyDescent="0.25">
      <c r="G1320" s="2" t="s">
        <v>8218</v>
      </c>
      <c r="H1320" s="2">
        <v>50</v>
      </c>
      <c r="K1320" s="2" t="s">
        <v>8220</v>
      </c>
      <c r="L1320" s="2">
        <v>0</v>
      </c>
    </row>
    <row r="1321" spans="7:12" x14ac:dyDescent="0.25">
      <c r="G1321" s="2" t="s">
        <v>8218</v>
      </c>
      <c r="H1321" s="2">
        <v>321</v>
      </c>
      <c r="K1321" s="2" t="s">
        <v>8220</v>
      </c>
      <c r="L1321" s="2">
        <v>2</v>
      </c>
    </row>
    <row r="1322" spans="7:12" x14ac:dyDescent="0.25">
      <c r="G1322" s="2" t="s">
        <v>8218</v>
      </c>
      <c r="H1322" s="2">
        <v>1762</v>
      </c>
      <c r="K1322" s="2" t="s">
        <v>8220</v>
      </c>
      <c r="L1322" s="2">
        <v>7</v>
      </c>
    </row>
    <row r="1323" spans="7:12" x14ac:dyDescent="0.25">
      <c r="G1323" s="2" t="s">
        <v>8218</v>
      </c>
      <c r="H1323" s="2">
        <v>385</v>
      </c>
      <c r="K1323" s="2" t="s">
        <v>8220</v>
      </c>
      <c r="L1323" s="2">
        <v>16</v>
      </c>
    </row>
    <row r="1324" spans="7:12" x14ac:dyDescent="0.25">
      <c r="G1324" s="2" t="s">
        <v>8218</v>
      </c>
      <c r="H1324" s="2">
        <v>398</v>
      </c>
      <c r="K1324" s="2" t="s">
        <v>8220</v>
      </c>
      <c r="L1324" s="2">
        <v>4</v>
      </c>
    </row>
    <row r="1325" spans="7:12" x14ac:dyDescent="0.25">
      <c r="G1325" s="2" t="s">
        <v>8218</v>
      </c>
      <c r="H1325" s="2">
        <v>304</v>
      </c>
      <c r="K1325" s="2" t="s">
        <v>8220</v>
      </c>
      <c r="L1325" s="2">
        <v>4</v>
      </c>
    </row>
    <row r="1326" spans="7:12" x14ac:dyDescent="0.25">
      <c r="G1326" s="2" t="s">
        <v>8218</v>
      </c>
      <c r="H1326" s="2">
        <v>676</v>
      </c>
      <c r="K1326" s="2" t="s">
        <v>8220</v>
      </c>
      <c r="L1326" s="2">
        <v>4</v>
      </c>
    </row>
    <row r="1327" spans="7:12" x14ac:dyDescent="0.25">
      <c r="G1327" s="2" t="s">
        <v>8218</v>
      </c>
      <c r="H1327" s="2">
        <v>577</v>
      </c>
      <c r="K1327" s="2" t="s">
        <v>8220</v>
      </c>
      <c r="L1327" s="2">
        <v>3</v>
      </c>
    </row>
    <row r="1328" spans="7:12" x14ac:dyDescent="0.25">
      <c r="G1328" s="2" t="s">
        <v>8218</v>
      </c>
      <c r="H1328" s="2">
        <v>3663</v>
      </c>
      <c r="K1328" s="2" t="s">
        <v>8220</v>
      </c>
      <c r="L1328" s="2">
        <v>36</v>
      </c>
    </row>
    <row r="1329" spans="7:12" x14ac:dyDescent="0.25">
      <c r="G1329" s="2" t="s">
        <v>8218</v>
      </c>
      <c r="H1329" s="2">
        <v>294</v>
      </c>
      <c r="K1329" s="2" t="s">
        <v>8220</v>
      </c>
      <c r="L1329" s="2">
        <v>1</v>
      </c>
    </row>
    <row r="1330" spans="7:12" x14ac:dyDescent="0.25">
      <c r="G1330" s="2" t="s">
        <v>8218</v>
      </c>
      <c r="H1330" s="2">
        <v>28</v>
      </c>
      <c r="K1330" s="2" t="s">
        <v>8220</v>
      </c>
      <c r="L1330" s="2">
        <v>7</v>
      </c>
    </row>
    <row r="1331" spans="7:12" x14ac:dyDescent="0.25">
      <c r="G1331" s="2" t="s">
        <v>8218</v>
      </c>
      <c r="H1331" s="2">
        <v>100</v>
      </c>
      <c r="K1331" s="2" t="s">
        <v>8220</v>
      </c>
      <c r="L1331" s="2">
        <v>27</v>
      </c>
    </row>
    <row r="1332" spans="7:12" x14ac:dyDescent="0.25">
      <c r="G1332" s="2" t="s">
        <v>8218</v>
      </c>
      <c r="H1332" s="2">
        <v>72</v>
      </c>
      <c r="K1332" s="2" t="s">
        <v>8220</v>
      </c>
      <c r="L1332" s="2">
        <v>1</v>
      </c>
    </row>
    <row r="1333" spans="7:12" x14ac:dyDescent="0.25">
      <c r="G1333" s="2" t="s">
        <v>8218</v>
      </c>
      <c r="H1333" s="2">
        <v>238</v>
      </c>
      <c r="K1333" s="2" t="s">
        <v>8220</v>
      </c>
      <c r="L1333" s="2">
        <v>0</v>
      </c>
    </row>
    <row r="1334" spans="7:12" x14ac:dyDescent="0.25">
      <c r="G1334" s="2" t="s">
        <v>8218</v>
      </c>
      <c r="H1334" s="2">
        <v>159</v>
      </c>
      <c r="K1334" s="2" t="s">
        <v>8220</v>
      </c>
      <c r="L1334" s="2">
        <v>1</v>
      </c>
    </row>
    <row r="1335" spans="7:12" x14ac:dyDescent="0.25">
      <c r="G1335" s="2" t="s">
        <v>8218</v>
      </c>
      <c r="H1335" s="2">
        <v>77</v>
      </c>
      <c r="K1335" s="2" t="s">
        <v>8220</v>
      </c>
      <c r="L1335" s="2">
        <v>3</v>
      </c>
    </row>
    <row r="1336" spans="7:12" x14ac:dyDescent="0.25">
      <c r="G1336" s="2" t="s">
        <v>8218</v>
      </c>
      <c r="H1336" s="2">
        <v>53</v>
      </c>
      <c r="K1336" s="2" t="s">
        <v>8220</v>
      </c>
      <c r="L1336" s="2">
        <v>3</v>
      </c>
    </row>
    <row r="1337" spans="7:12" x14ac:dyDescent="0.25">
      <c r="G1337" s="2" t="s">
        <v>8218</v>
      </c>
      <c r="H1337" s="2">
        <v>1251</v>
      </c>
      <c r="K1337" s="2" t="s">
        <v>8220</v>
      </c>
      <c r="L1337" s="2">
        <v>3</v>
      </c>
    </row>
    <row r="1338" spans="7:12" x14ac:dyDescent="0.25">
      <c r="G1338" s="2" t="s">
        <v>8218</v>
      </c>
      <c r="H1338" s="2">
        <v>465</v>
      </c>
      <c r="K1338" s="2" t="s">
        <v>8220</v>
      </c>
      <c r="L1338" s="2">
        <v>0</v>
      </c>
    </row>
    <row r="1339" spans="7:12" x14ac:dyDescent="0.25">
      <c r="G1339" s="2" t="s">
        <v>8218</v>
      </c>
      <c r="H1339" s="2">
        <v>74</v>
      </c>
      <c r="K1339" s="2" t="s">
        <v>8220</v>
      </c>
      <c r="L1339" s="2">
        <v>6</v>
      </c>
    </row>
    <row r="1340" spans="7:12" x14ac:dyDescent="0.25">
      <c r="G1340" s="2" t="s">
        <v>8218</v>
      </c>
      <c r="H1340" s="2">
        <v>62</v>
      </c>
      <c r="K1340" s="2" t="s">
        <v>8220</v>
      </c>
      <c r="L1340" s="2">
        <v>17</v>
      </c>
    </row>
    <row r="1341" spans="7:12" x14ac:dyDescent="0.25">
      <c r="G1341" s="2" t="s">
        <v>8218</v>
      </c>
      <c r="H1341" s="2">
        <v>3468</v>
      </c>
      <c r="K1341" s="2" t="s">
        <v>8220</v>
      </c>
      <c r="L1341" s="2">
        <v>40</v>
      </c>
    </row>
    <row r="1342" spans="7:12" x14ac:dyDescent="0.25">
      <c r="G1342" s="2" t="s">
        <v>8218</v>
      </c>
      <c r="H1342" s="2">
        <v>52</v>
      </c>
      <c r="K1342" s="2" t="s">
        <v>8220</v>
      </c>
      <c r="L1342" s="2">
        <v>3</v>
      </c>
    </row>
    <row r="1343" spans="7:12" x14ac:dyDescent="0.25">
      <c r="G1343" s="2" t="s">
        <v>8218</v>
      </c>
      <c r="H1343" s="2">
        <v>50</v>
      </c>
      <c r="K1343" s="2" t="s">
        <v>8220</v>
      </c>
      <c r="L1343" s="2">
        <v>1</v>
      </c>
    </row>
    <row r="1344" spans="7:12" x14ac:dyDescent="0.25">
      <c r="G1344" s="2" t="s">
        <v>8218</v>
      </c>
      <c r="H1344" s="2">
        <v>45</v>
      </c>
      <c r="K1344" s="2" t="s">
        <v>8220</v>
      </c>
      <c r="L1344" s="2">
        <v>2</v>
      </c>
    </row>
    <row r="1345" spans="7:12" x14ac:dyDescent="0.25">
      <c r="G1345" s="2" t="s">
        <v>8218</v>
      </c>
      <c r="H1345" s="2">
        <v>21</v>
      </c>
      <c r="K1345" s="2" t="s">
        <v>8220</v>
      </c>
      <c r="L1345" s="2">
        <v>7</v>
      </c>
    </row>
    <row r="1346" spans="7:12" x14ac:dyDescent="0.25">
      <c r="G1346" s="2" t="s">
        <v>8218</v>
      </c>
      <c r="H1346" s="2">
        <v>100</v>
      </c>
      <c r="K1346" s="2" t="s">
        <v>8220</v>
      </c>
      <c r="L1346" s="2">
        <v>14</v>
      </c>
    </row>
    <row r="1347" spans="7:12" x14ac:dyDescent="0.25">
      <c r="G1347" s="2" t="s">
        <v>8218</v>
      </c>
      <c r="H1347" s="2">
        <v>81</v>
      </c>
      <c r="K1347" s="2" t="s">
        <v>8220</v>
      </c>
      <c r="L1347" s="2">
        <v>0</v>
      </c>
    </row>
    <row r="1348" spans="7:12" x14ac:dyDescent="0.25">
      <c r="G1348" s="2" t="s">
        <v>8218</v>
      </c>
      <c r="H1348" s="2">
        <v>286</v>
      </c>
      <c r="K1348" s="2" t="s">
        <v>8220</v>
      </c>
      <c r="L1348" s="2">
        <v>0</v>
      </c>
    </row>
    <row r="1349" spans="7:12" x14ac:dyDescent="0.25">
      <c r="G1349" s="2" t="s">
        <v>8218</v>
      </c>
      <c r="H1349" s="2">
        <v>42</v>
      </c>
      <c r="K1349" s="2" t="s">
        <v>8220</v>
      </c>
      <c r="L1349" s="2">
        <v>1</v>
      </c>
    </row>
    <row r="1350" spans="7:12" x14ac:dyDescent="0.25">
      <c r="G1350" s="2" t="s">
        <v>8218</v>
      </c>
      <c r="H1350" s="2">
        <v>199</v>
      </c>
      <c r="K1350" s="2" t="s">
        <v>8220</v>
      </c>
      <c r="L1350" s="2">
        <v>12</v>
      </c>
    </row>
    <row r="1351" spans="7:12" x14ac:dyDescent="0.25">
      <c r="G1351" s="2" t="s">
        <v>8218</v>
      </c>
      <c r="H1351" s="2">
        <v>25</v>
      </c>
      <c r="K1351" s="2" t="s">
        <v>8220</v>
      </c>
      <c r="L1351" s="2">
        <v>12</v>
      </c>
    </row>
    <row r="1352" spans="7:12" x14ac:dyDescent="0.25">
      <c r="G1352" s="2" t="s">
        <v>8218</v>
      </c>
      <c r="H1352" s="2">
        <v>84</v>
      </c>
      <c r="K1352" s="2" t="s">
        <v>8220</v>
      </c>
      <c r="L1352" s="2">
        <v>23</v>
      </c>
    </row>
    <row r="1353" spans="7:12" x14ac:dyDescent="0.25">
      <c r="G1353" s="2" t="s">
        <v>8218</v>
      </c>
      <c r="H1353" s="2">
        <v>50</v>
      </c>
      <c r="K1353" s="2" t="s">
        <v>8220</v>
      </c>
      <c r="L1353" s="2">
        <v>0</v>
      </c>
    </row>
    <row r="1354" spans="7:12" x14ac:dyDescent="0.25">
      <c r="G1354" s="2" t="s">
        <v>8218</v>
      </c>
      <c r="H1354" s="2">
        <v>26</v>
      </c>
      <c r="K1354" s="2" t="s">
        <v>8220</v>
      </c>
      <c r="L1354" s="2">
        <v>10</v>
      </c>
    </row>
    <row r="1355" spans="7:12" x14ac:dyDescent="0.25">
      <c r="G1355" s="2" t="s">
        <v>8218</v>
      </c>
      <c r="H1355" s="2">
        <v>14</v>
      </c>
      <c r="K1355" s="2" t="s">
        <v>8220</v>
      </c>
      <c r="L1355" s="2">
        <v>5</v>
      </c>
    </row>
    <row r="1356" spans="7:12" x14ac:dyDescent="0.25">
      <c r="G1356" s="2" t="s">
        <v>8218</v>
      </c>
      <c r="H1356" s="2">
        <v>49</v>
      </c>
      <c r="K1356" s="2" t="s">
        <v>8220</v>
      </c>
      <c r="L1356" s="2">
        <v>1</v>
      </c>
    </row>
    <row r="1357" spans="7:12" x14ac:dyDescent="0.25">
      <c r="G1357" s="2" t="s">
        <v>8218</v>
      </c>
      <c r="H1357" s="2">
        <v>69</v>
      </c>
      <c r="K1357" s="2" t="s">
        <v>8220</v>
      </c>
      <c r="L1357" s="2">
        <v>2</v>
      </c>
    </row>
    <row r="1358" spans="7:12" x14ac:dyDescent="0.25">
      <c r="G1358" s="2" t="s">
        <v>8218</v>
      </c>
      <c r="H1358" s="2">
        <v>60</v>
      </c>
      <c r="K1358" s="2" t="s">
        <v>8220</v>
      </c>
      <c r="L1358" s="2">
        <v>2</v>
      </c>
    </row>
    <row r="1359" spans="7:12" x14ac:dyDescent="0.25">
      <c r="G1359" s="2" t="s">
        <v>8218</v>
      </c>
      <c r="H1359" s="2">
        <v>80</v>
      </c>
      <c r="K1359" s="2" t="s">
        <v>8220</v>
      </c>
      <c r="L1359" s="2">
        <v>0</v>
      </c>
    </row>
    <row r="1360" spans="7:12" x14ac:dyDescent="0.25">
      <c r="G1360" s="2" t="s">
        <v>8218</v>
      </c>
      <c r="H1360" s="2">
        <v>56</v>
      </c>
      <c r="K1360" s="2" t="s">
        <v>8220</v>
      </c>
      <c r="L1360" s="2">
        <v>13</v>
      </c>
    </row>
    <row r="1361" spans="7:12" x14ac:dyDescent="0.25">
      <c r="G1361" s="2" t="s">
        <v>8218</v>
      </c>
      <c r="H1361" s="2">
        <v>104</v>
      </c>
      <c r="K1361" s="2" t="s">
        <v>8220</v>
      </c>
      <c r="L1361" s="2">
        <v>0</v>
      </c>
    </row>
    <row r="1362" spans="7:12" x14ac:dyDescent="0.25">
      <c r="G1362" s="2" t="s">
        <v>8218</v>
      </c>
      <c r="H1362" s="2">
        <v>46</v>
      </c>
      <c r="K1362" s="2" t="s">
        <v>8220</v>
      </c>
      <c r="L1362" s="2">
        <v>1</v>
      </c>
    </row>
    <row r="1363" spans="7:12" x14ac:dyDescent="0.25">
      <c r="G1363" s="2" t="s">
        <v>8218</v>
      </c>
      <c r="H1363" s="2">
        <v>206</v>
      </c>
      <c r="K1363" s="2" t="s">
        <v>8220</v>
      </c>
      <c r="L1363" s="2">
        <v>5</v>
      </c>
    </row>
    <row r="1364" spans="7:12" x14ac:dyDescent="0.25">
      <c r="G1364" s="2" t="s">
        <v>8218</v>
      </c>
      <c r="H1364" s="2">
        <v>18</v>
      </c>
      <c r="K1364" s="2" t="s">
        <v>8220</v>
      </c>
      <c r="L1364" s="2">
        <v>2</v>
      </c>
    </row>
    <row r="1365" spans="7:12" x14ac:dyDescent="0.25">
      <c r="G1365" s="2" t="s">
        <v>8218</v>
      </c>
      <c r="H1365" s="2">
        <v>28</v>
      </c>
      <c r="K1365" s="2" t="s">
        <v>8220</v>
      </c>
      <c r="L1365" s="2">
        <v>0</v>
      </c>
    </row>
    <row r="1366" spans="7:12" x14ac:dyDescent="0.25">
      <c r="G1366" s="2" t="s">
        <v>8218</v>
      </c>
      <c r="H1366" s="2">
        <v>11</v>
      </c>
      <c r="K1366" s="2" t="s">
        <v>8220</v>
      </c>
      <c r="L1366" s="2">
        <v>32</v>
      </c>
    </row>
    <row r="1367" spans="7:12" x14ac:dyDescent="0.25">
      <c r="G1367" s="2" t="s">
        <v>8218</v>
      </c>
      <c r="H1367" s="2">
        <v>263</v>
      </c>
      <c r="K1367" s="2" t="s">
        <v>8220</v>
      </c>
      <c r="L1367" s="2">
        <v>1</v>
      </c>
    </row>
    <row r="1368" spans="7:12" x14ac:dyDescent="0.25">
      <c r="G1368" s="2" t="s">
        <v>8218</v>
      </c>
      <c r="H1368" s="2">
        <v>394</v>
      </c>
      <c r="K1368" s="2" t="s">
        <v>8220</v>
      </c>
      <c r="L1368" s="2">
        <v>1</v>
      </c>
    </row>
    <row r="1369" spans="7:12" x14ac:dyDescent="0.25">
      <c r="G1369" s="2" t="s">
        <v>8218</v>
      </c>
      <c r="H1369" s="2">
        <v>1049</v>
      </c>
      <c r="K1369" s="2" t="s">
        <v>8220</v>
      </c>
      <c r="L1369" s="2">
        <v>1</v>
      </c>
    </row>
    <row r="1370" spans="7:12" x14ac:dyDescent="0.25">
      <c r="G1370" s="2" t="s">
        <v>8218</v>
      </c>
      <c r="H1370" s="2">
        <v>308</v>
      </c>
      <c r="K1370" s="2" t="s">
        <v>8220</v>
      </c>
      <c r="L1370" s="2">
        <v>0</v>
      </c>
    </row>
    <row r="1371" spans="7:12" x14ac:dyDescent="0.25">
      <c r="G1371" s="2" t="s">
        <v>8218</v>
      </c>
      <c r="H1371" s="2">
        <v>1088</v>
      </c>
      <c r="K1371" s="2" t="s">
        <v>8220</v>
      </c>
      <c r="L1371" s="2">
        <v>0</v>
      </c>
    </row>
    <row r="1372" spans="7:12" x14ac:dyDescent="0.25">
      <c r="G1372" s="2" t="s">
        <v>8218</v>
      </c>
      <c r="H1372" s="2">
        <v>73</v>
      </c>
      <c r="K1372" s="2" t="s">
        <v>8220</v>
      </c>
      <c r="L1372" s="2">
        <v>8</v>
      </c>
    </row>
    <row r="1373" spans="7:12" x14ac:dyDescent="0.25">
      <c r="G1373" s="2" t="s">
        <v>8218</v>
      </c>
      <c r="H1373" s="2">
        <v>143</v>
      </c>
      <c r="K1373" s="2" t="s">
        <v>8220</v>
      </c>
      <c r="L1373" s="2">
        <v>0</v>
      </c>
    </row>
    <row r="1374" spans="7:12" x14ac:dyDescent="0.25">
      <c r="G1374" s="2" t="s">
        <v>8218</v>
      </c>
      <c r="H1374" s="2">
        <v>1420</v>
      </c>
      <c r="K1374" s="2" t="s">
        <v>8220</v>
      </c>
      <c r="L1374" s="2">
        <v>1</v>
      </c>
    </row>
    <row r="1375" spans="7:12" x14ac:dyDescent="0.25">
      <c r="G1375" s="2" t="s">
        <v>8218</v>
      </c>
      <c r="H1375" s="2">
        <v>305</v>
      </c>
      <c r="K1375" s="2" t="s">
        <v>8220</v>
      </c>
      <c r="L1375" s="2">
        <v>16</v>
      </c>
    </row>
    <row r="1376" spans="7:12" x14ac:dyDescent="0.25">
      <c r="G1376" s="2" t="s">
        <v>8218</v>
      </c>
      <c r="H1376" s="2">
        <v>551</v>
      </c>
      <c r="K1376" s="2" t="s">
        <v>8220</v>
      </c>
      <c r="L1376" s="2">
        <v>12</v>
      </c>
    </row>
    <row r="1377" spans="7:12" x14ac:dyDescent="0.25">
      <c r="G1377" s="2" t="s">
        <v>8218</v>
      </c>
      <c r="H1377" s="2">
        <v>187</v>
      </c>
      <c r="K1377" s="2" t="s">
        <v>8220</v>
      </c>
      <c r="L1377" s="2">
        <v>4</v>
      </c>
    </row>
    <row r="1378" spans="7:12" x14ac:dyDescent="0.25">
      <c r="G1378" s="2" t="s">
        <v>8218</v>
      </c>
      <c r="H1378" s="2">
        <v>325</v>
      </c>
      <c r="K1378" s="2" t="s">
        <v>8220</v>
      </c>
      <c r="L1378" s="2">
        <v>2</v>
      </c>
    </row>
    <row r="1379" spans="7:12" x14ac:dyDescent="0.25">
      <c r="G1379" s="2" t="s">
        <v>8218</v>
      </c>
      <c r="H1379" s="2">
        <v>148</v>
      </c>
      <c r="K1379" s="2" t="s">
        <v>8220</v>
      </c>
      <c r="L1379" s="2">
        <v>3</v>
      </c>
    </row>
    <row r="1380" spans="7:12" x14ac:dyDescent="0.25">
      <c r="G1380" s="2" t="s">
        <v>8218</v>
      </c>
      <c r="H1380" s="2">
        <v>69</v>
      </c>
      <c r="K1380" s="2" t="s">
        <v>8220</v>
      </c>
      <c r="L1380" s="2">
        <v>0</v>
      </c>
    </row>
    <row r="1381" spans="7:12" x14ac:dyDescent="0.25">
      <c r="G1381" s="2" t="s">
        <v>8218</v>
      </c>
      <c r="H1381" s="2">
        <v>173</v>
      </c>
      <c r="K1381" s="2" t="s">
        <v>8220</v>
      </c>
      <c r="L1381" s="2">
        <v>3</v>
      </c>
    </row>
    <row r="1382" spans="7:12" x14ac:dyDescent="0.25">
      <c r="G1382" s="2" t="s">
        <v>8218</v>
      </c>
      <c r="H1382" s="2">
        <v>269</v>
      </c>
      <c r="K1382" s="2" t="s">
        <v>8220</v>
      </c>
      <c r="L1382" s="2">
        <v>4</v>
      </c>
    </row>
    <row r="1383" spans="7:12" x14ac:dyDescent="0.25">
      <c r="G1383" s="2" t="s">
        <v>8218</v>
      </c>
      <c r="H1383" s="2">
        <v>185</v>
      </c>
      <c r="K1383" s="2" t="s">
        <v>8220</v>
      </c>
      <c r="L1383" s="2">
        <v>2</v>
      </c>
    </row>
    <row r="1384" spans="7:12" x14ac:dyDescent="0.25">
      <c r="G1384" s="2" t="s">
        <v>8218</v>
      </c>
      <c r="H1384" s="2">
        <v>176</v>
      </c>
      <c r="K1384" s="2" t="s">
        <v>8220</v>
      </c>
      <c r="L1384" s="2">
        <v>10</v>
      </c>
    </row>
    <row r="1385" spans="7:12" x14ac:dyDescent="0.25">
      <c r="G1385" s="2" t="s">
        <v>8218</v>
      </c>
      <c r="H1385" s="2">
        <v>1019</v>
      </c>
      <c r="K1385" s="2" t="s">
        <v>8220</v>
      </c>
      <c r="L1385" s="2">
        <v>11</v>
      </c>
    </row>
    <row r="1386" spans="7:12" x14ac:dyDescent="0.25">
      <c r="G1386" s="2" t="s">
        <v>8218</v>
      </c>
      <c r="H1386" s="2">
        <v>113</v>
      </c>
      <c r="K1386" s="2" t="s">
        <v>8220</v>
      </c>
      <c r="L1386" s="2">
        <v>6</v>
      </c>
    </row>
    <row r="1387" spans="7:12" x14ac:dyDescent="0.25">
      <c r="G1387" s="2" t="s">
        <v>8218</v>
      </c>
      <c r="H1387" s="2">
        <v>404</v>
      </c>
      <c r="K1387" s="2" t="s">
        <v>8220</v>
      </c>
      <c r="L1387" s="2">
        <v>2</v>
      </c>
    </row>
    <row r="1388" spans="7:12" x14ac:dyDescent="0.25">
      <c r="G1388" s="2" t="s">
        <v>8218</v>
      </c>
      <c r="H1388" s="2">
        <v>707</v>
      </c>
      <c r="K1388" s="2" t="s">
        <v>8220</v>
      </c>
      <c r="L1388" s="2">
        <v>6</v>
      </c>
    </row>
    <row r="1389" spans="7:12" x14ac:dyDescent="0.25">
      <c r="G1389" s="2" t="s">
        <v>8218</v>
      </c>
      <c r="H1389" s="2">
        <v>392</v>
      </c>
      <c r="K1389" s="2" t="s">
        <v>8220</v>
      </c>
      <c r="L1389" s="2">
        <v>8</v>
      </c>
    </row>
    <row r="1390" spans="7:12" x14ac:dyDescent="0.25">
      <c r="G1390" s="2" t="s">
        <v>8218</v>
      </c>
      <c r="H1390" s="2">
        <v>23</v>
      </c>
      <c r="K1390" s="2" t="s">
        <v>8220</v>
      </c>
      <c r="L1390" s="2">
        <v>37</v>
      </c>
    </row>
    <row r="1391" spans="7:12" x14ac:dyDescent="0.25">
      <c r="G1391" s="2" t="s">
        <v>8218</v>
      </c>
      <c r="H1391" s="2">
        <v>682</v>
      </c>
      <c r="K1391" s="2" t="s">
        <v>8220</v>
      </c>
      <c r="L1391" s="2">
        <v>11</v>
      </c>
    </row>
    <row r="1392" spans="7:12" x14ac:dyDescent="0.25">
      <c r="G1392" s="2" t="s">
        <v>8218</v>
      </c>
      <c r="H1392" s="2">
        <v>37</v>
      </c>
      <c r="K1392" s="2" t="s">
        <v>8220</v>
      </c>
      <c r="L1392" s="2">
        <v>0</v>
      </c>
    </row>
    <row r="1393" spans="7:12" x14ac:dyDescent="0.25">
      <c r="G1393" s="2" t="s">
        <v>8218</v>
      </c>
      <c r="H1393" s="2">
        <v>146</v>
      </c>
      <c r="K1393" s="2" t="s">
        <v>8220</v>
      </c>
      <c r="L1393" s="2">
        <v>10</v>
      </c>
    </row>
    <row r="1394" spans="7:12" x14ac:dyDescent="0.25">
      <c r="G1394" s="2" t="s">
        <v>8218</v>
      </c>
      <c r="H1394" s="2">
        <v>119</v>
      </c>
      <c r="K1394" s="2" t="s">
        <v>8220</v>
      </c>
      <c r="L1394" s="2">
        <v>6</v>
      </c>
    </row>
    <row r="1395" spans="7:12" x14ac:dyDescent="0.25">
      <c r="G1395" s="2" t="s">
        <v>8218</v>
      </c>
      <c r="H1395" s="2">
        <v>163</v>
      </c>
      <c r="K1395" s="2" t="s">
        <v>8220</v>
      </c>
      <c r="L1395" s="2">
        <v>8</v>
      </c>
    </row>
    <row r="1396" spans="7:12" x14ac:dyDescent="0.25">
      <c r="G1396" s="2" t="s">
        <v>8218</v>
      </c>
      <c r="H1396" s="2">
        <v>339</v>
      </c>
      <c r="K1396" s="2" t="s">
        <v>8220</v>
      </c>
      <c r="L1396" s="2">
        <v>6</v>
      </c>
    </row>
    <row r="1397" spans="7:12" x14ac:dyDescent="0.25">
      <c r="G1397" s="2" t="s">
        <v>8218</v>
      </c>
      <c r="H1397" s="2">
        <v>58</v>
      </c>
      <c r="K1397" s="2" t="s">
        <v>8220</v>
      </c>
      <c r="L1397" s="2">
        <v>7</v>
      </c>
    </row>
    <row r="1398" spans="7:12" x14ac:dyDescent="0.25">
      <c r="G1398" s="2" t="s">
        <v>8218</v>
      </c>
      <c r="H1398" s="2">
        <v>456</v>
      </c>
      <c r="K1398" s="2" t="s">
        <v>8220</v>
      </c>
      <c r="L1398" s="2">
        <v>7</v>
      </c>
    </row>
    <row r="1399" spans="7:12" x14ac:dyDescent="0.25">
      <c r="G1399" s="2" t="s">
        <v>8218</v>
      </c>
      <c r="H1399" s="2">
        <v>15</v>
      </c>
      <c r="K1399" s="2" t="s">
        <v>8220</v>
      </c>
      <c r="L1399" s="2">
        <v>5</v>
      </c>
    </row>
    <row r="1400" spans="7:12" x14ac:dyDescent="0.25">
      <c r="G1400" s="2" t="s">
        <v>8218</v>
      </c>
      <c r="H1400" s="2">
        <v>191</v>
      </c>
      <c r="K1400" s="2" t="s">
        <v>8220</v>
      </c>
      <c r="L1400" s="2">
        <v>46</v>
      </c>
    </row>
    <row r="1401" spans="7:12" x14ac:dyDescent="0.25">
      <c r="G1401" s="2" t="s">
        <v>8218</v>
      </c>
      <c r="H1401" s="2">
        <v>17</v>
      </c>
      <c r="K1401" s="2" t="s">
        <v>8220</v>
      </c>
      <c r="L1401" s="2">
        <v>10</v>
      </c>
    </row>
    <row r="1402" spans="7:12" x14ac:dyDescent="0.25">
      <c r="G1402" s="2" t="s">
        <v>8218</v>
      </c>
      <c r="H1402" s="2">
        <v>28</v>
      </c>
      <c r="K1402" s="2" t="s">
        <v>8220</v>
      </c>
      <c r="L1402" s="2">
        <v>19</v>
      </c>
    </row>
    <row r="1403" spans="7:12" x14ac:dyDescent="0.25">
      <c r="G1403" s="2" t="s">
        <v>8218</v>
      </c>
      <c r="H1403" s="2">
        <v>18</v>
      </c>
      <c r="K1403" s="2" t="s">
        <v>8220</v>
      </c>
      <c r="L1403" s="2">
        <v>13</v>
      </c>
    </row>
    <row r="1404" spans="7:12" x14ac:dyDescent="0.25">
      <c r="G1404" s="2" t="s">
        <v>8218</v>
      </c>
      <c r="H1404" s="2">
        <v>61</v>
      </c>
      <c r="K1404" s="2" t="s">
        <v>8220</v>
      </c>
      <c r="L1404" s="2">
        <v>13</v>
      </c>
    </row>
    <row r="1405" spans="7:12" x14ac:dyDescent="0.25">
      <c r="G1405" s="2" t="s">
        <v>8218</v>
      </c>
      <c r="H1405" s="2">
        <v>108</v>
      </c>
      <c r="K1405" s="2" t="s">
        <v>8220</v>
      </c>
      <c r="L1405" s="2">
        <v>4</v>
      </c>
    </row>
    <row r="1406" spans="7:12" x14ac:dyDescent="0.25">
      <c r="G1406" s="2" t="s">
        <v>8218</v>
      </c>
      <c r="H1406" s="2">
        <v>142</v>
      </c>
      <c r="K1406" s="2" t="s">
        <v>8220</v>
      </c>
      <c r="L1406" s="2">
        <v>0</v>
      </c>
    </row>
    <row r="1407" spans="7:12" x14ac:dyDescent="0.25">
      <c r="G1407" s="2" t="s">
        <v>8218</v>
      </c>
      <c r="H1407" s="2">
        <v>74</v>
      </c>
      <c r="K1407" s="2" t="s">
        <v>8220</v>
      </c>
      <c r="L1407" s="2">
        <v>3</v>
      </c>
    </row>
    <row r="1408" spans="7:12" x14ac:dyDescent="0.25">
      <c r="G1408" s="2" t="s">
        <v>8218</v>
      </c>
      <c r="H1408" s="2">
        <v>38</v>
      </c>
      <c r="K1408" s="2" t="s">
        <v>8220</v>
      </c>
      <c r="L1408" s="2">
        <v>1</v>
      </c>
    </row>
    <row r="1409" spans="7:12" x14ac:dyDescent="0.25">
      <c r="G1409" s="2" t="s">
        <v>8218</v>
      </c>
      <c r="H1409" s="2">
        <v>20</v>
      </c>
      <c r="K1409" s="2" t="s">
        <v>8220</v>
      </c>
      <c r="L1409" s="2">
        <v>9</v>
      </c>
    </row>
    <row r="1410" spans="7:12" x14ac:dyDescent="0.25">
      <c r="G1410" s="2" t="s">
        <v>8218</v>
      </c>
      <c r="H1410" s="2">
        <v>24</v>
      </c>
      <c r="K1410" s="2" t="s">
        <v>8220</v>
      </c>
      <c r="L1410" s="2">
        <v>1</v>
      </c>
    </row>
    <row r="1411" spans="7:12" x14ac:dyDescent="0.25">
      <c r="G1411" s="2" t="s">
        <v>8218</v>
      </c>
      <c r="H1411" s="2">
        <v>66</v>
      </c>
      <c r="K1411" s="2" t="s">
        <v>8220</v>
      </c>
      <c r="L1411" s="2">
        <v>1</v>
      </c>
    </row>
    <row r="1412" spans="7:12" x14ac:dyDescent="0.25">
      <c r="G1412" s="2" t="s">
        <v>8218</v>
      </c>
      <c r="H1412" s="2">
        <v>28</v>
      </c>
      <c r="K1412" s="2" t="s">
        <v>8220</v>
      </c>
      <c r="L1412" s="2">
        <v>4</v>
      </c>
    </row>
    <row r="1413" spans="7:12" x14ac:dyDescent="0.25">
      <c r="G1413" s="2" t="s">
        <v>8218</v>
      </c>
      <c r="H1413" s="2">
        <v>24</v>
      </c>
      <c r="K1413" s="2" t="s">
        <v>8220</v>
      </c>
      <c r="L1413" s="2">
        <v>17</v>
      </c>
    </row>
    <row r="1414" spans="7:12" x14ac:dyDescent="0.25">
      <c r="G1414" s="2" t="s">
        <v>8218</v>
      </c>
      <c r="H1414" s="2">
        <v>73</v>
      </c>
      <c r="K1414" s="2" t="s">
        <v>8220</v>
      </c>
      <c r="L1414" s="2">
        <v>0</v>
      </c>
    </row>
    <row r="1415" spans="7:12" x14ac:dyDescent="0.25">
      <c r="G1415" s="2" t="s">
        <v>8218</v>
      </c>
      <c r="H1415" s="2">
        <v>3</v>
      </c>
      <c r="K1415" s="2" t="s">
        <v>8220</v>
      </c>
      <c r="L1415" s="2">
        <v>12</v>
      </c>
    </row>
    <row r="1416" spans="7:12" x14ac:dyDescent="0.25">
      <c r="G1416" s="2" t="s">
        <v>8218</v>
      </c>
      <c r="H1416" s="2">
        <v>20</v>
      </c>
      <c r="K1416" s="2" t="s">
        <v>8220</v>
      </c>
      <c r="L1416" s="2">
        <v>14</v>
      </c>
    </row>
    <row r="1417" spans="7:12" x14ac:dyDescent="0.25">
      <c r="G1417" s="2" t="s">
        <v>8218</v>
      </c>
      <c r="H1417" s="2">
        <v>21</v>
      </c>
      <c r="K1417" s="2" t="s">
        <v>8220</v>
      </c>
      <c r="L1417" s="2">
        <v>1</v>
      </c>
    </row>
    <row r="1418" spans="7:12" x14ac:dyDescent="0.25">
      <c r="G1418" s="2" t="s">
        <v>8218</v>
      </c>
      <c r="H1418" s="2">
        <v>94</v>
      </c>
      <c r="K1418" s="2" t="s">
        <v>8220</v>
      </c>
      <c r="L1418" s="2">
        <v>14</v>
      </c>
    </row>
    <row r="1419" spans="7:12" x14ac:dyDescent="0.25">
      <c r="G1419" s="2" t="s">
        <v>8218</v>
      </c>
      <c r="H1419" s="2">
        <v>139</v>
      </c>
      <c r="K1419" s="2" t="s">
        <v>8220</v>
      </c>
      <c r="L1419" s="2">
        <v>4</v>
      </c>
    </row>
    <row r="1420" spans="7:12" x14ac:dyDescent="0.25">
      <c r="G1420" s="2" t="s">
        <v>8218</v>
      </c>
      <c r="H1420" s="2">
        <v>130</v>
      </c>
      <c r="K1420" s="2" t="s">
        <v>8220</v>
      </c>
      <c r="L1420" s="2">
        <v>2</v>
      </c>
    </row>
    <row r="1421" spans="7:12" x14ac:dyDescent="0.25">
      <c r="G1421" s="2" t="s">
        <v>8218</v>
      </c>
      <c r="H1421" s="2">
        <v>31</v>
      </c>
      <c r="K1421" s="2" t="s">
        <v>8220</v>
      </c>
      <c r="L1421" s="2">
        <v>1</v>
      </c>
    </row>
    <row r="1422" spans="7:12" x14ac:dyDescent="0.25">
      <c r="G1422" s="2" t="s">
        <v>8218</v>
      </c>
      <c r="H1422" s="2">
        <v>13</v>
      </c>
      <c r="K1422" s="2" t="s">
        <v>8220</v>
      </c>
      <c r="L1422" s="2">
        <v>2</v>
      </c>
    </row>
    <row r="1423" spans="7:12" x14ac:dyDescent="0.25">
      <c r="G1423" s="2" t="s">
        <v>8218</v>
      </c>
      <c r="H1423" s="2">
        <v>90</v>
      </c>
      <c r="K1423" s="2" t="s">
        <v>8220</v>
      </c>
      <c r="L1423" s="2">
        <v>1</v>
      </c>
    </row>
    <row r="1424" spans="7:12" x14ac:dyDescent="0.25">
      <c r="G1424" s="2" t="s">
        <v>8218</v>
      </c>
      <c r="H1424" s="2">
        <v>141</v>
      </c>
      <c r="K1424" s="2" t="s">
        <v>8220</v>
      </c>
      <c r="L1424" s="2">
        <v>1</v>
      </c>
    </row>
    <row r="1425" spans="7:12" x14ac:dyDescent="0.25">
      <c r="G1425" s="2" t="s">
        <v>8218</v>
      </c>
      <c r="H1425" s="2">
        <v>23</v>
      </c>
      <c r="K1425" s="2" t="s">
        <v>8220</v>
      </c>
      <c r="L1425" s="2">
        <v>4</v>
      </c>
    </row>
    <row r="1426" spans="7:12" x14ac:dyDescent="0.25">
      <c r="G1426" s="2" t="s">
        <v>8218</v>
      </c>
      <c r="H1426" s="2">
        <v>18</v>
      </c>
      <c r="K1426" s="2" t="s">
        <v>8220</v>
      </c>
      <c r="L1426" s="2">
        <v>3</v>
      </c>
    </row>
    <row r="1427" spans="7:12" x14ac:dyDescent="0.25">
      <c r="G1427" s="2" t="s">
        <v>8218</v>
      </c>
      <c r="H1427" s="2">
        <v>76</v>
      </c>
      <c r="K1427" s="2" t="s">
        <v>8220</v>
      </c>
      <c r="L1427" s="2">
        <v>38</v>
      </c>
    </row>
    <row r="1428" spans="7:12" x14ac:dyDescent="0.25">
      <c r="G1428" s="2" t="s">
        <v>8218</v>
      </c>
      <c r="H1428" s="2">
        <v>93</v>
      </c>
      <c r="K1428" s="2" t="s">
        <v>8220</v>
      </c>
      <c r="L1428" s="2">
        <v>4</v>
      </c>
    </row>
    <row r="1429" spans="7:12" x14ac:dyDescent="0.25">
      <c r="G1429" s="2" t="s">
        <v>8218</v>
      </c>
      <c r="H1429" s="2">
        <v>69</v>
      </c>
      <c r="K1429" s="2" t="s">
        <v>8220</v>
      </c>
      <c r="L1429" s="2">
        <v>0</v>
      </c>
    </row>
    <row r="1430" spans="7:12" x14ac:dyDescent="0.25">
      <c r="G1430" s="2" t="s">
        <v>8218</v>
      </c>
      <c r="H1430" s="2">
        <v>21</v>
      </c>
      <c r="K1430" s="2" t="s">
        <v>8220</v>
      </c>
      <c r="L1430" s="2">
        <v>2</v>
      </c>
    </row>
    <row r="1431" spans="7:12" x14ac:dyDescent="0.25">
      <c r="G1431" s="2" t="s">
        <v>8218</v>
      </c>
      <c r="H1431" s="2">
        <v>57</v>
      </c>
      <c r="K1431" s="2" t="s">
        <v>8220</v>
      </c>
      <c r="L1431" s="2">
        <v>0</v>
      </c>
    </row>
    <row r="1432" spans="7:12" x14ac:dyDescent="0.25">
      <c r="G1432" s="2" t="s">
        <v>8218</v>
      </c>
      <c r="H1432" s="2">
        <v>108</v>
      </c>
      <c r="K1432" s="2" t="s">
        <v>8220</v>
      </c>
      <c r="L1432" s="2">
        <v>1</v>
      </c>
    </row>
    <row r="1433" spans="7:12" x14ac:dyDescent="0.25">
      <c r="G1433" s="2" t="s">
        <v>8218</v>
      </c>
      <c r="H1433" s="2">
        <v>83</v>
      </c>
      <c r="K1433" s="2" t="s">
        <v>8220</v>
      </c>
      <c r="L1433" s="2">
        <v>7</v>
      </c>
    </row>
    <row r="1434" spans="7:12" x14ac:dyDescent="0.25">
      <c r="G1434" s="2" t="s">
        <v>8218</v>
      </c>
      <c r="H1434" s="2">
        <v>96</v>
      </c>
      <c r="K1434" s="2" t="s">
        <v>8220</v>
      </c>
      <c r="L1434" s="2">
        <v>2</v>
      </c>
    </row>
    <row r="1435" spans="7:12" x14ac:dyDescent="0.25">
      <c r="G1435" s="2" t="s">
        <v>8218</v>
      </c>
      <c r="H1435" s="2">
        <v>64</v>
      </c>
      <c r="K1435" s="2" t="s">
        <v>8220</v>
      </c>
      <c r="L1435" s="2">
        <v>4</v>
      </c>
    </row>
    <row r="1436" spans="7:12" x14ac:dyDescent="0.25">
      <c r="G1436" s="2" t="s">
        <v>8218</v>
      </c>
      <c r="H1436" s="2">
        <v>14</v>
      </c>
      <c r="K1436" s="2" t="s">
        <v>8220</v>
      </c>
      <c r="L1436" s="2">
        <v>4</v>
      </c>
    </row>
    <row r="1437" spans="7:12" x14ac:dyDescent="0.25">
      <c r="G1437" s="2" t="s">
        <v>8218</v>
      </c>
      <c r="H1437" s="2">
        <v>169</v>
      </c>
      <c r="K1437" s="2" t="s">
        <v>8220</v>
      </c>
      <c r="L1437" s="2">
        <v>3</v>
      </c>
    </row>
    <row r="1438" spans="7:12" x14ac:dyDescent="0.25">
      <c r="G1438" s="2" t="s">
        <v>8218</v>
      </c>
      <c r="H1438" s="2">
        <v>33</v>
      </c>
      <c r="K1438" s="2" t="s">
        <v>8220</v>
      </c>
      <c r="L1438" s="2">
        <v>2</v>
      </c>
    </row>
    <row r="1439" spans="7:12" x14ac:dyDescent="0.25">
      <c r="G1439" s="2" t="s">
        <v>8218</v>
      </c>
      <c r="H1439" s="2">
        <v>102</v>
      </c>
      <c r="K1439" s="2" t="s">
        <v>8220</v>
      </c>
      <c r="L1439" s="2">
        <v>197</v>
      </c>
    </row>
    <row r="1440" spans="7:12" x14ac:dyDescent="0.25">
      <c r="G1440" s="2" t="s">
        <v>8218</v>
      </c>
      <c r="H1440" s="2">
        <v>104</v>
      </c>
      <c r="K1440" s="2" t="s">
        <v>8220</v>
      </c>
      <c r="L1440" s="2">
        <v>0</v>
      </c>
    </row>
    <row r="1441" spans="7:12" x14ac:dyDescent="0.25">
      <c r="G1441" s="2" t="s">
        <v>8218</v>
      </c>
      <c r="H1441" s="2">
        <v>20</v>
      </c>
      <c r="K1441" s="2" t="s">
        <v>8220</v>
      </c>
      <c r="L1441" s="2">
        <v>1</v>
      </c>
    </row>
    <row r="1442" spans="7:12" x14ac:dyDescent="0.25">
      <c r="G1442" s="2" t="s">
        <v>8218</v>
      </c>
      <c r="H1442" s="2">
        <v>35</v>
      </c>
      <c r="K1442" s="2" t="s">
        <v>8220</v>
      </c>
      <c r="L1442" s="2">
        <v>4</v>
      </c>
    </row>
    <row r="1443" spans="7:12" x14ac:dyDescent="0.25">
      <c r="G1443" s="2" t="s">
        <v>8218</v>
      </c>
      <c r="H1443" s="2">
        <v>94</v>
      </c>
      <c r="K1443" s="2" t="s">
        <v>8220</v>
      </c>
      <c r="L1443" s="2">
        <v>0</v>
      </c>
    </row>
    <row r="1444" spans="7:12" x14ac:dyDescent="0.25">
      <c r="G1444" s="2" t="s">
        <v>8218</v>
      </c>
      <c r="H1444" s="2">
        <v>14</v>
      </c>
      <c r="K1444" s="2" t="s">
        <v>8220</v>
      </c>
      <c r="L1444" s="2">
        <v>7</v>
      </c>
    </row>
    <row r="1445" spans="7:12" x14ac:dyDescent="0.25">
      <c r="G1445" s="2" t="s">
        <v>8218</v>
      </c>
      <c r="H1445" s="2">
        <v>15</v>
      </c>
      <c r="K1445" s="2" t="s">
        <v>8220</v>
      </c>
      <c r="L1445" s="2">
        <v>11</v>
      </c>
    </row>
    <row r="1446" spans="7:12" x14ac:dyDescent="0.25">
      <c r="G1446" s="2" t="s">
        <v>8218</v>
      </c>
      <c r="H1446" s="2">
        <v>51</v>
      </c>
      <c r="K1446" s="2" t="s">
        <v>8220</v>
      </c>
      <c r="L1446" s="2">
        <v>0</v>
      </c>
    </row>
    <row r="1447" spans="7:12" x14ac:dyDescent="0.25">
      <c r="G1447" s="2" t="s">
        <v>8218</v>
      </c>
      <c r="H1447" s="2">
        <v>19</v>
      </c>
      <c r="K1447" s="2" t="s">
        <v>8220</v>
      </c>
      <c r="L1447" s="2">
        <v>6</v>
      </c>
    </row>
    <row r="1448" spans="7:12" x14ac:dyDescent="0.25">
      <c r="G1448" s="2" t="s">
        <v>8218</v>
      </c>
      <c r="H1448" s="2">
        <v>23</v>
      </c>
      <c r="K1448" s="2" t="s">
        <v>8220</v>
      </c>
      <c r="L1448" s="2">
        <v>0</v>
      </c>
    </row>
    <row r="1449" spans="7:12" x14ac:dyDescent="0.25">
      <c r="G1449" s="2" t="s">
        <v>8218</v>
      </c>
      <c r="H1449" s="2">
        <v>97</v>
      </c>
      <c r="K1449" s="2" t="s">
        <v>8220</v>
      </c>
      <c r="L1449" s="2">
        <v>7</v>
      </c>
    </row>
    <row r="1450" spans="7:12" x14ac:dyDescent="0.25">
      <c r="G1450" s="2" t="s">
        <v>8218</v>
      </c>
      <c r="H1450" s="2">
        <v>76</v>
      </c>
      <c r="K1450" s="2" t="s">
        <v>8220</v>
      </c>
      <c r="L1450" s="2">
        <v>94</v>
      </c>
    </row>
    <row r="1451" spans="7:12" x14ac:dyDescent="0.25">
      <c r="G1451" s="2" t="s">
        <v>8218</v>
      </c>
      <c r="H1451" s="2">
        <v>11</v>
      </c>
      <c r="K1451" s="2" t="s">
        <v>8220</v>
      </c>
      <c r="L1451" s="2">
        <v>2</v>
      </c>
    </row>
    <row r="1452" spans="7:12" x14ac:dyDescent="0.25">
      <c r="G1452" s="2" t="s">
        <v>8218</v>
      </c>
      <c r="H1452" s="2">
        <v>52</v>
      </c>
      <c r="K1452" s="2" t="s">
        <v>8220</v>
      </c>
      <c r="L1452" s="2">
        <v>25</v>
      </c>
    </row>
    <row r="1453" spans="7:12" x14ac:dyDescent="0.25">
      <c r="G1453" s="2" t="s">
        <v>8218</v>
      </c>
      <c r="H1453" s="2">
        <v>95</v>
      </c>
      <c r="K1453" s="2" t="s">
        <v>8220</v>
      </c>
      <c r="L1453" s="2">
        <v>17</v>
      </c>
    </row>
    <row r="1454" spans="7:12" x14ac:dyDescent="0.25">
      <c r="G1454" s="2" t="s">
        <v>8218</v>
      </c>
      <c r="H1454" s="2">
        <v>35</v>
      </c>
      <c r="K1454" s="2" t="s">
        <v>8220</v>
      </c>
      <c r="L1454" s="2">
        <v>2</v>
      </c>
    </row>
    <row r="1455" spans="7:12" x14ac:dyDescent="0.25">
      <c r="G1455" s="2" t="s">
        <v>8218</v>
      </c>
      <c r="H1455" s="2">
        <v>21</v>
      </c>
      <c r="K1455" s="2" t="s">
        <v>8220</v>
      </c>
      <c r="L1455" s="2">
        <v>4</v>
      </c>
    </row>
    <row r="1456" spans="7:12" x14ac:dyDescent="0.25">
      <c r="G1456" s="2" t="s">
        <v>8218</v>
      </c>
      <c r="H1456" s="2">
        <v>93</v>
      </c>
      <c r="K1456" s="2" t="s">
        <v>8220</v>
      </c>
      <c r="L1456" s="2">
        <v>5</v>
      </c>
    </row>
    <row r="1457" spans="7:12" x14ac:dyDescent="0.25">
      <c r="G1457" s="2" t="s">
        <v>8218</v>
      </c>
      <c r="H1457" s="2">
        <v>11</v>
      </c>
      <c r="K1457" s="2" t="s">
        <v>8220</v>
      </c>
      <c r="L1457" s="2">
        <v>2</v>
      </c>
    </row>
    <row r="1458" spans="7:12" x14ac:dyDescent="0.25">
      <c r="G1458" s="2" t="s">
        <v>8218</v>
      </c>
      <c r="H1458" s="2">
        <v>21</v>
      </c>
      <c r="K1458" s="2" t="s">
        <v>8220</v>
      </c>
      <c r="L1458" s="2">
        <v>2</v>
      </c>
    </row>
    <row r="1459" spans="7:12" x14ac:dyDescent="0.25">
      <c r="G1459" s="2" t="s">
        <v>8218</v>
      </c>
      <c r="H1459" s="2">
        <v>54</v>
      </c>
      <c r="K1459" s="2" t="s">
        <v>8220</v>
      </c>
      <c r="L1459" s="2">
        <v>3</v>
      </c>
    </row>
    <row r="1460" spans="7:12" x14ac:dyDescent="0.25">
      <c r="G1460" s="2" t="s">
        <v>8218</v>
      </c>
      <c r="H1460" s="2">
        <v>31</v>
      </c>
      <c r="K1460" s="2" t="s">
        <v>8220</v>
      </c>
      <c r="L1460" s="2">
        <v>0</v>
      </c>
    </row>
    <row r="1461" spans="7:12" x14ac:dyDescent="0.25">
      <c r="G1461" s="2" t="s">
        <v>8218</v>
      </c>
      <c r="H1461" s="2">
        <v>132</v>
      </c>
      <c r="K1461" s="2" t="s">
        <v>8220</v>
      </c>
      <c r="L1461" s="2">
        <v>4</v>
      </c>
    </row>
    <row r="1462" spans="7:12" x14ac:dyDescent="0.25">
      <c r="G1462" s="2" t="s">
        <v>8218</v>
      </c>
      <c r="H1462" s="2">
        <v>3</v>
      </c>
      <c r="K1462" s="2" t="s">
        <v>8220</v>
      </c>
      <c r="L1462" s="2">
        <v>1</v>
      </c>
    </row>
    <row r="1463" spans="7:12" x14ac:dyDescent="0.25">
      <c r="G1463" s="2" t="s">
        <v>8218</v>
      </c>
      <c r="H1463" s="2">
        <v>6</v>
      </c>
      <c r="K1463" s="2" t="s">
        <v>8220</v>
      </c>
      <c r="L1463" s="2">
        <v>12</v>
      </c>
    </row>
    <row r="1464" spans="7:12" x14ac:dyDescent="0.25">
      <c r="G1464" s="2" t="s">
        <v>8218</v>
      </c>
      <c r="H1464" s="2">
        <v>10</v>
      </c>
      <c r="K1464" s="2" t="s">
        <v>8220</v>
      </c>
      <c r="L1464" s="2">
        <v>4</v>
      </c>
    </row>
    <row r="1465" spans="7:12" x14ac:dyDescent="0.25">
      <c r="G1465" s="2" t="s">
        <v>8218</v>
      </c>
      <c r="H1465" s="2">
        <v>147</v>
      </c>
      <c r="K1465" s="2" t="s">
        <v>8220</v>
      </c>
      <c r="L1465" s="2">
        <v>91</v>
      </c>
    </row>
    <row r="1466" spans="7:12" x14ac:dyDescent="0.25">
      <c r="G1466" s="2" t="s">
        <v>8218</v>
      </c>
      <c r="H1466" s="2">
        <v>199</v>
      </c>
      <c r="K1466" s="2" t="s">
        <v>8220</v>
      </c>
      <c r="L1466" s="2">
        <v>1</v>
      </c>
    </row>
    <row r="1467" spans="7:12" x14ac:dyDescent="0.25">
      <c r="G1467" s="2" t="s">
        <v>8218</v>
      </c>
      <c r="H1467" s="2">
        <v>50</v>
      </c>
      <c r="K1467" s="2" t="s">
        <v>8220</v>
      </c>
      <c r="L1467" s="2">
        <v>1</v>
      </c>
    </row>
    <row r="1468" spans="7:12" x14ac:dyDescent="0.25">
      <c r="G1468" s="2" t="s">
        <v>8218</v>
      </c>
      <c r="H1468" s="2">
        <v>21</v>
      </c>
      <c r="K1468" s="2" t="s">
        <v>8220</v>
      </c>
      <c r="L1468" s="2">
        <v>0</v>
      </c>
    </row>
    <row r="1469" spans="7:12" x14ac:dyDescent="0.25">
      <c r="G1469" s="2" t="s">
        <v>8218</v>
      </c>
      <c r="H1469" s="2">
        <v>24</v>
      </c>
      <c r="K1469" s="2" t="s">
        <v>8220</v>
      </c>
      <c r="L1469" s="2">
        <v>13</v>
      </c>
    </row>
    <row r="1470" spans="7:12" x14ac:dyDescent="0.25">
      <c r="G1470" s="2" t="s">
        <v>8218</v>
      </c>
      <c r="H1470" s="2">
        <v>32</v>
      </c>
      <c r="K1470" s="2" t="s">
        <v>8220</v>
      </c>
      <c r="L1470" s="2">
        <v>2</v>
      </c>
    </row>
    <row r="1471" spans="7:12" x14ac:dyDescent="0.25">
      <c r="G1471" s="2" t="s">
        <v>8218</v>
      </c>
      <c r="H1471" s="2">
        <v>62</v>
      </c>
      <c r="K1471" s="2" t="s">
        <v>8220</v>
      </c>
      <c r="L1471" s="2">
        <v>0</v>
      </c>
    </row>
    <row r="1472" spans="7:12" x14ac:dyDescent="0.25">
      <c r="G1472" s="2" t="s">
        <v>8218</v>
      </c>
      <c r="H1472" s="2">
        <v>9</v>
      </c>
      <c r="K1472" s="2" t="s">
        <v>8220</v>
      </c>
      <c r="L1472" s="2">
        <v>21</v>
      </c>
    </row>
    <row r="1473" spans="7:12" x14ac:dyDescent="0.25">
      <c r="G1473" s="2" t="s">
        <v>8218</v>
      </c>
      <c r="H1473" s="2">
        <v>38</v>
      </c>
      <c r="K1473" s="2" t="s">
        <v>8220</v>
      </c>
      <c r="L1473" s="2">
        <v>9</v>
      </c>
    </row>
    <row r="1474" spans="7:12" x14ac:dyDescent="0.25">
      <c r="G1474" s="2" t="s">
        <v>8218</v>
      </c>
      <c r="H1474" s="2">
        <v>54</v>
      </c>
      <c r="K1474" s="2" t="s">
        <v>8220</v>
      </c>
      <c r="L1474" s="2">
        <v>6</v>
      </c>
    </row>
    <row r="1475" spans="7:12" x14ac:dyDescent="0.25">
      <c r="G1475" s="2" t="s">
        <v>8218</v>
      </c>
      <c r="H1475" s="2">
        <v>37</v>
      </c>
      <c r="K1475" s="2" t="s">
        <v>8220</v>
      </c>
      <c r="L1475" s="2">
        <v>4</v>
      </c>
    </row>
    <row r="1476" spans="7:12" x14ac:dyDescent="0.25">
      <c r="G1476" s="2" t="s">
        <v>8218</v>
      </c>
      <c r="H1476" s="2">
        <v>39</v>
      </c>
      <c r="K1476" s="2" t="s">
        <v>8220</v>
      </c>
      <c r="L1476" s="2">
        <v>7</v>
      </c>
    </row>
    <row r="1477" spans="7:12" x14ac:dyDescent="0.25">
      <c r="G1477" s="2" t="s">
        <v>8218</v>
      </c>
      <c r="H1477" s="2">
        <v>34</v>
      </c>
      <c r="K1477" s="2" t="s">
        <v>8220</v>
      </c>
      <c r="L1477" s="2">
        <v>5</v>
      </c>
    </row>
    <row r="1478" spans="7:12" x14ac:dyDescent="0.25">
      <c r="G1478" s="2" t="s">
        <v>8218</v>
      </c>
      <c r="H1478" s="2">
        <v>55</v>
      </c>
      <c r="K1478" s="2" t="s">
        <v>8220</v>
      </c>
      <c r="L1478" s="2">
        <v>0</v>
      </c>
    </row>
    <row r="1479" spans="7:12" x14ac:dyDescent="0.25">
      <c r="G1479" s="2" t="s">
        <v>8218</v>
      </c>
      <c r="H1479" s="2">
        <v>32</v>
      </c>
      <c r="K1479" s="2" t="s">
        <v>8220</v>
      </c>
      <c r="L1479" s="2">
        <v>3</v>
      </c>
    </row>
    <row r="1480" spans="7:12" x14ac:dyDescent="0.25">
      <c r="G1480" s="2" t="s">
        <v>8218</v>
      </c>
      <c r="H1480" s="2">
        <v>25</v>
      </c>
      <c r="K1480" s="2" t="s">
        <v>8220</v>
      </c>
      <c r="L1480" s="2">
        <v>9</v>
      </c>
    </row>
    <row r="1481" spans="7:12" x14ac:dyDescent="0.25">
      <c r="G1481" s="2" t="s">
        <v>8218</v>
      </c>
      <c r="H1481" s="2">
        <v>33</v>
      </c>
      <c r="K1481" s="2" t="s">
        <v>8220</v>
      </c>
      <c r="L1481" s="2">
        <v>6</v>
      </c>
    </row>
    <row r="1482" spans="7:12" x14ac:dyDescent="0.25">
      <c r="G1482" s="2" t="s">
        <v>8218</v>
      </c>
      <c r="H1482" s="2">
        <v>108</v>
      </c>
      <c r="K1482" s="2" t="s">
        <v>8220</v>
      </c>
      <c r="L1482" s="2">
        <v>4</v>
      </c>
    </row>
    <row r="1483" spans="7:12" x14ac:dyDescent="0.25">
      <c r="G1483" s="2" t="s">
        <v>8218</v>
      </c>
      <c r="H1483" s="2">
        <v>20</v>
      </c>
      <c r="K1483" s="2" t="s">
        <v>8220</v>
      </c>
      <c r="L1483" s="2">
        <v>1</v>
      </c>
    </row>
    <row r="1484" spans="7:12" x14ac:dyDescent="0.25">
      <c r="G1484" s="2" t="s">
        <v>8218</v>
      </c>
      <c r="H1484" s="2">
        <v>98</v>
      </c>
      <c r="K1484" s="2" t="s">
        <v>8220</v>
      </c>
      <c r="L1484" s="2">
        <v>17</v>
      </c>
    </row>
    <row r="1485" spans="7:12" x14ac:dyDescent="0.25">
      <c r="G1485" s="2" t="s">
        <v>8218</v>
      </c>
      <c r="H1485" s="2">
        <v>196</v>
      </c>
      <c r="K1485" s="2" t="s">
        <v>8220</v>
      </c>
      <c r="L1485" s="2">
        <v>1</v>
      </c>
    </row>
    <row r="1486" spans="7:12" x14ac:dyDescent="0.25">
      <c r="G1486" s="2" t="s">
        <v>8218</v>
      </c>
      <c r="H1486" s="2">
        <v>39</v>
      </c>
      <c r="K1486" s="2" t="s">
        <v>8220</v>
      </c>
      <c r="L1486" s="2">
        <v>13</v>
      </c>
    </row>
    <row r="1487" spans="7:12" x14ac:dyDescent="0.25">
      <c r="G1487" s="2" t="s">
        <v>8218</v>
      </c>
      <c r="H1487" s="2">
        <v>128</v>
      </c>
      <c r="K1487" s="2" t="s">
        <v>8220</v>
      </c>
      <c r="L1487" s="2">
        <v>6</v>
      </c>
    </row>
    <row r="1488" spans="7:12" x14ac:dyDescent="0.25">
      <c r="G1488" s="2" t="s">
        <v>8218</v>
      </c>
      <c r="H1488" s="2">
        <v>71</v>
      </c>
      <c r="K1488" s="2" t="s">
        <v>8220</v>
      </c>
      <c r="L1488" s="2">
        <v>0</v>
      </c>
    </row>
    <row r="1489" spans="7:12" x14ac:dyDescent="0.25">
      <c r="G1489" s="2" t="s">
        <v>8218</v>
      </c>
      <c r="H1489" s="2">
        <v>47</v>
      </c>
      <c r="K1489" s="2" t="s">
        <v>8220</v>
      </c>
      <c r="L1489" s="2">
        <v>2</v>
      </c>
    </row>
    <row r="1490" spans="7:12" x14ac:dyDescent="0.25">
      <c r="G1490" s="2" t="s">
        <v>8218</v>
      </c>
      <c r="H1490" s="2">
        <v>17</v>
      </c>
      <c r="K1490" s="2" t="s">
        <v>8220</v>
      </c>
      <c r="L1490" s="2">
        <v>2</v>
      </c>
    </row>
    <row r="1491" spans="7:12" x14ac:dyDescent="0.25">
      <c r="G1491" s="2" t="s">
        <v>8218</v>
      </c>
      <c r="H1491" s="2">
        <v>91</v>
      </c>
      <c r="K1491" s="2" t="s">
        <v>8220</v>
      </c>
      <c r="L1491" s="2">
        <v>21</v>
      </c>
    </row>
    <row r="1492" spans="7:12" x14ac:dyDescent="0.25">
      <c r="G1492" s="2" t="s">
        <v>8218</v>
      </c>
      <c r="H1492" s="2">
        <v>43</v>
      </c>
      <c r="K1492" s="2" t="s">
        <v>8220</v>
      </c>
      <c r="L1492" s="2">
        <v>13</v>
      </c>
    </row>
    <row r="1493" spans="7:12" x14ac:dyDescent="0.25">
      <c r="G1493" s="2" t="s">
        <v>8218</v>
      </c>
      <c r="H1493" s="2">
        <v>17</v>
      </c>
      <c r="K1493" s="2" t="s">
        <v>8220</v>
      </c>
      <c r="L1493" s="2">
        <v>0</v>
      </c>
    </row>
    <row r="1494" spans="7:12" x14ac:dyDescent="0.25">
      <c r="G1494" s="2" t="s">
        <v>8218</v>
      </c>
      <c r="H1494" s="2">
        <v>33</v>
      </c>
      <c r="K1494" s="2" t="s">
        <v>8220</v>
      </c>
      <c r="L1494" s="2">
        <v>6</v>
      </c>
    </row>
    <row r="1495" spans="7:12" x14ac:dyDescent="0.25">
      <c r="G1495" s="2" t="s">
        <v>8218</v>
      </c>
      <c r="H1495" s="2">
        <v>87</v>
      </c>
      <c r="K1495" s="2" t="s">
        <v>8220</v>
      </c>
      <c r="L1495" s="2">
        <v>0</v>
      </c>
    </row>
    <row r="1496" spans="7:12" x14ac:dyDescent="0.25">
      <c r="G1496" s="2" t="s">
        <v>8218</v>
      </c>
      <c r="H1496" s="2">
        <v>113</v>
      </c>
      <c r="K1496" s="2" t="s">
        <v>8220</v>
      </c>
      <c r="L1496" s="2">
        <v>1</v>
      </c>
    </row>
    <row r="1497" spans="7:12" x14ac:dyDescent="0.25">
      <c r="G1497" s="2" t="s">
        <v>8218</v>
      </c>
      <c r="H1497" s="2">
        <v>14</v>
      </c>
      <c r="K1497" s="2" t="s">
        <v>8220</v>
      </c>
      <c r="L1497" s="2">
        <v>0</v>
      </c>
    </row>
    <row r="1498" spans="7:12" x14ac:dyDescent="0.25">
      <c r="G1498" s="2" t="s">
        <v>8218</v>
      </c>
      <c r="H1498" s="2">
        <v>30</v>
      </c>
      <c r="K1498" s="2" t="s">
        <v>8220</v>
      </c>
      <c r="L1498" s="2">
        <v>12</v>
      </c>
    </row>
    <row r="1499" spans="7:12" x14ac:dyDescent="0.25">
      <c r="G1499" s="2" t="s">
        <v>8218</v>
      </c>
      <c r="H1499" s="2">
        <v>16</v>
      </c>
      <c r="K1499" s="2" t="s">
        <v>8220</v>
      </c>
      <c r="L1499" s="2">
        <v>2</v>
      </c>
    </row>
    <row r="1500" spans="7:12" x14ac:dyDescent="0.25">
      <c r="G1500" s="2" t="s">
        <v>8218</v>
      </c>
      <c r="H1500" s="2">
        <v>46</v>
      </c>
      <c r="K1500" s="2" t="s">
        <v>8220</v>
      </c>
      <c r="L1500" s="2">
        <v>6</v>
      </c>
    </row>
    <row r="1501" spans="7:12" x14ac:dyDescent="0.25">
      <c r="G1501" s="2" t="s">
        <v>8218</v>
      </c>
      <c r="H1501" s="2">
        <v>24</v>
      </c>
      <c r="K1501" s="2" t="s">
        <v>8220</v>
      </c>
      <c r="L1501" s="2">
        <v>1</v>
      </c>
    </row>
    <row r="1502" spans="7:12" x14ac:dyDescent="0.25">
      <c r="G1502" s="2" t="s">
        <v>8218</v>
      </c>
      <c r="H1502" s="2">
        <v>97</v>
      </c>
      <c r="K1502" s="2" t="s">
        <v>8220</v>
      </c>
      <c r="L1502" s="2">
        <v>1</v>
      </c>
    </row>
    <row r="1503" spans="7:12" x14ac:dyDescent="0.25">
      <c r="G1503" s="2" t="s">
        <v>8218</v>
      </c>
      <c r="H1503" s="2">
        <v>59</v>
      </c>
      <c r="K1503" s="2" t="s">
        <v>8220</v>
      </c>
      <c r="L1503" s="2">
        <v>5</v>
      </c>
    </row>
    <row r="1504" spans="7:12" x14ac:dyDescent="0.25">
      <c r="G1504" s="2" t="s">
        <v>8218</v>
      </c>
      <c r="H1504" s="2">
        <v>1095</v>
      </c>
      <c r="K1504" s="2" t="s">
        <v>8220</v>
      </c>
      <c r="L1504" s="2">
        <v>0</v>
      </c>
    </row>
    <row r="1505" spans="7:12" x14ac:dyDescent="0.25">
      <c r="G1505" s="2" t="s">
        <v>8218</v>
      </c>
      <c r="H1505" s="2">
        <v>218</v>
      </c>
      <c r="K1505" s="2" t="s">
        <v>8220</v>
      </c>
      <c r="L1505" s="2">
        <v>3</v>
      </c>
    </row>
    <row r="1506" spans="7:12" x14ac:dyDescent="0.25">
      <c r="G1506" s="2" t="s">
        <v>8218</v>
      </c>
      <c r="H1506" s="2">
        <v>111</v>
      </c>
      <c r="K1506" s="2" t="s">
        <v>8220</v>
      </c>
      <c r="L1506" s="2">
        <v>8</v>
      </c>
    </row>
    <row r="1507" spans="7:12" x14ac:dyDescent="0.25">
      <c r="G1507" s="2" t="s">
        <v>8218</v>
      </c>
      <c r="H1507" s="2">
        <v>56</v>
      </c>
      <c r="K1507" s="2" t="s">
        <v>8220</v>
      </c>
      <c r="L1507" s="2">
        <v>3</v>
      </c>
    </row>
    <row r="1508" spans="7:12" x14ac:dyDescent="0.25">
      <c r="G1508" s="2" t="s">
        <v>8218</v>
      </c>
      <c r="H1508" s="2">
        <v>265</v>
      </c>
      <c r="K1508" s="2" t="s">
        <v>8220</v>
      </c>
      <c r="L1508" s="2">
        <v>8</v>
      </c>
    </row>
    <row r="1509" spans="7:12" x14ac:dyDescent="0.25">
      <c r="G1509" s="2" t="s">
        <v>8218</v>
      </c>
      <c r="H1509" s="2">
        <v>28</v>
      </c>
      <c r="K1509" s="2" t="s">
        <v>8220</v>
      </c>
      <c r="L1509" s="2">
        <v>1</v>
      </c>
    </row>
    <row r="1510" spans="7:12" x14ac:dyDescent="0.25">
      <c r="G1510" s="2" t="s">
        <v>8218</v>
      </c>
      <c r="H1510" s="2">
        <v>364</v>
      </c>
      <c r="K1510" s="2" t="s">
        <v>8220</v>
      </c>
      <c r="L1510" s="2">
        <v>4</v>
      </c>
    </row>
    <row r="1511" spans="7:12" x14ac:dyDescent="0.25">
      <c r="G1511" s="2" t="s">
        <v>8218</v>
      </c>
      <c r="H1511" s="2">
        <v>27</v>
      </c>
      <c r="K1511" s="2" t="s">
        <v>8220</v>
      </c>
      <c r="L1511" s="2">
        <v>8</v>
      </c>
    </row>
    <row r="1512" spans="7:12" x14ac:dyDescent="0.25">
      <c r="G1512" s="2" t="s">
        <v>8218</v>
      </c>
      <c r="H1512" s="2">
        <v>93</v>
      </c>
      <c r="K1512" s="2" t="s">
        <v>8220</v>
      </c>
      <c r="L1512" s="2">
        <v>1</v>
      </c>
    </row>
    <row r="1513" spans="7:12" x14ac:dyDescent="0.25">
      <c r="G1513" s="2" t="s">
        <v>8218</v>
      </c>
      <c r="H1513" s="2">
        <v>64</v>
      </c>
      <c r="K1513" s="2" t="s">
        <v>8220</v>
      </c>
      <c r="L1513" s="2">
        <v>5</v>
      </c>
    </row>
    <row r="1514" spans="7:12" x14ac:dyDescent="0.25">
      <c r="G1514" s="2" t="s">
        <v>8218</v>
      </c>
      <c r="H1514" s="2">
        <v>22</v>
      </c>
      <c r="K1514" s="2" t="s">
        <v>8220</v>
      </c>
      <c r="L1514" s="2">
        <v>0</v>
      </c>
    </row>
    <row r="1515" spans="7:12" x14ac:dyDescent="0.25">
      <c r="G1515" s="2" t="s">
        <v>8218</v>
      </c>
      <c r="H1515" s="2">
        <v>59</v>
      </c>
      <c r="K1515" s="2" t="s">
        <v>8220</v>
      </c>
      <c r="L1515" s="2">
        <v>0</v>
      </c>
    </row>
    <row r="1516" spans="7:12" x14ac:dyDescent="0.25">
      <c r="G1516" s="2" t="s">
        <v>8218</v>
      </c>
      <c r="H1516" s="2">
        <v>249</v>
      </c>
      <c r="K1516" s="2" t="s">
        <v>8220</v>
      </c>
      <c r="L1516" s="2">
        <v>1</v>
      </c>
    </row>
    <row r="1517" spans="7:12" x14ac:dyDescent="0.25">
      <c r="G1517" s="2" t="s">
        <v>8218</v>
      </c>
      <c r="H1517" s="2">
        <v>392</v>
      </c>
      <c r="K1517" s="2" t="s">
        <v>8220</v>
      </c>
      <c r="L1517" s="2">
        <v>0</v>
      </c>
    </row>
    <row r="1518" spans="7:12" x14ac:dyDescent="0.25">
      <c r="G1518" s="2" t="s">
        <v>8218</v>
      </c>
      <c r="H1518" s="2">
        <v>115</v>
      </c>
      <c r="K1518" s="2" t="s">
        <v>8220</v>
      </c>
      <c r="L1518" s="2">
        <v>0</v>
      </c>
    </row>
    <row r="1519" spans="7:12" x14ac:dyDescent="0.25">
      <c r="G1519" s="2" t="s">
        <v>8218</v>
      </c>
      <c r="H1519" s="2">
        <v>433</v>
      </c>
      <c r="K1519" s="2" t="s">
        <v>8220</v>
      </c>
      <c r="L1519" s="2">
        <v>6</v>
      </c>
    </row>
    <row r="1520" spans="7:12" x14ac:dyDescent="0.25">
      <c r="G1520" s="2" t="s">
        <v>8218</v>
      </c>
      <c r="H1520" s="2">
        <v>20</v>
      </c>
      <c r="K1520" s="2" t="s">
        <v>8220</v>
      </c>
      <c r="L1520" s="2">
        <v>6</v>
      </c>
    </row>
    <row r="1521" spans="7:12" x14ac:dyDescent="0.25">
      <c r="G1521" s="2" t="s">
        <v>8218</v>
      </c>
      <c r="H1521" s="2">
        <v>8</v>
      </c>
      <c r="K1521" s="2" t="s">
        <v>8220</v>
      </c>
      <c r="L1521" s="2">
        <v>14</v>
      </c>
    </row>
    <row r="1522" spans="7:12" x14ac:dyDescent="0.25">
      <c r="G1522" s="2" t="s">
        <v>8218</v>
      </c>
      <c r="H1522" s="2">
        <v>175</v>
      </c>
      <c r="K1522" s="2" t="s">
        <v>8220</v>
      </c>
      <c r="L1522" s="2">
        <v>6</v>
      </c>
    </row>
    <row r="1523" spans="7:12" x14ac:dyDescent="0.25">
      <c r="G1523" s="2" t="s">
        <v>8218</v>
      </c>
      <c r="H1523" s="2">
        <v>104</v>
      </c>
      <c r="K1523" s="2" t="s">
        <v>8220</v>
      </c>
      <c r="L1523" s="2">
        <v>33</v>
      </c>
    </row>
    <row r="1524" spans="7:12" x14ac:dyDescent="0.25">
      <c r="G1524" s="2" t="s">
        <v>8218</v>
      </c>
      <c r="H1524" s="2">
        <v>17</v>
      </c>
      <c r="K1524" s="2" t="s">
        <v>8220</v>
      </c>
      <c r="L1524" s="2">
        <v>4</v>
      </c>
    </row>
    <row r="1525" spans="7:12" x14ac:dyDescent="0.25">
      <c r="G1525" s="2" t="s">
        <v>8218</v>
      </c>
      <c r="H1525" s="2">
        <v>277</v>
      </c>
      <c r="K1525" s="2" t="s">
        <v>8220</v>
      </c>
      <c r="L1525" s="2">
        <v>1</v>
      </c>
    </row>
    <row r="1526" spans="7:12" x14ac:dyDescent="0.25">
      <c r="G1526" s="2" t="s">
        <v>8218</v>
      </c>
      <c r="H1526" s="2">
        <v>118</v>
      </c>
      <c r="K1526" s="2" t="s">
        <v>8220</v>
      </c>
      <c r="L1526" s="2">
        <v>0</v>
      </c>
    </row>
    <row r="1527" spans="7:12" x14ac:dyDescent="0.25">
      <c r="G1527" s="2" t="s">
        <v>8218</v>
      </c>
      <c r="H1527" s="2">
        <v>97</v>
      </c>
      <c r="K1527" s="2" t="s">
        <v>8220</v>
      </c>
      <c r="L1527" s="2">
        <v>6</v>
      </c>
    </row>
    <row r="1528" spans="7:12" x14ac:dyDescent="0.25">
      <c r="G1528" s="2" t="s">
        <v>8218</v>
      </c>
      <c r="H1528" s="2">
        <v>20</v>
      </c>
      <c r="K1528" s="2" t="s">
        <v>8220</v>
      </c>
      <c r="L1528" s="2">
        <v>6</v>
      </c>
    </row>
    <row r="1529" spans="7:12" x14ac:dyDescent="0.25">
      <c r="G1529" s="2" t="s">
        <v>8218</v>
      </c>
      <c r="H1529" s="2">
        <v>26</v>
      </c>
      <c r="K1529" s="2" t="s">
        <v>8220</v>
      </c>
      <c r="L1529" s="2">
        <v>1</v>
      </c>
    </row>
    <row r="1530" spans="7:12" x14ac:dyDescent="0.25">
      <c r="G1530" s="2" t="s">
        <v>8218</v>
      </c>
      <c r="H1530" s="2">
        <v>128</v>
      </c>
      <c r="K1530" s="2" t="s">
        <v>8220</v>
      </c>
      <c r="L1530" s="2">
        <v>3</v>
      </c>
    </row>
    <row r="1531" spans="7:12" x14ac:dyDescent="0.25">
      <c r="G1531" s="2" t="s">
        <v>8218</v>
      </c>
      <c r="H1531" s="2">
        <v>15</v>
      </c>
    </row>
    <row r="1532" spans="7:12" x14ac:dyDescent="0.25">
      <c r="G1532" s="2" t="s">
        <v>8218</v>
      </c>
      <c r="H1532" s="2">
        <v>25</v>
      </c>
    </row>
    <row r="1533" spans="7:12" x14ac:dyDescent="0.25">
      <c r="G1533" s="2" t="s">
        <v>8218</v>
      </c>
      <c r="H1533" s="2">
        <v>55</v>
      </c>
    </row>
    <row r="1534" spans="7:12" x14ac:dyDescent="0.25">
      <c r="G1534" s="2" t="s">
        <v>8218</v>
      </c>
      <c r="H1534" s="2">
        <v>107</v>
      </c>
    </row>
    <row r="1535" spans="7:12" x14ac:dyDescent="0.25">
      <c r="G1535" s="2" t="s">
        <v>8218</v>
      </c>
      <c r="H1535" s="2">
        <v>557</v>
      </c>
    </row>
    <row r="1536" spans="7:12" x14ac:dyDescent="0.25">
      <c r="G1536" s="2" t="s">
        <v>8218</v>
      </c>
      <c r="H1536" s="2">
        <v>40</v>
      </c>
    </row>
    <row r="1537" spans="7:8" x14ac:dyDescent="0.25">
      <c r="G1537" s="2" t="s">
        <v>8218</v>
      </c>
      <c r="H1537" s="2">
        <v>36</v>
      </c>
    </row>
    <row r="1538" spans="7:8" x14ac:dyDescent="0.25">
      <c r="G1538" s="2" t="s">
        <v>8218</v>
      </c>
      <c r="H1538" s="2">
        <v>159</v>
      </c>
    </row>
    <row r="1539" spans="7:8" x14ac:dyDescent="0.25">
      <c r="G1539" s="2" t="s">
        <v>8218</v>
      </c>
      <c r="H1539" s="2">
        <v>41</v>
      </c>
    </row>
    <row r="1540" spans="7:8" x14ac:dyDescent="0.25">
      <c r="G1540" s="2" t="s">
        <v>8218</v>
      </c>
      <c r="H1540" s="2">
        <v>226</v>
      </c>
    </row>
    <row r="1541" spans="7:8" x14ac:dyDescent="0.25">
      <c r="G1541" s="2" t="s">
        <v>8218</v>
      </c>
      <c r="H1541" s="2">
        <v>30</v>
      </c>
    </row>
    <row r="1542" spans="7:8" x14ac:dyDescent="0.25">
      <c r="G1542" s="2" t="s">
        <v>8218</v>
      </c>
      <c r="H1542" s="2">
        <v>103</v>
      </c>
    </row>
    <row r="1543" spans="7:8" x14ac:dyDescent="0.25">
      <c r="G1543" s="2" t="s">
        <v>8218</v>
      </c>
      <c r="H1543" s="2">
        <v>62</v>
      </c>
    </row>
    <row r="1544" spans="7:8" x14ac:dyDescent="0.25">
      <c r="G1544" s="2" t="s">
        <v>8218</v>
      </c>
      <c r="H1544" s="2">
        <v>6</v>
      </c>
    </row>
    <row r="1545" spans="7:8" x14ac:dyDescent="0.25">
      <c r="G1545" s="2" t="s">
        <v>8218</v>
      </c>
      <c r="H1545" s="2">
        <v>182</v>
      </c>
    </row>
    <row r="1546" spans="7:8" x14ac:dyDescent="0.25">
      <c r="G1546" s="2" t="s">
        <v>8218</v>
      </c>
      <c r="H1546" s="2">
        <v>145</v>
      </c>
    </row>
    <row r="1547" spans="7:8" x14ac:dyDescent="0.25">
      <c r="G1547" s="2" t="s">
        <v>8218</v>
      </c>
      <c r="H1547" s="2">
        <v>25</v>
      </c>
    </row>
    <row r="1548" spans="7:8" x14ac:dyDescent="0.25">
      <c r="G1548" s="2" t="s">
        <v>8218</v>
      </c>
      <c r="H1548" s="2">
        <v>320</v>
      </c>
    </row>
    <row r="1549" spans="7:8" x14ac:dyDescent="0.25">
      <c r="G1549" s="2" t="s">
        <v>8218</v>
      </c>
      <c r="H1549" s="2">
        <v>99</v>
      </c>
    </row>
    <row r="1550" spans="7:8" x14ac:dyDescent="0.25">
      <c r="G1550" s="2" t="s">
        <v>8218</v>
      </c>
      <c r="H1550" s="2">
        <v>348</v>
      </c>
    </row>
    <row r="1551" spans="7:8" x14ac:dyDescent="0.25">
      <c r="G1551" s="2" t="s">
        <v>8218</v>
      </c>
      <c r="H1551" s="2">
        <v>41</v>
      </c>
    </row>
    <row r="1552" spans="7:8" x14ac:dyDescent="0.25">
      <c r="G1552" s="2" t="s">
        <v>8218</v>
      </c>
      <c r="H1552" s="2">
        <v>29</v>
      </c>
    </row>
    <row r="1553" spans="7:8" x14ac:dyDescent="0.25">
      <c r="G1553" s="2" t="s">
        <v>8218</v>
      </c>
      <c r="H1553" s="2">
        <v>25</v>
      </c>
    </row>
    <row r="1554" spans="7:8" x14ac:dyDescent="0.25">
      <c r="G1554" s="2" t="s">
        <v>8218</v>
      </c>
      <c r="H1554" s="2">
        <v>23</v>
      </c>
    </row>
    <row r="1555" spans="7:8" x14ac:dyDescent="0.25">
      <c r="G1555" s="2" t="s">
        <v>8218</v>
      </c>
      <c r="H1555" s="2">
        <v>1260</v>
      </c>
    </row>
    <row r="1556" spans="7:8" x14ac:dyDescent="0.25">
      <c r="G1556" s="2" t="s">
        <v>8218</v>
      </c>
      <c r="H1556" s="2">
        <v>307</v>
      </c>
    </row>
    <row r="1557" spans="7:8" x14ac:dyDescent="0.25">
      <c r="G1557" s="2" t="s">
        <v>8218</v>
      </c>
      <c r="H1557" s="2">
        <v>329</v>
      </c>
    </row>
    <row r="1558" spans="7:8" x14ac:dyDescent="0.25">
      <c r="G1558" s="2" t="s">
        <v>8218</v>
      </c>
      <c r="H1558" s="2">
        <v>32</v>
      </c>
    </row>
    <row r="1559" spans="7:8" x14ac:dyDescent="0.25">
      <c r="G1559" s="2" t="s">
        <v>8218</v>
      </c>
      <c r="H1559" s="2">
        <v>27</v>
      </c>
    </row>
    <row r="1560" spans="7:8" x14ac:dyDescent="0.25">
      <c r="G1560" s="2" t="s">
        <v>8218</v>
      </c>
      <c r="H1560" s="2">
        <v>236</v>
      </c>
    </row>
    <row r="1561" spans="7:8" x14ac:dyDescent="0.25">
      <c r="G1561" s="2" t="s">
        <v>8218</v>
      </c>
      <c r="H1561" s="2">
        <v>42</v>
      </c>
    </row>
    <row r="1562" spans="7:8" x14ac:dyDescent="0.25">
      <c r="G1562" s="2" t="s">
        <v>8218</v>
      </c>
      <c r="H1562" s="2">
        <v>95</v>
      </c>
    </row>
    <row r="1563" spans="7:8" x14ac:dyDescent="0.25">
      <c r="G1563" s="2" t="s">
        <v>8218</v>
      </c>
      <c r="H1563" s="2">
        <v>37</v>
      </c>
    </row>
    <row r="1564" spans="7:8" x14ac:dyDescent="0.25">
      <c r="G1564" s="2" t="s">
        <v>8218</v>
      </c>
      <c r="H1564" s="2">
        <v>128</v>
      </c>
    </row>
    <row r="1565" spans="7:8" x14ac:dyDescent="0.25">
      <c r="G1565" s="2" t="s">
        <v>8218</v>
      </c>
      <c r="H1565" s="2">
        <v>156</v>
      </c>
    </row>
    <row r="1566" spans="7:8" x14ac:dyDescent="0.25">
      <c r="G1566" s="2" t="s">
        <v>8218</v>
      </c>
      <c r="H1566" s="2">
        <v>64</v>
      </c>
    </row>
    <row r="1567" spans="7:8" x14ac:dyDescent="0.25">
      <c r="G1567" s="2" t="s">
        <v>8218</v>
      </c>
      <c r="H1567" s="2">
        <v>58</v>
      </c>
    </row>
    <row r="1568" spans="7:8" x14ac:dyDescent="0.25">
      <c r="G1568" s="2" t="s">
        <v>8218</v>
      </c>
      <c r="H1568" s="2">
        <v>20</v>
      </c>
    </row>
    <row r="1569" spans="7:8" x14ac:dyDescent="0.25">
      <c r="G1569" s="2" t="s">
        <v>8218</v>
      </c>
      <c r="H1569" s="2">
        <v>47</v>
      </c>
    </row>
    <row r="1570" spans="7:8" x14ac:dyDescent="0.25">
      <c r="G1570" s="2" t="s">
        <v>8218</v>
      </c>
      <c r="H1570" s="2">
        <v>54</v>
      </c>
    </row>
    <row r="1571" spans="7:8" x14ac:dyDescent="0.25">
      <c r="G1571" s="2" t="s">
        <v>8218</v>
      </c>
      <c r="H1571" s="2">
        <v>9</v>
      </c>
    </row>
    <row r="1572" spans="7:8" x14ac:dyDescent="0.25">
      <c r="G1572" s="2" t="s">
        <v>8218</v>
      </c>
      <c r="H1572" s="2">
        <v>213</v>
      </c>
    </row>
    <row r="1573" spans="7:8" x14ac:dyDescent="0.25">
      <c r="G1573" s="2" t="s">
        <v>8218</v>
      </c>
      <c r="H1573" s="2">
        <v>57</v>
      </c>
    </row>
    <row r="1574" spans="7:8" x14ac:dyDescent="0.25">
      <c r="G1574" s="2" t="s">
        <v>8218</v>
      </c>
      <c r="H1574" s="2">
        <v>25</v>
      </c>
    </row>
    <row r="1575" spans="7:8" x14ac:dyDescent="0.25">
      <c r="G1575" s="2" t="s">
        <v>8218</v>
      </c>
      <c r="H1575" s="2">
        <v>104</v>
      </c>
    </row>
    <row r="1576" spans="7:8" x14ac:dyDescent="0.25">
      <c r="G1576" s="2" t="s">
        <v>8218</v>
      </c>
      <c r="H1576" s="2">
        <v>34</v>
      </c>
    </row>
    <row r="1577" spans="7:8" x14ac:dyDescent="0.25">
      <c r="G1577" s="2" t="s">
        <v>8218</v>
      </c>
      <c r="H1577" s="2">
        <v>67</v>
      </c>
    </row>
    <row r="1578" spans="7:8" x14ac:dyDescent="0.25">
      <c r="G1578" s="2" t="s">
        <v>8218</v>
      </c>
      <c r="H1578" s="2">
        <v>241</v>
      </c>
    </row>
    <row r="1579" spans="7:8" x14ac:dyDescent="0.25">
      <c r="G1579" s="2" t="s">
        <v>8218</v>
      </c>
      <c r="H1579" s="2">
        <v>123</v>
      </c>
    </row>
    <row r="1580" spans="7:8" x14ac:dyDescent="0.25">
      <c r="G1580" s="2" t="s">
        <v>8218</v>
      </c>
      <c r="H1580" s="2">
        <v>302</v>
      </c>
    </row>
    <row r="1581" spans="7:8" x14ac:dyDescent="0.25">
      <c r="G1581" s="2" t="s">
        <v>8218</v>
      </c>
      <c r="H1581" s="2">
        <v>89</v>
      </c>
    </row>
    <row r="1582" spans="7:8" x14ac:dyDescent="0.25">
      <c r="G1582" s="2" t="s">
        <v>8218</v>
      </c>
      <c r="H1582" s="2">
        <v>41</v>
      </c>
    </row>
    <row r="1583" spans="7:8" x14ac:dyDescent="0.25">
      <c r="G1583" s="2" t="s">
        <v>8218</v>
      </c>
      <c r="H1583" s="2">
        <v>69</v>
      </c>
    </row>
    <row r="1584" spans="7:8" x14ac:dyDescent="0.25">
      <c r="G1584" s="2" t="s">
        <v>8218</v>
      </c>
      <c r="H1584" s="2">
        <v>52</v>
      </c>
    </row>
    <row r="1585" spans="7:8" x14ac:dyDescent="0.25">
      <c r="G1585" s="2" t="s">
        <v>8218</v>
      </c>
      <c r="H1585" s="2">
        <v>57</v>
      </c>
    </row>
    <row r="1586" spans="7:8" x14ac:dyDescent="0.25">
      <c r="G1586" s="2" t="s">
        <v>8218</v>
      </c>
      <c r="H1586" s="2">
        <v>74</v>
      </c>
    </row>
    <row r="1587" spans="7:8" x14ac:dyDescent="0.25">
      <c r="G1587" s="2" t="s">
        <v>8218</v>
      </c>
      <c r="H1587" s="2">
        <v>63</v>
      </c>
    </row>
    <row r="1588" spans="7:8" x14ac:dyDescent="0.25">
      <c r="G1588" s="2" t="s">
        <v>8218</v>
      </c>
      <c r="H1588" s="2">
        <v>72</v>
      </c>
    </row>
    <row r="1589" spans="7:8" x14ac:dyDescent="0.25">
      <c r="G1589" s="2" t="s">
        <v>8218</v>
      </c>
      <c r="H1589" s="2">
        <v>71</v>
      </c>
    </row>
    <row r="1590" spans="7:8" x14ac:dyDescent="0.25">
      <c r="G1590" s="2" t="s">
        <v>8218</v>
      </c>
      <c r="H1590" s="2">
        <v>21</v>
      </c>
    </row>
    <row r="1591" spans="7:8" x14ac:dyDescent="0.25">
      <c r="G1591" s="2" t="s">
        <v>8218</v>
      </c>
      <c r="H1591" s="2">
        <v>930</v>
      </c>
    </row>
    <row r="1592" spans="7:8" x14ac:dyDescent="0.25">
      <c r="G1592" s="2" t="s">
        <v>8218</v>
      </c>
      <c r="H1592" s="2">
        <v>55</v>
      </c>
    </row>
    <row r="1593" spans="7:8" x14ac:dyDescent="0.25">
      <c r="G1593" s="2" t="s">
        <v>8218</v>
      </c>
      <c r="H1593" s="2">
        <v>61</v>
      </c>
    </row>
    <row r="1594" spans="7:8" x14ac:dyDescent="0.25">
      <c r="G1594" s="2" t="s">
        <v>8218</v>
      </c>
      <c r="H1594" s="2">
        <v>82</v>
      </c>
    </row>
    <row r="1595" spans="7:8" x14ac:dyDescent="0.25">
      <c r="G1595" s="2" t="s">
        <v>8218</v>
      </c>
      <c r="H1595" s="2">
        <v>71</v>
      </c>
    </row>
    <row r="1596" spans="7:8" x14ac:dyDescent="0.25">
      <c r="G1596" s="2" t="s">
        <v>8218</v>
      </c>
      <c r="H1596" s="2">
        <v>117</v>
      </c>
    </row>
    <row r="1597" spans="7:8" x14ac:dyDescent="0.25">
      <c r="G1597" s="2" t="s">
        <v>8218</v>
      </c>
      <c r="H1597" s="2">
        <v>29</v>
      </c>
    </row>
    <row r="1598" spans="7:8" x14ac:dyDescent="0.25">
      <c r="G1598" s="2" t="s">
        <v>8218</v>
      </c>
      <c r="H1598" s="2">
        <v>74</v>
      </c>
    </row>
    <row r="1599" spans="7:8" x14ac:dyDescent="0.25">
      <c r="G1599" s="2" t="s">
        <v>8218</v>
      </c>
      <c r="H1599" s="2">
        <v>23</v>
      </c>
    </row>
    <row r="1600" spans="7:8" x14ac:dyDescent="0.25">
      <c r="G1600" s="2" t="s">
        <v>8218</v>
      </c>
      <c r="H1600" s="2">
        <v>60</v>
      </c>
    </row>
    <row r="1601" spans="7:8" x14ac:dyDescent="0.25">
      <c r="G1601" s="2" t="s">
        <v>8218</v>
      </c>
      <c r="H1601" s="2">
        <v>55</v>
      </c>
    </row>
    <row r="1602" spans="7:8" x14ac:dyDescent="0.25">
      <c r="G1602" s="2" t="s">
        <v>8218</v>
      </c>
      <c r="H1602" s="2">
        <v>51</v>
      </c>
    </row>
    <row r="1603" spans="7:8" x14ac:dyDescent="0.25">
      <c r="G1603" s="2" t="s">
        <v>8218</v>
      </c>
      <c r="H1603" s="2">
        <v>78</v>
      </c>
    </row>
    <row r="1604" spans="7:8" x14ac:dyDescent="0.25">
      <c r="G1604" s="2" t="s">
        <v>8218</v>
      </c>
      <c r="H1604" s="2">
        <v>62</v>
      </c>
    </row>
    <row r="1605" spans="7:8" x14ac:dyDescent="0.25">
      <c r="G1605" s="2" t="s">
        <v>8218</v>
      </c>
      <c r="H1605" s="2">
        <v>45</v>
      </c>
    </row>
    <row r="1606" spans="7:8" x14ac:dyDescent="0.25">
      <c r="G1606" s="2" t="s">
        <v>8218</v>
      </c>
      <c r="H1606" s="2">
        <v>15</v>
      </c>
    </row>
    <row r="1607" spans="7:8" x14ac:dyDescent="0.25">
      <c r="G1607" s="2" t="s">
        <v>8218</v>
      </c>
      <c r="H1607" s="2">
        <v>151</v>
      </c>
    </row>
    <row r="1608" spans="7:8" x14ac:dyDescent="0.25">
      <c r="G1608" s="2" t="s">
        <v>8218</v>
      </c>
      <c r="H1608" s="2">
        <v>68</v>
      </c>
    </row>
    <row r="1609" spans="7:8" x14ac:dyDescent="0.25">
      <c r="G1609" s="2" t="s">
        <v>8218</v>
      </c>
      <c r="H1609" s="2">
        <v>46</v>
      </c>
    </row>
    <row r="1610" spans="7:8" x14ac:dyDescent="0.25">
      <c r="G1610" s="2" t="s">
        <v>8218</v>
      </c>
      <c r="H1610" s="2">
        <v>24</v>
      </c>
    </row>
    <row r="1611" spans="7:8" x14ac:dyDescent="0.25">
      <c r="G1611" s="2" t="s">
        <v>8218</v>
      </c>
      <c r="H1611" s="2">
        <v>70</v>
      </c>
    </row>
    <row r="1612" spans="7:8" x14ac:dyDescent="0.25">
      <c r="G1612" s="2" t="s">
        <v>8218</v>
      </c>
      <c r="H1612" s="2">
        <v>244</v>
      </c>
    </row>
    <row r="1613" spans="7:8" x14ac:dyDescent="0.25">
      <c r="G1613" s="2" t="s">
        <v>8218</v>
      </c>
      <c r="H1613" s="2">
        <v>82</v>
      </c>
    </row>
    <row r="1614" spans="7:8" x14ac:dyDescent="0.25">
      <c r="G1614" s="2" t="s">
        <v>8218</v>
      </c>
      <c r="H1614" s="2">
        <v>226</v>
      </c>
    </row>
    <row r="1615" spans="7:8" x14ac:dyDescent="0.25">
      <c r="G1615" s="2" t="s">
        <v>8218</v>
      </c>
      <c r="H1615" s="2">
        <v>60</v>
      </c>
    </row>
    <row r="1616" spans="7:8" x14ac:dyDescent="0.25">
      <c r="G1616" s="2" t="s">
        <v>8218</v>
      </c>
      <c r="H1616" s="2">
        <v>322</v>
      </c>
    </row>
    <row r="1617" spans="7:8" x14ac:dyDescent="0.25">
      <c r="G1617" s="2" t="s">
        <v>8218</v>
      </c>
      <c r="H1617" s="2">
        <v>94</v>
      </c>
    </row>
    <row r="1618" spans="7:8" x14ac:dyDescent="0.25">
      <c r="G1618" s="2" t="s">
        <v>8218</v>
      </c>
      <c r="H1618" s="2">
        <v>47</v>
      </c>
    </row>
    <row r="1619" spans="7:8" x14ac:dyDescent="0.25">
      <c r="G1619" s="2" t="s">
        <v>8218</v>
      </c>
      <c r="H1619" s="2">
        <v>115</v>
      </c>
    </row>
    <row r="1620" spans="7:8" x14ac:dyDescent="0.25">
      <c r="G1620" s="2" t="s">
        <v>8218</v>
      </c>
      <c r="H1620" s="2">
        <v>134</v>
      </c>
    </row>
    <row r="1621" spans="7:8" x14ac:dyDescent="0.25">
      <c r="G1621" s="2" t="s">
        <v>8218</v>
      </c>
      <c r="H1621" s="2">
        <v>35</v>
      </c>
    </row>
    <row r="1622" spans="7:8" x14ac:dyDescent="0.25">
      <c r="G1622" s="2" t="s">
        <v>8218</v>
      </c>
      <c r="H1622" s="2">
        <v>104</v>
      </c>
    </row>
    <row r="1623" spans="7:8" x14ac:dyDescent="0.25">
      <c r="G1623" s="2" t="s">
        <v>8218</v>
      </c>
      <c r="H1623" s="2">
        <v>184</v>
      </c>
    </row>
    <row r="1624" spans="7:8" x14ac:dyDescent="0.25">
      <c r="G1624" s="2" t="s">
        <v>8218</v>
      </c>
      <c r="H1624" s="2">
        <v>119</v>
      </c>
    </row>
    <row r="1625" spans="7:8" x14ac:dyDescent="0.25">
      <c r="G1625" s="2" t="s">
        <v>8218</v>
      </c>
      <c r="H1625" s="2">
        <v>59</v>
      </c>
    </row>
    <row r="1626" spans="7:8" x14ac:dyDescent="0.25">
      <c r="G1626" s="2" t="s">
        <v>8218</v>
      </c>
      <c r="H1626" s="2">
        <v>113</v>
      </c>
    </row>
    <row r="1627" spans="7:8" x14ac:dyDescent="0.25">
      <c r="G1627" s="2" t="s">
        <v>8218</v>
      </c>
      <c r="H1627" s="2">
        <v>84</v>
      </c>
    </row>
    <row r="1628" spans="7:8" x14ac:dyDescent="0.25">
      <c r="G1628" s="2" t="s">
        <v>8218</v>
      </c>
      <c r="H1628" s="2">
        <v>74</v>
      </c>
    </row>
    <row r="1629" spans="7:8" x14ac:dyDescent="0.25">
      <c r="G1629" s="2" t="s">
        <v>8218</v>
      </c>
      <c r="H1629" s="2">
        <v>216</v>
      </c>
    </row>
    <row r="1630" spans="7:8" x14ac:dyDescent="0.25">
      <c r="G1630" s="2" t="s">
        <v>8218</v>
      </c>
      <c r="H1630" s="2">
        <v>39</v>
      </c>
    </row>
    <row r="1631" spans="7:8" x14ac:dyDescent="0.25">
      <c r="G1631" s="2" t="s">
        <v>8218</v>
      </c>
      <c r="H1631" s="2">
        <v>21</v>
      </c>
    </row>
    <row r="1632" spans="7:8" x14ac:dyDescent="0.25">
      <c r="G1632" s="2" t="s">
        <v>8218</v>
      </c>
      <c r="H1632" s="2">
        <v>30</v>
      </c>
    </row>
    <row r="1633" spans="7:8" x14ac:dyDescent="0.25">
      <c r="G1633" s="2" t="s">
        <v>8218</v>
      </c>
      <c r="H1633" s="2">
        <v>37</v>
      </c>
    </row>
    <row r="1634" spans="7:8" x14ac:dyDescent="0.25">
      <c r="G1634" s="2" t="s">
        <v>8218</v>
      </c>
      <c r="H1634" s="2">
        <v>202</v>
      </c>
    </row>
    <row r="1635" spans="7:8" x14ac:dyDescent="0.25">
      <c r="G1635" s="2" t="s">
        <v>8218</v>
      </c>
      <c r="H1635" s="2">
        <v>37</v>
      </c>
    </row>
    <row r="1636" spans="7:8" x14ac:dyDescent="0.25">
      <c r="G1636" s="2" t="s">
        <v>8218</v>
      </c>
      <c r="H1636" s="2">
        <v>28</v>
      </c>
    </row>
    <row r="1637" spans="7:8" x14ac:dyDescent="0.25">
      <c r="G1637" s="2" t="s">
        <v>8218</v>
      </c>
      <c r="H1637" s="2">
        <v>26</v>
      </c>
    </row>
    <row r="1638" spans="7:8" x14ac:dyDescent="0.25">
      <c r="G1638" s="2" t="s">
        <v>8218</v>
      </c>
      <c r="H1638" s="2">
        <v>61</v>
      </c>
    </row>
    <row r="1639" spans="7:8" x14ac:dyDescent="0.25">
      <c r="G1639" s="2" t="s">
        <v>8218</v>
      </c>
      <c r="H1639" s="2">
        <v>115</v>
      </c>
    </row>
    <row r="1640" spans="7:8" x14ac:dyDescent="0.25">
      <c r="G1640" s="2" t="s">
        <v>8218</v>
      </c>
      <c r="H1640" s="2">
        <v>181</v>
      </c>
    </row>
    <row r="1641" spans="7:8" x14ac:dyDescent="0.25">
      <c r="G1641" s="2" t="s">
        <v>8218</v>
      </c>
      <c r="H1641" s="2">
        <v>110</v>
      </c>
    </row>
    <row r="1642" spans="7:8" x14ac:dyDescent="0.25">
      <c r="G1642" s="2" t="s">
        <v>8218</v>
      </c>
      <c r="H1642" s="2">
        <v>269</v>
      </c>
    </row>
    <row r="1643" spans="7:8" x14ac:dyDescent="0.25">
      <c r="G1643" s="2" t="s">
        <v>8218</v>
      </c>
      <c r="H1643" s="2">
        <v>79</v>
      </c>
    </row>
    <row r="1644" spans="7:8" x14ac:dyDescent="0.25">
      <c r="G1644" s="2" t="s">
        <v>8218</v>
      </c>
      <c r="H1644" s="2">
        <v>104</v>
      </c>
    </row>
    <row r="1645" spans="7:8" x14ac:dyDescent="0.25">
      <c r="G1645" s="2" t="s">
        <v>8218</v>
      </c>
      <c r="H1645" s="2">
        <v>34</v>
      </c>
    </row>
    <row r="1646" spans="7:8" x14ac:dyDescent="0.25">
      <c r="G1646" s="2" t="s">
        <v>8218</v>
      </c>
      <c r="H1646" s="2">
        <v>167</v>
      </c>
    </row>
    <row r="1647" spans="7:8" x14ac:dyDescent="0.25">
      <c r="G1647" s="2" t="s">
        <v>8218</v>
      </c>
      <c r="H1647" s="2">
        <v>183</v>
      </c>
    </row>
    <row r="1648" spans="7:8" x14ac:dyDescent="0.25">
      <c r="G1648" s="2" t="s">
        <v>8218</v>
      </c>
      <c r="H1648" s="2">
        <v>71</v>
      </c>
    </row>
    <row r="1649" spans="7:8" x14ac:dyDescent="0.25">
      <c r="G1649" s="2" t="s">
        <v>8218</v>
      </c>
      <c r="H1649" s="2">
        <v>69</v>
      </c>
    </row>
    <row r="1650" spans="7:8" x14ac:dyDescent="0.25">
      <c r="G1650" s="2" t="s">
        <v>8218</v>
      </c>
      <c r="H1650" s="2">
        <v>270</v>
      </c>
    </row>
    <row r="1651" spans="7:8" x14ac:dyDescent="0.25">
      <c r="G1651" s="2" t="s">
        <v>8218</v>
      </c>
      <c r="H1651" s="2">
        <v>193</v>
      </c>
    </row>
    <row r="1652" spans="7:8" x14ac:dyDescent="0.25">
      <c r="G1652" s="2" t="s">
        <v>8218</v>
      </c>
      <c r="H1652" s="2">
        <v>57</v>
      </c>
    </row>
    <row r="1653" spans="7:8" x14ac:dyDescent="0.25">
      <c r="G1653" s="2" t="s">
        <v>8218</v>
      </c>
      <c r="H1653" s="2">
        <v>200</v>
      </c>
    </row>
    <row r="1654" spans="7:8" x14ac:dyDescent="0.25">
      <c r="G1654" s="2" t="s">
        <v>8218</v>
      </c>
      <c r="H1654" s="2">
        <v>88</v>
      </c>
    </row>
    <row r="1655" spans="7:8" x14ac:dyDescent="0.25">
      <c r="G1655" s="2" t="s">
        <v>8218</v>
      </c>
      <c r="H1655" s="2">
        <v>213</v>
      </c>
    </row>
    <row r="1656" spans="7:8" x14ac:dyDescent="0.25">
      <c r="G1656" s="2" t="s">
        <v>8218</v>
      </c>
      <c r="H1656" s="2">
        <v>20</v>
      </c>
    </row>
    <row r="1657" spans="7:8" x14ac:dyDescent="0.25">
      <c r="G1657" s="2" t="s">
        <v>8218</v>
      </c>
      <c r="H1657" s="2">
        <v>50</v>
      </c>
    </row>
    <row r="1658" spans="7:8" x14ac:dyDescent="0.25">
      <c r="G1658" s="2" t="s">
        <v>8218</v>
      </c>
      <c r="H1658" s="2">
        <v>115</v>
      </c>
    </row>
    <row r="1659" spans="7:8" x14ac:dyDescent="0.25">
      <c r="G1659" s="2" t="s">
        <v>8218</v>
      </c>
      <c r="H1659" s="2">
        <v>186</v>
      </c>
    </row>
    <row r="1660" spans="7:8" x14ac:dyDescent="0.25">
      <c r="G1660" s="2" t="s">
        <v>8218</v>
      </c>
      <c r="H1660" s="2">
        <v>18</v>
      </c>
    </row>
    <row r="1661" spans="7:8" x14ac:dyDescent="0.25">
      <c r="G1661" s="2" t="s">
        <v>8218</v>
      </c>
      <c r="H1661" s="2">
        <v>176</v>
      </c>
    </row>
    <row r="1662" spans="7:8" x14ac:dyDescent="0.25">
      <c r="G1662" s="2" t="s">
        <v>8218</v>
      </c>
      <c r="H1662" s="2">
        <v>41</v>
      </c>
    </row>
    <row r="1663" spans="7:8" x14ac:dyDescent="0.25">
      <c r="G1663" s="2" t="s">
        <v>8218</v>
      </c>
      <c r="H1663" s="2">
        <v>75</v>
      </c>
    </row>
    <row r="1664" spans="7:8" x14ac:dyDescent="0.25">
      <c r="G1664" s="2" t="s">
        <v>8218</v>
      </c>
      <c r="H1664" s="2">
        <v>97</v>
      </c>
    </row>
    <row r="1665" spans="7:8" x14ac:dyDescent="0.25">
      <c r="G1665" s="2" t="s">
        <v>8218</v>
      </c>
      <c r="H1665" s="2">
        <v>73</v>
      </c>
    </row>
    <row r="1666" spans="7:8" x14ac:dyDescent="0.25">
      <c r="G1666" s="2" t="s">
        <v>8218</v>
      </c>
      <c r="H1666" s="2">
        <v>49</v>
      </c>
    </row>
    <row r="1667" spans="7:8" x14ac:dyDescent="0.25">
      <c r="G1667" s="2" t="s">
        <v>8218</v>
      </c>
      <c r="H1667" s="2">
        <v>134</v>
      </c>
    </row>
    <row r="1668" spans="7:8" x14ac:dyDescent="0.25">
      <c r="G1668" s="2" t="s">
        <v>8218</v>
      </c>
      <c r="H1668" s="2">
        <v>68</v>
      </c>
    </row>
    <row r="1669" spans="7:8" x14ac:dyDescent="0.25">
      <c r="G1669" s="2" t="s">
        <v>8218</v>
      </c>
      <c r="H1669" s="2">
        <v>49</v>
      </c>
    </row>
    <row r="1670" spans="7:8" x14ac:dyDescent="0.25">
      <c r="G1670" s="2" t="s">
        <v>8218</v>
      </c>
      <c r="H1670" s="2">
        <v>63</v>
      </c>
    </row>
    <row r="1671" spans="7:8" x14ac:dyDescent="0.25">
      <c r="G1671" s="2" t="s">
        <v>8218</v>
      </c>
      <c r="H1671" s="2">
        <v>163</v>
      </c>
    </row>
    <row r="1672" spans="7:8" x14ac:dyDescent="0.25">
      <c r="G1672" s="2" t="s">
        <v>8218</v>
      </c>
      <c r="H1672" s="2">
        <v>288</v>
      </c>
    </row>
    <row r="1673" spans="7:8" x14ac:dyDescent="0.25">
      <c r="G1673" s="2" t="s">
        <v>8218</v>
      </c>
      <c r="H1673" s="2">
        <v>42</v>
      </c>
    </row>
    <row r="1674" spans="7:8" x14ac:dyDescent="0.25">
      <c r="G1674" s="2" t="s">
        <v>8218</v>
      </c>
      <c r="H1674" s="2">
        <v>70</v>
      </c>
    </row>
    <row r="1675" spans="7:8" x14ac:dyDescent="0.25">
      <c r="G1675" s="2" t="s">
        <v>8218</v>
      </c>
      <c r="H1675" s="2">
        <v>30</v>
      </c>
    </row>
    <row r="1676" spans="7:8" x14ac:dyDescent="0.25">
      <c r="G1676" s="2" t="s">
        <v>8218</v>
      </c>
      <c r="H1676" s="2">
        <v>51</v>
      </c>
    </row>
    <row r="1677" spans="7:8" x14ac:dyDescent="0.25">
      <c r="G1677" s="2" t="s">
        <v>8218</v>
      </c>
      <c r="H1677" s="2">
        <v>145</v>
      </c>
    </row>
    <row r="1678" spans="7:8" x14ac:dyDescent="0.25">
      <c r="G1678" s="2" t="s">
        <v>8218</v>
      </c>
      <c r="H1678" s="2">
        <v>21</v>
      </c>
    </row>
    <row r="1679" spans="7:8" x14ac:dyDescent="0.25">
      <c r="G1679" s="2" t="s">
        <v>8218</v>
      </c>
      <c r="H1679" s="2">
        <v>286</v>
      </c>
    </row>
    <row r="1680" spans="7:8" x14ac:dyDescent="0.25">
      <c r="G1680" s="2" t="s">
        <v>8218</v>
      </c>
      <c r="H1680" s="2">
        <v>12</v>
      </c>
    </row>
    <row r="1681" spans="7:8" x14ac:dyDescent="0.25">
      <c r="G1681" s="2" t="s">
        <v>8218</v>
      </c>
      <c r="H1681" s="2">
        <v>100</v>
      </c>
    </row>
    <row r="1682" spans="7:8" x14ac:dyDescent="0.25">
      <c r="G1682" s="2" t="s">
        <v>8218</v>
      </c>
      <c r="H1682" s="2">
        <v>100</v>
      </c>
    </row>
    <row r="1683" spans="7:8" x14ac:dyDescent="0.25">
      <c r="G1683" s="2" t="s">
        <v>8218</v>
      </c>
      <c r="H1683" s="2">
        <v>34</v>
      </c>
    </row>
    <row r="1684" spans="7:8" x14ac:dyDescent="0.25">
      <c r="G1684" s="2" t="s">
        <v>8218</v>
      </c>
      <c r="H1684" s="2">
        <v>63</v>
      </c>
    </row>
    <row r="1685" spans="7:8" x14ac:dyDescent="0.25">
      <c r="G1685" s="2" t="s">
        <v>8218</v>
      </c>
      <c r="H1685" s="2">
        <v>30</v>
      </c>
    </row>
    <row r="1686" spans="7:8" x14ac:dyDescent="0.25">
      <c r="G1686" s="2" t="s">
        <v>8218</v>
      </c>
      <c r="H1686" s="2">
        <v>47</v>
      </c>
    </row>
    <row r="1687" spans="7:8" x14ac:dyDescent="0.25">
      <c r="G1687" s="2" t="s">
        <v>8218</v>
      </c>
      <c r="H1687" s="2">
        <v>237</v>
      </c>
    </row>
    <row r="1688" spans="7:8" x14ac:dyDescent="0.25">
      <c r="G1688" s="2" t="s">
        <v>8218</v>
      </c>
      <c r="H1688" s="2">
        <v>47</v>
      </c>
    </row>
    <row r="1689" spans="7:8" x14ac:dyDescent="0.25">
      <c r="G1689" s="2" t="s">
        <v>8218</v>
      </c>
      <c r="H1689" s="2">
        <v>15</v>
      </c>
    </row>
    <row r="1690" spans="7:8" x14ac:dyDescent="0.25">
      <c r="G1690" s="2" t="s">
        <v>8218</v>
      </c>
      <c r="H1690" s="2">
        <v>81</v>
      </c>
    </row>
    <row r="1691" spans="7:8" x14ac:dyDescent="0.25">
      <c r="G1691" s="2" t="s">
        <v>8218</v>
      </c>
      <c r="H1691" s="2">
        <v>122</v>
      </c>
    </row>
    <row r="1692" spans="7:8" x14ac:dyDescent="0.25">
      <c r="G1692" s="2" t="s">
        <v>8218</v>
      </c>
      <c r="H1692" s="2">
        <v>34</v>
      </c>
    </row>
    <row r="1693" spans="7:8" x14ac:dyDescent="0.25">
      <c r="G1693" s="2" t="s">
        <v>8218</v>
      </c>
      <c r="H1693" s="2">
        <v>207</v>
      </c>
    </row>
    <row r="1694" spans="7:8" x14ac:dyDescent="0.25">
      <c r="G1694" s="2" t="s">
        <v>8218</v>
      </c>
      <c r="H1694" s="2">
        <v>25</v>
      </c>
    </row>
    <row r="1695" spans="7:8" x14ac:dyDescent="0.25">
      <c r="G1695" s="2" t="s">
        <v>8218</v>
      </c>
      <c r="H1695" s="2">
        <v>72</v>
      </c>
    </row>
    <row r="1696" spans="7:8" x14ac:dyDescent="0.25">
      <c r="G1696" s="2" t="s">
        <v>8218</v>
      </c>
      <c r="H1696" s="2">
        <v>14</v>
      </c>
    </row>
    <row r="1697" spans="7:8" x14ac:dyDescent="0.25">
      <c r="G1697" s="2" t="s">
        <v>8218</v>
      </c>
      <c r="H1697" s="2">
        <v>15</v>
      </c>
    </row>
    <row r="1698" spans="7:8" x14ac:dyDescent="0.25">
      <c r="G1698" s="2" t="s">
        <v>8218</v>
      </c>
      <c r="H1698" s="2">
        <v>91</v>
      </c>
    </row>
    <row r="1699" spans="7:8" x14ac:dyDescent="0.25">
      <c r="G1699" s="2" t="s">
        <v>8218</v>
      </c>
      <c r="H1699" s="2">
        <v>24</v>
      </c>
    </row>
    <row r="1700" spans="7:8" x14ac:dyDescent="0.25">
      <c r="G1700" s="2" t="s">
        <v>8218</v>
      </c>
      <c r="H1700" s="2">
        <v>27</v>
      </c>
    </row>
    <row r="1701" spans="7:8" x14ac:dyDescent="0.25">
      <c r="G1701" s="2" t="s">
        <v>8218</v>
      </c>
      <c r="H1701" s="2">
        <v>47</v>
      </c>
    </row>
    <row r="1702" spans="7:8" x14ac:dyDescent="0.25">
      <c r="G1702" s="2" t="s">
        <v>8218</v>
      </c>
      <c r="H1702" s="2">
        <v>44</v>
      </c>
    </row>
    <row r="1703" spans="7:8" x14ac:dyDescent="0.25">
      <c r="G1703" s="2" t="s">
        <v>8218</v>
      </c>
      <c r="H1703" s="2">
        <v>72</v>
      </c>
    </row>
    <row r="1704" spans="7:8" x14ac:dyDescent="0.25">
      <c r="G1704" s="2" t="s">
        <v>8218</v>
      </c>
      <c r="H1704" s="2">
        <v>63</v>
      </c>
    </row>
    <row r="1705" spans="7:8" x14ac:dyDescent="0.25">
      <c r="G1705" s="2" t="s">
        <v>8218</v>
      </c>
      <c r="H1705" s="2">
        <v>88</v>
      </c>
    </row>
    <row r="1706" spans="7:8" x14ac:dyDescent="0.25">
      <c r="G1706" s="2" t="s">
        <v>8218</v>
      </c>
      <c r="H1706" s="2">
        <v>70</v>
      </c>
    </row>
    <row r="1707" spans="7:8" x14ac:dyDescent="0.25">
      <c r="G1707" s="2" t="s">
        <v>8218</v>
      </c>
      <c r="H1707" s="2">
        <v>50</v>
      </c>
    </row>
    <row r="1708" spans="7:8" x14ac:dyDescent="0.25">
      <c r="G1708" s="2" t="s">
        <v>8218</v>
      </c>
      <c r="H1708" s="2">
        <v>35</v>
      </c>
    </row>
    <row r="1709" spans="7:8" x14ac:dyDescent="0.25">
      <c r="G1709" s="2" t="s">
        <v>8218</v>
      </c>
      <c r="H1709" s="2">
        <v>175</v>
      </c>
    </row>
    <row r="1710" spans="7:8" x14ac:dyDescent="0.25">
      <c r="G1710" s="2" t="s">
        <v>8218</v>
      </c>
      <c r="H1710" s="2">
        <v>20</v>
      </c>
    </row>
    <row r="1711" spans="7:8" x14ac:dyDescent="0.25">
      <c r="G1711" s="2" t="s">
        <v>8218</v>
      </c>
      <c r="H1711" s="2">
        <v>54</v>
      </c>
    </row>
    <row r="1712" spans="7:8" x14ac:dyDescent="0.25">
      <c r="G1712" s="2" t="s">
        <v>8218</v>
      </c>
      <c r="H1712" s="2">
        <v>20</v>
      </c>
    </row>
    <row r="1713" spans="7:8" x14ac:dyDescent="0.25">
      <c r="G1713" s="2" t="s">
        <v>8218</v>
      </c>
      <c r="H1713" s="2">
        <v>57</v>
      </c>
    </row>
    <row r="1714" spans="7:8" x14ac:dyDescent="0.25">
      <c r="G1714" s="2" t="s">
        <v>8218</v>
      </c>
      <c r="H1714" s="2">
        <v>31</v>
      </c>
    </row>
    <row r="1715" spans="7:8" x14ac:dyDescent="0.25">
      <c r="G1715" s="2" t="s">
        <v>8218</v>
      </c>
      <c r="H1715" s="2">
        <v>31</v>
      </c>
    </row>
    <row r="1716" spans="7:8" x14ac:dyDescent="0.25">
      <c r="G1716" s="2" t="s">
        <v>8218</v>
      </c>
      <c r="H1716" s="2">
        <v>45</v>
      </c>
    </row>
    <row r="1717" spans="7:8" x14ac:dyDescent="0.25">
      <c r="G1717" s="2" t="s">
        <v>8218</v>
      </c>
      <c r="H1717" s="2">
        <v>41</v>
      </c>
    </row>
    <row r="1718" spans="7:8" x14ac:dyDescent="0.25">
      <c r="G1718" s="2" t="s">
        <v>8218</v>
      </c>
      <c r="H1718" s="2">
        <v>29</v>
      </c>
    </row>
    <row r="1719" spans="7:8" x14ac:dyDescent="0.25">
      <c r="G1719" s="2" t="s">
        <v>8218</v>
      </c>
      <c r="H1719" s="2">
        <v>58</v>
      </c>
    </row>
    <row r="1720" spans="7:8" x14ac:dyDescent="0.25">
      <c r="G1720" s="2" t="s">
        <v>8218</v>
      </c>
      <c r="H1720" s="2">
        <v>89</v>
      </c>
    </row>
    <row r="1721" spans="7:8" x14ac:dyDescent="0.25">
      <c r="G1721" s="2" t="s">
        <v>8218</v>
      </c>
      <c r="H1721" s="2">
        <v>125</v>
      </c>
    </row>
    <row r="1722" spans="7:8" x14ac:dyDescent="0.25">
      <c r="G1722" s="2" t="s">
        <v>8218</v>
      </c>
      <c r="H1722" s="2">
        <v>18</v>
      </c>
    </row>
    <row r="1723" spans="7:8" x14ac:dyDescent="0.25">
      <c r="G1723" s="2" t="s">
        <v>8218</v>
      </c>
      <c r="H1723" s="2">
        <v>32</v>
      </c>
    </row>
    <row r="1724" spans="7:8" x14ac:dyDescent="0.25">
      <c r="G1724" s="2" t="s">
        <v>8218</v>
      </c>
      <c r="H1724" s="2">
        <v>16</v>
      </c>
    </row>
    <row r="1725" spans="7:8" x14ac:dyDescent="0.25">
      <c r="G1725" s="2" t="s">
        <v>8218</v>
      </c>
      <c r="H1725" s="2">
        <v>38</v>
      </c>
    </row>
    <row r="1726" spans="7:8" x14ac:dyDescent="0.25">
      <c r="G1726" s="2" t="s">
        <v>8218</v>
      </c>
      <c r="H1726" s="2">
        <v>15</v>
      </c>
    </row>
    <row r="1727" spans="7:8" x14ac:dyDescent="0.25">
      <c r="G1727" s="2" t="s">
        <v>8218</v>
      </c>
      <c r="H1727" s="2">
        <v>23</v>
      </c>
    </row>
    <row r="1728" spans="7:8" x14ac:dyDescent="0.25">
      <c r="G1728" s="2" t="s">
        <v>8218</v>
      </c>
      <c r="H1728" s="2">
        <v>49</v>
      </c>
    </row>
    <row r="1729" spans="7:8" x14ac:dyDescent="0.25">
      <c r="G1729" s="2" t="s">
        <v>8218</v>
      </c>
      <c r="H1729" s="2">
        <v>10</v>
      </c>
    </row>
    <row r="1730" spans="7:8" x14ac:dyDescent="0.25">
      <c r="G1730" s="2" t="s">
        <v>8218</v>
      </c>
      <c r="H1730" s="2">
        <v>15</v>
      </c>
    </row>
    <row r="1731" spans="7:8" x14ac:dyDescent="0.25">
      <c r="G1731" s="2" t="s">
        <v>8218</v>
      </c>
      <c r="H1731" s="2">
        <v>57</v>
      </c>
    </row>
    <row r="1732" spans="7:8" x14ac:dyDescent="0.25">
      <c r="G1732" s="2" t="s">
        <v>8218</v>
      </c>
      <c r="H1732" s="2">
        <v>33</v>
      </c>
    </row>
    <row r="1733" spans="7:8" x14ac:dyDescent="0.25">
      <c r="G1733" s="2" t="s">
        <v>8218</v>
      </c>
      <c r="H1733" s="2">
        <v>9</v>
      </c>
    </row>
    <row r="1734" spans="7:8" x14ac:dyDescent="0.25">
      <c r="G1734" s="2" t="s">
        <v>8218</v>
      </c>
      <c r="H1734" s="2">
        <v>26</v>
      </c>
    </row>
    <row r="1735" spans="7:8" x14ac:dyDescent="0.25">
      <c r="G1735" s="2" t="s">
        <v>8218</v>
      </c>
      <c r="H1735" s="2">
        <v>69</v>
      </c>
    </row>
    <row r="1736" spans="7:8" x14ac:dyDescent="0.25">
      <c r="G1736" s="2" t="s">
        <v>8218</v>
      </c>
      <c r="H1736" s="2">
        <v>65</v>
      </c>
    </row>
    <row r="1737" spans="7:8" x14ac:dyDescent="0.25">
      <c r="G1737" s="2" t="s">
        <v>8218</v>
      </c>
      <c r="H1737" s="2">
        <v>83</v>
      </c>
    </row>
    <row r="1738" spans="7:8" x14ac:dyDescent="0.25">
      <c r="G1738" s="2" t="s">
        <v>8218</v>
      </c>
      <c r="H1738" s="2">
        <v>111</v>
      </c>
    </row>
    <row r="1739" spans="7:8" x14ac:dyDescent="0.25">
      <c r="G1739" s="2" t="s">
        <v>8218</v>
      </c>
      <c r="H1739" s="2">
        <v>46</v>
      </c>
    </row>
    <row r="1740" spans="7:8" x14ac:dyDescent="0.25">
      <c r="G1740" s="2" t="s">
        <v>8218</v>
      </c>
      <c r="H1740" s="2">
        <v>63</v>
      </c>
    </row>
    <row r="1741" spans="7:8" x14ac:dyDescent="0.25">
      <c r="G1741" s="2" t="s">
        <v>8218</v>
      </c>
      <c r="H1741" s="2">
        <v>9</v>
      </c>
    </row>
    <row r="1742" spans="7:8" x14ac:dyDescent="0.25">
      <c r="G1742" s="2" t="s">
        <v>8218</v>
      </c>
      <c r="H1742" s="2">
        <v>34</v>
      </c>
    </row>
    <row r="1743" spans="7:8" x14ac:dyDescent="0.25">
      <c r="G1743" s="2" t="s">
        <v>8218</v>
      </c>
      <c r="H1743" s="2">
        <v>112</v>
      </c>
    </row>
    <row r="1744" spans="7:8" x14ac:dyDescent="0.25">
      <c r="G1744" s="2" t="s">
        <v>8218</v>
      </c>
      <c r="H1744" s="2">
        <v>47</v>
      </c>
    </row>
    <row r="1745" spans="7:8" x14ac:dyDescent="0.25">
      <c r="G1745" s="2" t="s">
        <v>8218</v>
      </c>
      <c r="H1745" s="2">
        <v>38</v>
      </c>
    </row>
    <row r="1746" spans="7:8" x14ac:dyDescent="0.25">
      <c r="G1746" s="2" t="s">
        <v>8218</v>
      </c>
      <c r="H1746" s="2">
        <v>28</v>
      </c>
    </row>
    <row r="1747" spans="7:8" x14ac:dyDescent="0.25">
      <c r="G1747" s="2" t="s">
        <v>8218</v>
      </c>
      <c r="H1747" s="2">
        <v>78</v>
      </c>
    </row>
    <row r="1748" spans="7:8" x14ac:dyDescent="0.25">
      <c r="G1748" s="2" t="s">
        <v>8218</v>
      </c>
      <c r="H1748" s="2">
        <v>23</v>
      </c>
    </row>
    <row r="1749" spans="7:8" x14ac:dyDescent="0.25">
      <c r="G1749" s="2" t="s">
        <v>8218</v>
      </c>
      <c r="H1749" s="2">
        <v>40</v>
      </c>
    </row>
    <row r="1750" spans="7:8" x14ac:dyDescent="0.25">
      <c r="G1750" s="2" t="s">
        <v>8218</v>
      </c>
      <c r="H1750" s="2">
        <v>13</v>
      </c>
    </row>
    <row r="1751" spans="7:8" x14ac:dyDescent="0.25">
      <c r="G1751" s="2" t="s">
        <v>8218</v>
      </c>
      <c r="H1751" s="2">
        <v>18</v>
      </c>
    </row>
    <row r="1752" spans="7:8" x14ac:dyDescent="0.25">
      <c r="G1752" s="2" t="s">
        <v>8218</v>
      </c>
      <c r="H1752" s="2">
        <v>22</v>
      </c>
    </row>
    <row r="1753" spans="7:8" x14ac:dyDescent="0.25">
      <c r="G1753" s="2" t="s">
        <v>8218</v>
      </c>
      <c r="H1753" s="2">
        <v>79</v>
      </c>
    </row>
    <row r="1754" spans="7:8" x14ac:dyDescent="0.25">
      <c r="G1754" s="2" t="s">
        <v>8218</v>
      </c>
      <c r="H1754" s="2">
        <v>14</v>
      </c>
    </row>
    <row r="1755" spans="7:8" x14ac:dyDescent="0.25">
      <c r="G1755" s="2" t="s">
        <v>8218</v>
      </c>
      <c r="H1755" s="2">
        <v>51</v>
      </c>
    </row>
    <row r="1756" spans="7:8" x14ac:dyDescent="0.25">
      <c r="G1756" s="2" t="s">
        <v>8218</v>
      </c>
      <c r="H1756" s="2">
        <v>54</v>
      </c>
    </row>
    <row r="1757" spans="7:8" x14ac:dyDescent="0.25">
      <c r="G1757" s="2" t="s">
        <v>8218</v>
      </c>
      <c r="H1757" s="2">
        <v>70</v>
      </c>
    </row>
    <row r="1758" spans="7:8" x14ac:dyDescent="0.25">
      <c r="G1758" s="2" t="s">
        <v>8218</v>
      </c>
      <c r="H1758" s="2">
        <v>44</v>
      </c>
    </row>
    <row r="1759" spans="7:8" x14ac:dyDescent="0.25">
      <c r="G1759" s="2" t="s">
        <v>8218</v>
      </c>
      <c r="H1759" s="2">
        <v>55</v>
      </c>
    </row>
    <row r="1760" spans="7:8" x14ac:dyDescent="0.25">
      <c r="G1760" s="2" t="s">
        <v>8218</v>
      </c>
      <c r="H1760" s="2">
        <v>15</v>
      </c>
    </row>
    <row r="1761" spans="7:8" x14ac:dyDescent="0.25">
      <c r="G1761" s="2" t="s">
        <v>8218</v>
      </c>
      <c r="H1761" s="2">
        <v>27</v>
      </c>
    </row>
    <row r="1762" spans="7:8" x14ac:dyDescent="0.25">
      <c r="G1762" s="2" t="s">
        <v>8218</v>
      </c>
      <c r="H1762" s="2">
        <v>21</v>
      </c>
    </row>
    <row r="1763" spans="7:8" x14ac:dyDescent="0.25">
      <c r="G1763" s="2" t="s">
        <v>8218</v>
      </c>
      <c r="H1763" s="2">
        <v>162</v>
      </c>
    </row>
    <row r="1764" spans="7:8" x14ac:dyDescent="0.25">
      <c r="G1764" s="2" t="s">
        <v>8218</v>
      </c>
      <c r="H1764" s="2">
        <v>23</v>
      </c>
    </row>
    <row r="1765" spans="7:8" x14ac:dyDescent="0.25">
      <c r="G1765" s="2" t="s">
        <v>8218</v>
      </c>
      <c r="H1765" s="2">
        <v>72</v>
      </c>
    </row>
    <row r="1766" spans="7:8" x14ac:dyDescent="0.25">
      <c r="G1766" s="2" t="s">
        <v>8218</v>
      </c>
      <c r="H1766" s="2">
        <v>68</v>
      </c>
    </row>
    <row r="1767" spans="7:8" x14ac:dyDescent="0.25">
      <c r="G1767" s="2" t="s">
        <v>8218</v>
      </c>
      <c r="H1767" s="2">
        <v>20</v>
      </c>
    </row>
    <row r="1768" spans="7:8" x14ac:dyDescent="0.25">
      <c r="G1768" s="2" t="s">
        <v>8218</v>
      </c>
      <c r="H1768" s="2">
        <v>26</v>
      </c>
    </row>
    <row r="1769" spans="7:8" x14ac:dyDescent="0.25">
      <c r="G1769" s="2" t="s">
        <v>8218</v>
      </c>
      <c r="H1769" s="2">
        <v>72</v>
      </c>
    </row>
    <row r="1770" spans="7:8" x14ac:dyDescent="0.25">
      <c r="G1770" s="2" t="s">
        <v>8218</v>
      </c>
      <c r="H1770" s="2">
        <v>3</v>
      </c>
    </row>
    <row r="1771" spans="7:8" x14ac:dyDescent="0.25">
      <c r="G1771" s="2" t="s">
        <v>8218</v>
      </c>
      <c r="H1771" s="2">
        <v>18</v>
      </c>
    </row>
    <row r="1772" spans="7:8" x14ac:dyDescent="0.25">
      <c r="G1772" s="2" t="s">
        <v>8218</v>
      </c>
      <c r="H1772" s="2">
        <v>30</v>
      </c>
    </row>
    <row r="1773" spans="7:8" x14ac:dyDescent="0.25">
      <c r="G1773" s="2" t="s">
        <v>8218</v>
      </c>
      <c r="H1773" s="2">
        <v>23</v>
      </c>
    </row>
    <row r="1774" spans="7:8" x14ac:dyDescent="0.25">
      <c r="G1774" s="2" t="s">
        <v>8218</v>
      </c>
      <c r="H1774" s="2">
        <v>54</v>
      </c>
    </row>
    <row r="1775" spans="7:8" x14ac:dyDescent="0.25">
      <c r="G1775" s="2" t="s">
        <v>8218</v>
      </c>
      <c r="H1775" s="2">
        <v>26</v>
      </c>
    </row>
    <row r="1776" spans="7:8" x14ac:dyDescent="0.25">
      <c r="G1776" s="2" t="s">
        <v>8218</v>
      </c>
      <c r="H1776" s="2">
        <v>9</v>
      </c>
    </row>
    <row r="1777" spans="7:8" x14ac:dyDescent="0.25">
      <c r="G1777" s="2" t="s">
        <v>8218</v>
      </c>
      <c r="H1777" s="2">
        <v>27</v>
      </c>
    </row>
    <row r="1778" spans="7:8" x14ac:dyDescent="0.25">
      <c r="G1778" s="2" t="s">
        <v>8218</v>
      </c>
      <c r="H1778" s="2">
        <v>30</v>
      </c>
    </row>
    <row r="1779" spans="7:8" x14ac:dyDescent="0.25">
      <c r="G1779" s="2" t="s">
        <v>8218</v>
      </c>
      <c r="H1779" s="2">
        <v>52</v>
      </c>
    </row>
    <row r="1780" spans="7:8" x14ac:dyDescent="0.25">
      <c r="G1780" s="2" t="s">
        <v>8218</v>
      </c>
      <c r="H1780" s="2">
        <v>17</v>
      </c>
    </row>
    <row r="1781" spans="7:8" x14ac:dyDescent="0.25">
      <c r="G1781" s="2" t="s">
        <v>8218</v>
      </c>
      <c r="H1781" s="2">
        <v>19</v>
      </c>
    </row>
    <row r="1782" spans="7:8" x14ac:dyDescent="0.25">
      <c r="G1782" s="2" t="s">
        <v>8218</v>
      </c>
      <c r="H1782" s="2">
        <v>77</v>
      </c>
    </row>
    <row r="1783" spans="7:8" x14ac:dyDescent="0.25">
      <c r="G1783" s="2" t="s">
        <v>8218</v>
      </c>
      <c r="H1783" s="2">
        <v>21</v>
      </c>
    </row>
    <row r="1784" spans="7:8" x14ac:dyDescent="0.25">
      <c r="G1784" s="2" t="s">
        <v>8218</v>
      </c>
      <c r="H1784" s="2">
        <v>38</v>
      </c>
    </row>
    <row r="1785" spans="7:8" x14ac:dyDescent="0.25">
      <c r="G1785" s="2" t="s">
        <v>8218</v>
      </c>
      <c r="H1785" s="2">
        <v>28</v>
      </c>
    </row>
    <row r="1786" spans="7:8" x14ac:dyDescent="0.25">
      <c r="G1786" s="2" t="s">
        <v>8218</v>
      </c>
      <c r="H1786" s="2">
        <v>48</v>
      </c>
    </row>
    <row r="1787" spans="7:8" x14ac:dyDescent="0.25">
      <c r="G1787" s="2" t="s">
        <v>8218</v>
      </c>
      <c r="H1787" s="2">
        <v>46</v>
      </c>
    </row>
    <row r="1788" spans="7:8" x14ac:dyDescent="0.25">
      <c r="G1788" s="2" t="s">
        <v>8218</v>
      </c>
      <c r="H1788" s="2">
        <v>30</v>
      </c>
    </row>
    <row r="1789" spans="7:8" x14ac:dyDescent="0.25">
      <c r="G1789" s="2" t="s">
        <v>8218</v>
      </c>
      <c r="H1789" s="2">
        <v>64</v>
      </c>
    </row>
    <row r="1790" spans="7:8" x14ac:dyDescent="0.25">
      <c r="G1790" s="2" t="s">
        <v>8218</v>
      </c>
      <c r="H1790" s="2">
        <v>15</v>
      </c>
    </row>
    <row r="1791" spans="7:8" x14ac:dyDescent="0.25">
      <c r="G1791" s="2" t="s">
        <v>8218</v>
      </c>
      <c r="H1791" s="2">
        <v>41</v>
      </c>
    </row>
    <row r="1792" spans="7:8" x14ac:dyDescent="0.25">
      <c r="G1792" s="2" t="s">
        <v>8218</v>
      </c>
      <c r="H1792" s="2">
        <v>35</v>
      </c>
    </row>
    <row r="1793" spans="7:8" x14ac:dyDescent="0.25">
      <c r="G1793" s="2" t="s">
        <v>8218</v>
      </c>
      <c r="H1793" s="2">
        <v>45</v>
      </c>
    </row>
    <row r="1794" spans="7:8" x14ac:dyDescent="0.25">
      <c r="G1794" s="2" t="s">
        <v>8218</v>
      </c>
      <c r="H1794" s="2">
        <v>62</v>
      </c>
    </row>
    <row r="1795" spans="7:8" x14ac:dyDescent="0.25">
      <c r="G1795" s="2" t="s">
        <v>8218</v>
      </c>
      <c r="H1795" s="2">
        <v>22</v>
      </c>
    </row>
    <row r="1796" spans="7:8" x14ac:dyDescent="0.25">
      <c r="G1796" s="2" t="s">
        <v>8218</v>
      </c>
      <c r="H1796" s="2">
        <v>18</v>
      </c>
    </row>
    <row r="1797" spans="7:8" x14ac:dyDescent="0.25">
      <c r="G1797" s="2" t="s">
        <v>8218</v>
      </c>
      <c r="H1797" s="2">
        <v>12</v>
      </c>
    </row>
    <row r="1798" spans="7:8" x14ac:dyDescent="0.25">
      <c r="G1798" s="2" t="s">
        <v>8218</v>
      </c>
      <c r="H1798" s="2">
        <v>44</v>
      </c>
    </row>
    <row r="1799" spans="7:8" x14ac:dyDescent="0.25">
      <c r="G1799" s="2" t="s">
        <v>8218</v>
      </c>
      <c r="H1799" s="2">
        <v>27</v>
      </c>
    </row>
    <row r="1800" spans="7:8" x14ac:dyDescent="0.25">
      <c r="G1800" s="2" t="s">
        <v>8218</v>
      </c>
      <c r="H1800" s="2">
        <v>38</v>
      </c>
    </row>
    <row r="1801" spans="7:8" x14ac:dyDescent="0.25">
      <c r="G1801" s="2" t="s">
        <v>8218</v>
      </c>
      <c r="H1801" s="2">
        <v>28</v>
      </c>
    </row>
    <row r="1802" spans="7:8" x14ac:dyDescent="0.25">
      <c r="G1802" s="2" t="s">
        <v>8218</v>
      </c>
      <c r="H1802" s="2">
        <v>24</v>
      </c>
    </row>
    <row r="1803" spans="7:8" x14ac:dyDescent="0.25">
      <c r="G1803" s="2" t="s">
        <v>8218</v>
      </c>
      <c r="H1803" s="2">
        <v>65</v>
      </c>
    </row>
    <row r="1804" spans="7:8" x14ac:dyDescent="0.25">
      <c r="G1804" s="2" t="s">
        <v>8218</v>
      </c>
      <c r="H1804" s="2">
        <v>46</v>
      </c>
    </row>
    <row r="1805" spans="7:8" x14ac:dyDescent="0.25">
      <c r="G1805" s="2" t="s">
        <v>8218</v>
      </c>
      <c r="H1805" s="2">
        <v>85</v>
      </c>
    </row>
    <row r="1806" spans="7:8" x14ac:dyDescent="0.25">
      <c r="G1806" s="2" t="s">
        <v>8218</v>
      </c>
      <c r="H1806" s="2">
        <v>66</v>
      </c>
    </row>
    <row r="1807" spans="7:8" x14ac:dyDescent="0.25">
      <c r="G1807" s="2" t="s">
        <v>8218</v>
      </c>
      <c r="H1807" s="2">
        <v>165</v>
      </c>
    </row>
    <row r="1808" spans="7:8" x14ac:dyDescent="0.25">
      <c r="G1808" s="2" t="s">
        <v>8218</v>
      </c>
      <c r="H1808" s="2">
        <v>17</v>
      </c>
    </row>
    <row r="1809" spans="7:8" x14ac:dyDescent="0.25">
      <c r="G1809" s="2" t="s">
        <v>8218</v>
      </c>
      <c r="H1809" s="2">
        <v>3</v>
      </c>
    </row>
    <row r="1810" spans="7:8" x14ac:dyDescent="0.25">
      <c r="G1810" s="2" t="s">
        <v>8218</v>
      </c>
      <c r="H1810" s="2">
        <v>17</v>
      </c>
    </row>
    <row r="1811" spans="7:8" x14ac:dyDescent="0.25">
      <c r="G1811" s="2" t="s">
        <v>8218</v>
      </c>
      <c r="H1811" s="2">
        <v>91</v>
      </c>
    </row>
    <row r="1812" spans="7:8" x14ac:dyDescent="0.25">
      <c r="G1812" s="2" t="s">
        <v>8218</v>
      </c>
      <c r="H1812" s="2">
        <v>67</v>
      </c>
    </row>
    <row r="1813" spans="7:8" x14ac:dyDescent="0.25">
      <c r="G1813" s="2" t="s">
        <v>8218</v>
      </c>
      <c r="H1813" s="2">
        <v>18</v>
      </c>
    </row>
    <row r="1814" spans="7:8" x14ac:dyDescent="0.25">
      <c r="G1814" s="2" t="s">
        <v>8218</v>
      </c>
      <c r="H1814" s="2">
        <v>21</v>
      </c>
    </row>
    <row r="1815" spans="7:8" x14ac:dyDescent="0.25">
      <c r="G1815" s="2" t="s">
        <v>8218</v>
      </c>
      <c r="H1815" s="2">
        <v>40</v>
      </c>
    </row>
    <row r="1816" spans="7:8" x14ac:dyDescent="0.25">
      <c r="G1816" s="2" t="s">
        <v>8218</v>
      </c>
      <c r="H1816" s="2">
        <v>78</v>
      </c>
    </row>
    <row r="1817" spans="7:8" x14ac:dyDescent="0.25">
      <c r="G1817" s="2" t="s">
        <v>8218</v>
      </c>
      <c r="H1817" s="2">
        <v>26</v>
      </c>
    </row>
    <row r="1818" spans="7:8" x14ac:dyDescent="0.25">
      <c r="G1818" s="2" t="s">
        <v>8218</v>
      </c>
      <c r="H1818" s="2">
        <v>14</v>
      </c>
    </row>
    <row r="1819" spans="7:8" x14ac:dyDescent="0.25">
      <c r="G1819" s="2" t="s">
        <v>8218</v>
      </c>
      <c r="H1819" s="2">
        <v>44</v>
      </c>
    </row>
    <row r="1820" spans="7:8" x14ac:dyDescent="0.25">
      <c r="G1820" s="2" t="s">
        <v>8218</v>
      </c>
      <c r="H1820" s="2">
        <v>9</v>
      </c>
    </row>
    <row r="1821" spans="7:8" x14ac:dyDescent="0.25">
      <c r="G1821" s="2" t="s">
        <v>8218</v>
      </c>
      <c r="H1821" s="2">
        <v>30</v>
      </c>
    </row>
    <row r="1822" spans="7:8" x14ac:dyDescent="0.25">
      <c r="G1822" s="2" t="s">
        <v>8218</v>
      </c>
      <c r="H1822" s="2">
        <v>45</v>
      </c>
    </row>
    <row r="1823" spans="7:8" x14ac:dyDescent="0.25">
      <c r="G1823" s="2" t="s">
        <v>8218</v>
      </c>
      <c r="H1823" s="2">
        <v>56</v>
      </c>
    </row>
    <row r="1824" spans="7:8" x14ac:dyDescent="0.25">
      <c r="G1824" s="2" t="s">
        <v>8218</v>
      </c>
      <c r="H1824" s="2">
        <v>46</v>
      </c>
    </row>
    <row r="1825" spans="7:8" x14ac:dyDescent="0.25">
      <c r="G1825" s="2" t="s">
        <v>8218</v>
      </c>
      <c r="H1825" s="2">
        <v>34</v>
      </c>
    </row>
    <row r="1826" spans="7:8" x14ac:dyDescent="0.25">
      <c r="G1826" s="2" t="s">
        <v>8218</v>
      </c>
      <c r="H1826" s="2">
        <v>98</v>
      </c>
    </row>
    <row r="1827" spans="7:8" x14ac:dyDescent="0.25">
      <c r="G1827" s="2" t="s">
        <v>8218</v>
      </c>
      <c r="H1827" s="2">
        <v>46</v>
      </c>
    </row>
    <row r="1828" spans="7:8" x14ac:dyDescent="0.25">
      <c r="G1828" s="2" t="s">
        <v>8218</v>
      </c>
      <c r="H1828" s="2">
        <v>10</v>
      </c>
    </row>
    <row r="1829" spans="7:8" x14ac:dyDescent="0.25">
      <c r="G1829" s="2" t="s">
        <v>8218</v>
      </c>
      <c r="H1829" s="2">
        <v>76</v>
      </c>
    </row>
    <row r="1830" spans="7:8" x14ac:dyDescent="0.25">
      <c r="G1830" s="2" t="s">
        <v>8218</v>
      </c>
      <c r="H1830" s="2">
        <v>104</v>
      </c>
    </row>
    <row r="1831" spans="7:8" x14ac:dyDescent="0.25">
      <c r="G1831" s="2" t="s">
        <v>8218</v>
      </c>
      <c r="H1831" s="2">
        <v>87</v>
      </c>
    </row>
    <row r="1832" spans="7:8" x14ac:dyDescent="0.25">
      <c r="G1832" s="2" t="s">
        <v>8218</v>
      </c>
      <c r="H1832" s="2">
        <v>29</v>
      </c>
    </row>
    <row r="1833" spans="7:8" x14ac:dyDescent="0.25">
      <c r="G1833" s="2" t="s">
        <v>8218</v>
      </c>
      <c r="H1833" s="2">
        <v>51</v>
      </c>
    </row>
    <row r="1834" spans="7:8" x14ac:dyDescent="0.25">
      <c r="G1834" s="2" t="s">
        <v>8218</v>
      </c>
      <c r="H1834" s="2">
        <v>12</v>
      </c>
    </row>
    <row r="1835" spans="7:8" x14ac:dyDescent="0.25">
      <c r="G1835" s="2" t="s">
        <v>8218</v>
      </c>
      <c r="H1835" s="2">
        <v>72</v>
      </c>
    </row>
    <row r="1836" spans="7:8" x14ac:dyDescent="0.25">
      <c r="G1836" s="2" t="s">
        <v>8218</v>
      </c>
      <c r="H1836" s="2">
        <v>21</v>
      </c>
    </row>
    <row r="1837" spans="7:8" x14ac:dyDescent="0.25">
      <c r="G1837" s="2" t="s">
        <v>8218</v>
      </c>
      <c r="H1837" s="2">
        <v>42</v>
      </c>
    </row>
    <row r="1838" spans="7:8" x14ac:dyDescent="0.25">
      <c r="G1838" s="2" t="s">
        <v>8218</v>
      </c>
      <c r="H1838" s="2">
        <v>71</v>
      </c>
    </row>
    <row r="1839" spans="7:8" x14ac:dyDescent="0.25">
      <c r="G1839" s="2" t="s">
        <v>8218</v>
      </c>
      <c r="H1839" s="2">
        <v>168</v>
      </c>
    </row>
    <row r="1840" spans="7:8" x14ac:dyDescent="0.25">
      <c r="G1840" s="2" t="s">
        <v>8218</v>
      </c>
      <c r="H1840" s="2">
        <v>19</v>
      </c>
    </row>
    <row r="1841" spans="7:8" x14ac:dyDescent="0.25">
      <c r="G1841" s="2" t="s">
        <v>8218</v>
      </c>
      <c r="H1841" s="2">
        <v>37</v>
      </c>
    </row>
    <row r="1842" spans="7:8" x14ac:dyDescent="0.25">
      <c r="G1842" s="2" t="s">
        <v>8218</v>
      </c>
      <c r="H1842" s="2">
        <v>36</v>
      </c>
    </row>
    <row r="1843" spans="7:8" x14ac:dyDescent="0.25">
      <c r="G1843" s="2" t="s">
        <v>8218</v>
      </c>
      <c r="H1843" s="2">
        <v>14</v>
      </c>
    </row>
    <row r="1844" spans="7:8" x14ac:dyDescent="0.25">
      <c r="G1844" s="2" t="s">
        <v>8218</v>
      </c>
      <c r="H1844" s="2">
        <v>18</v>
      </c>
    </row>
    <row r="1845" spans="7:8" x14ac:dyDescent="0.25">
      <c r="G1845" s="2" t="s">
        <v>8218</v>
      </c>
      <c r="H1845" s="2">
        <v>82</v>
      </c>
    </row>
    <row r="1846" spans="7:8" x14ac:dyDescent="0.25">
      <c r="G1846" s="2" t="s">
        <v>8218</v>
      </c>
      <c r="H1846" s="2">
        <v>43</v>
      </c>
    </row>
    <row r="1847" spans="7:8" x14ac:dyDescent="0.25">
      <c r="G1847" s="2" t="s">
        <v>8218</v>
      </c>
      <c r="H1847" s="2">
        <v>8</v>
      </c>
    </row>
    <row r="1848" spans="7:8" x14ac:dyDescent="0.25">
      <c r="G1848" s="2" t="s">
        <v>8218</v>
      </c>
      <c r="H1848" s="2">
        <v>45</v>
      </c>
    </row>
    <row r="1849" spans="7:8" x14ac:dyDescent="0.25">
      <c r="G1849" s="2" t="s">
        <v>8218</v>
      </c>
      <c r="H1849" s="2">
        <v>20</v>
      </c>
    </row>
    <row r="1850" spans="7:8" x14ac:dyDescent="0.25">
      <c r="G1850" s="2" t="s">
        <v>8218</v>
      </c>
      <c r="H1850" s="2">
        <v>31</v>
      </c>
    </row>
    <row r="1851" spans="7:8" x14ac:dyDescent="0.25">
      <c r="G1851" s="2" t="s">
        <v>8218</v>
      </c>
      <c r="H1851" s="2">
        <v>25</v>
      </c>
    </row>
    <row r="1852" spans="7:8" x14ac:dyDescent="0.25">
      <c r="G1852" s="2" t="s">
        <v>8218</v>
      </c>
      <c r="H1852" s="2">
        <v>14</v>
      </c>
    </row>
    <row r="1853" spans="7:8" x14ac:dyDescent="0.25">
      <c r="G1853" s="2" t="s">
        <v>8218</v>
      </c>
      <c r="H1853" s="2">
        <v>45</v>
      </c>
    </row>
    <row r="1854" spans="7:8" x14ac:dyDescent="0.25">
      <c r="G1854" s="2" t="s">
        <v>8218</v>
      </c>
      <c r="H1854" s="2">
        <v>20</v>
      </c>
    </row>
    <row r="1855" spans="7:8" x14ac:dyDescent="0.25">
      <c r="G1855" s="2" t="s">
        <v>8218</v>
      </c>
      <c r="H1855" s="2">
        <v>39</v>
      </c>
    </row>
    <row r="1856" spans="7:8" x14ac:dyDescent="0.25">
      <c r="G1856" s="2" t="s">
        <v>8218</v>
      </c>
      <c r="H1856" s="2">
        <v>16</v>
      </c>
    </row>
    <row r="1857" spans="7:8" x14ac:dyDescent="0.25">
      <c r="G1857" s="2" t="s">
        <v>8218</v>
      </c>
      <c r="H1857" s="2">
        <v>37</v>
      </c>
    </row>
    <row r="1858" spans="7:8" x14ac:dyDescent="0.25">
      <c r="G1858" s="2" t="s">
        <v>8218</v>
      </c>
      <c r="H1858" s="2">
        <v>14</v>
      </c>
    </row>
    <row r="1859" spans="7:8" x14ac:dyDescent="0.25">
      <c r="G1859" s="2" t="s">
        <v>8218</v>
      </c>
      <c r="H1859" s="2">
        <v>21</v>
      </c>
    </row>
    <row r="1860" spans="7:8" x14ac:dyDescent="0.25">
      <c r="G1860" s="2" t="s">
        <v>8218</v>
      </c>
      <c r="H1860" s="2">
        <v>69</v>
      </c>
    </row>
    <row r="1861" spans="7:8" x14ac:dyDescent="0.25">
      <c r="G1861" s="2" t="s">
        <v>8218</v>
      </c>
      <c r="H1861" s="2">
        <v>16</v>
      </c>
    </row>
    <row r="1862" spans="7:8" x14ac:dyDescent="0.25">
      <c r="G1862" s="2" t="s">
        <v>8218</v>
      </c>
      <c r="H1862" s="2">
        <v>55</v>
      </c>
    </row>
    <row r="1863" spans="7:8" x14ac:dyDescent="0.25">
      <c r="G1863" s="2" t="s">
        <v>8218</v>
      </c>
      <c r="H1863" s="2">
        <v>27</v>
      </c>
    </row>
    <row r="1864" spans="7:8" x14ac:dyDescent="0.25">
      <c r="G1864" s="2" t="s">
        <v>8218</v>
      </c>
      <c r="H1864" s="2">
        <v>36</v>
      </c>
    </row>
    <row r="1865" spans="7:8" x14ac:dyDescent="0.25">
      <c r="G1865" s="2" t="s">
        <v>8218</v>
      </c>
      <c r="H1865" s="2">
        <v>19</v>
      </c>
    </row>
    <row r="1866" spans="7:8" x14ac:dyDescent="0.25">
      <c r="G1866" s="2" t="s">
        <v>8218</v>
      </c>
      <c r="H1866" s="2">
        <v>12</v>
      </c>
    </row>
    <row r="1867" spans="7:8" x14ac:dyDescent="0.25">
      <c r="G1867" s="2" t="s">
        <v>8218</v>
      </c>
      <c r="H1867" s="2">
        <v>17</v>
      </c>
    </row>
    <row r="1868" spans="7:8" x14ac:dyDescent="0.25">
      <c r="G1868" s="2" t="s">
        <v>8218</v>
      </c>
      <c r="H1868" s="2">
        <v>114</v>
      </c>
    </row>
    <row r="1869" spans="7:8" x14ac:dyDescent="0.25">
      <c r="G1869" s="2" t="s">
        <v>8218</v>
      </c>
      <c r="H1869" s="2">
        <v>93</v>
      </c>
    </row>
    <row r="1870" spans="7:8" x14ac:dyDescent="0.25">
      <c r="G1870" s="2" t="s">
        <v>8218</v>
      </c>
      <c r="H1870" s="2">
        <v>36</v>
      </c>
    </row>
    <row r="1871" spans="7:8" x14ac:dyDescent="0.25">
      <c r="G1871" s="2" t="s">
        <v>8218</v>
      </c>
      <c r="H1871" s="2">
        <v>61</v>
      </c>
    </row>
    <row r="1872" spans="7:8" x14ac:dyDescent="0.25">
      <c r="G1872" s="2" t="s">
        <v>8218</v>
      </c>
      <c r="H1872" s="2">
        <v>47</v>
      </c>
    </row>
    <row r="1873" spans="7:8" x14ac:dyDescent="0.25">
      <c r="G1873" s="2" t="s">
        <v>8218</v>
      </c>
      <c r="H1873" s="2">
        <v>17</v>
      </c>
    </row>
    <row r="1874" spans="7:8" x14ac:dyDescent="0.25">
      <c r="G1874" s="2" t="s">
        <v>8218</v>
      </c>
      <c r="H1874" s="2">
        <v>63</v>
      </c>
    </row>
    <row r="1875" spans="7:8" x14ac:dyDescent="0.25">
      <c r="G1875" s="2" t="s">
        <v>8218</v>
      </c>
      <c r="H1875" s="2">
        <v>9</v>
      </c>
    </row>
    <row r="1876" spans="7:8" x14ac:dyDescent="0.25">
      <c r="G1876" s="2" t="s">
        <v>8218</v>
      </c>
      <c r="H1876" s="2">
        <v>30</v>
      </c>
    </row>
    <row r="1877" spans="7:8" x14ac:dyDescent="0.25">
      <c r="G1877" s="2" t="s">
        <v>8218</v>
      </c>
      <c r="H1877" s="2">
        <v>23</v>
      </c>
    </row>
    <row r="1878" spans="7:8" x14ac:dyDescent="0.25">
      <c r="G1878" s="2" t="s">
        <v>8218</v>
      </c>
      <c r="H1878" s="2">
        <v>33</v>
      </c>
    </row>
    <row r="1879" spans="7:8" x14ac:dyDescent="0.25">
      <c r="G1879" s="2" t="s">
        <v>8218</v>
      </c>
      <c r="H1879" s="2">
        <v>39</v>
      </c>
    </row>
    <row r="1880" spans="7:8" x14ac:dyDescent="0.25">
      <c r="G1880" s="2" t="s">
        <v>8218</v>
      </c>
      <c r="H1880" s="2">
        <v>17</v>
      </c>
    </row>
    <row r="1881" spans="7:8" x14ac:dyDescent="0.25">
      <c r="G1881" s="2" t="s">
        <v>8218</v>
      </c>
      <c r="H1881" s="2">
        <v>6</v>
      </c>
    </row>
    <row r="1882" spans="7:8" x14ac:dyDescent="0.25">
      <c r="G1882" s="2" t="s">
        <v>8218</v>
      </c>
      <c r="H1882" s="2">
        <v>39</v>
      </c>
    </row>
    <row r="1883" spans="7:8" x14ac:dyDescent="0.25">
      <c r="G1883" s="2" t="s">
        <v>8218</v>
      </c>
      <c r="H1883" s="2">
        <v>57</v>
      </c>
    </row>
    <row r="1884" spans="7:8" x14ac:dyDescent="0.25">
      <c r="G1884" s="2" t="s">
        <v>8218</v>
      </c>
      <c r="H1884" s="2">
        <v>56</v>
      </c>
    </row>
    <row r="1885" spans="7:8" x14ac:dyDescent="0.25">
      <c r="G1885" s="2" t="s">
        <v>8218</v>
      </c>
      <c r="H1885" s="2">
        <v>13</v>
      </c>
    </row>
    <row r="1886" spans="7:8" x14ac:dyDescent="0.25">
      <c r="G1886" s="2" t="s">
        <v>8218</v>
      </c>
      <c r="H1886" s="2">
        <v>95</v>
      </c>
    </row>
    <row r="1887" spans="7:8" x14ac:dyDescent="0.25">
      <c r="G1887" s="2" t="s">
        <v>8218</v>
      </c>
      <c r="H1887" s="2">
        <v>80</v>
      </c>
    </row>
    <row r="1888" spans="7:8" x14ac:dyDescent="0.25">
      <c r="G1888" s="2" t="s">
        <v>8218</v>
      </c>
      <c r="H1888" s="2">
        <v>133</v>
      </c>
    </row>
    <row r="1889" spans="7:8" x14ac:dyDescent="0.25">
      <c r="G1889" s="2" t="s">
        <v>8218</v>
      </c>
      <c r="H1889" s="2">
        <v>44</v>
      </c>
    </row>
    <row r="1890" spans="7:8" x14ac:dyDescent="0.25">
      <c r="G1890" s="2" t="s">
        <v>8218</v>
      </c>
      <c r="H1890" s="2">
        <v>30</v>
      </c>
    </row>
    <row r="1891" spans="7:8" x14ac:dyDescent="0.25">
      <c r="G1891" s="2" t="s">
        <v>8218</v>
      </c>
      <c r="H1891" s="2">
        <v>56</v>
      </c>
    </row>
    <row r="1892" spans="7:8" x14ac:dyDescent="0.25">
      <c r="G1892" s="2" t="s">
        <v>8218</v>
      </c>
      <c r="H1892" s="2">
        <v>66</v>
      </c>
    </row>
    <row r="1893" spans="7:8" x14ac:dyDescent="0.25">
      <c r="G1893" s="2" t="s">
        <v>8218</v>
      </c>
      <c r="H1893" s="2">
        <v>29</v>
      </c>
    </row>
    <row r="1894" spans="7:8" x14ac:dyDescent="0.25">
      <c r="G1894" s="2" t="s">
        <v>8218</v>
      </c>
      <c r="H1894" s="2">
        <v>72</v>
      </c>
    </row>
    <row r="1895" spans="7:8" x14ac:dyDescent="0.25">
      <c r="G1895" s="2" t="s">
        <v>8218</v>
      </c>
      <c r="H1895" s="2">
        <v>27</v>
      </c>
    </row>
    <row r="1896" spans="7:8" x14ac:dyDescent="0.25">
      <c r="G1896" s="2" t="s">
        <v>8218</v>
      </c>
      <c r="H1896" s="2">
        <v>10</v>
      </c>
    </row>
    <row r="1897" spans="7:8" x14ac:dyDescent="0.25">
      <c r="G1897" s="2" t="s">
        <v>8218</v>
      </c>
      <c r="H1897" s="2">
        <v>35</v>
      </c>
    </row>
    <row r="1898" spans="7:8" x14ac:dyDescent="0.25">
      <c r="G1898" s="2" t="s">
        <v>8218</v>
      </c>
      <c r="H1898" s="2">
        <v>29</v>
      </c>
    </row>
    <row r="1899" spans="7:8" x14ac:dyDescent="0.25">
      <c r="G1899" s="2" t="s">
        <v>8218</v>
      </c>
      <c r="H1899" s="2">
        <v>13</v>
      </c>
    </row>
    <row r="1900" spans="7:8" x14ac:dyDescent="0.25">
      <c r="G1900" s="2" t="s">
        <v>8218</v>
      </c>
      <c r="H1900" s="2">
        <v>72</v>
      </c>
    </row>
    <row r="1901" spans="7:8" x14ac:dyDescent="0.25">
      <c r="G1901" s="2" t="s">
        <v>8218</v>
      </c>
      <c r="H1901" s="2">
        <v>78</v>
      </c>
    </row>
    <row r="1902" spans="7:8" x14ac:dyDescent="0.25">
      <c r="G1902" s="2" t="s">
        <v>8218</v>
      </c>
      <c r="H1902" s="2">
        <v>49</v>
      </c>
    </row>
    <row r="1903" spans="7:8" x14ac:dyDescent="0.25">
      <c r="G1903" s="2" t="s">
        <v>8218</v>
      </c>
      <c r="H1903" s="2">
        <v>42</v>
      </c>
    </row>
    <row r="1904" spans="7:8" x14ac:dyDescent="0.25">
      <c r="G1904" s="2" t="s">
        <v>8218</v>
      </c>
      <c r="H1904" s="2">
        <v>35</v>
      </c>
    </row>
    <row r="1905" spans="7:8" x14ac:dyDescent="0.25">
      <c r="G1905" s="2" t="s">
        <v>8218</v>
      </c>
      <c r="H1905" s="2">
        <v>42</v>
      </c>
    </row>
    <row r="1906" spans="7:8" x14ac:dyDescent="0.25">
      <c r="G1906" s="2" t="s">
        <v>8218</v>
      </c>
      <c r="H1906" s="2">
        <v>42</v>
      </c>
    </row>
    <row r="1907" spans="7:8" x14ac:dyDescent="0.25">
      <c r="G1907" s="2" t="s">
        <v>8218</v>
      </c>
      <c r="H1907" s="2">
        <v>31</v>
      </c>
    </row>
    <row r="1908" spans="7:8" x14ac:dyDescent="0.25">
      <c r="G1908" s="2" t="s">
        <v>8218</v>
      </c>
      <c r="H1908" s="2">
        <v>38</v>
      </c>
    </row>
    <row r="1909" spans="7:8" x14ac:dyDescent="0.25">
      <c r="G1909" s="2" t="s">
        <v>8218</v>
      </c>
      <c r="H1909" s="2">
        <v>8</v>
      </c>
    </row>
    <row r="1910" spans="7:8" x14ac:dyDescent="0.25">
      <c r="G1910" s="2" t="s">
        <v>8218</v>
      </c>
      <c r="H1910" s="2">
        <v>39</v>
      </c>
    </row>
    <row r="1911" spans="7:8" x14ac:dyDescent="0.25">
      <c r="G1911" s="2" t="s">
        <v>8218</v>
      </c>
      <c r="H1911" s="2">
        <v>29</v>
      </c>
    </row>
    <row r="1912" spans="7:8" x14ac:dyDescent="0.25">
      <c r="G1912" s="2" t="s">
        <v>8218</v>
      </c>
      <c r="H1912" s="2">
        <v>72</v>
      </c>
    </row>
    <row r="1913" spans="7:8" x14ac:dyDescent="0.25">
      <c r="G1913" s="2" t="s">
        <v>8218</v>
      </c>
      <c r="H1913" s="2">
        <v>15</v>
      </c>
    </row>
    <row r="1914" spans="7:8" x14ac:dyDescent="0.25">
      <c r="G1914" s="2" t="s">
        <v>8218</v>
      </c>
      <c r="H1914" s="2">
        <v>33</v>
      </c>
    </row>
    <row r="1915" spans="7:8" x14ac:dyDescent="0.25">
      <c r="G1915" s="2" t="s">
        <v>8218</v>
      </c>
      <c r="H1915" s="2">
        <v>15</v>
      </c>
    </row>
    <row r="1916" spans="7:8" x14ac:dyDescent="0.25">
      <c r="G1916" s="2" t="s">
        <v>8218</v>
      </c>
      <c r="H1916" s="2">
        <v>19</v>
      </c>
    </row>
    <row r="1917" spans="7:8" x14ac:dyDescent="0.25">
      <c r="G1917" s="2" t="s">
        <v>8218</v>
      </c>
      <c r="H1917" s="2">
        <v>17</v>
      </c>
    </row>
    <row r="1918" spans="7:8" x14ac:dyDescent="0.25">
      <c r="G1918" s="2" t="s">
        <v>8218</v>
      </c>
      <c r="H1918" s="2">
        <v>44</v>
      </c>
    </row>
    <row r="1919" spans="7:8" x14ac:dyDescent="0.25">
      <c r="G1919" s="2" t="s">
        <v>8218</v>
      </c>
      <c r="H1919" s="2">
        <v>10</v>
      </c>
    </row>
    <row r="1920" spans="7:8" x14ac:dyDescent="0.25">
      <c r="G1920" s="2" t="s">
        <v>8218</v>
      </c>
      <c r="H1920" s="2">
        <v>46</v>
      </c>
    </row>
    <row r="1921" spans="7:8" x14ac:dyDescent="0.25">
      <c r="G1921" s="2" t="s">
        <v>8218</v>
      </c>
      <c r="H1921" s="2">
        <v>11</v>
      </c>
    </row>
    <row r="1922" spans="7:8" x14ac:dyDescent="0.25">
      <c r="G1922" s="2" t="s">
        <v>8218</v>
      </c>
      <c r="H1922" s="2">
        <v>13</v>
      </c>
    </row>
    <row r="1923" spans="7:8" x14ac:dyDescent="0.25">
      <c r="G1923" s="2" t="s">
        <v>8218</v>
      </c>
      <c r="H1923" s="2">
        <v>33</v>
      </c>
    </row>
    <row r="1924" spans="7:8" x14ac:dyDescent="0.25">
      <c r="G1924" s="2" t="s">
        <v>8218</v>
      </c>
      <c r="H1924" s="2">
        <v>28</v>
      </c>
    </row>
    <row r="1925" spans="7:8" x14ac:dyDescent="0.25">
      <c r="G1925" s="2" t="s">
        <v>8218</v>
      </c>
      <c r="H1925" s="2">
        <v>21</v>
      </c>
    </row>
    <row r="1926" spans="7:8" x14ac:dyDescent="0.25">
      <c r="G1926" s="2" t="s">
        <v>8218</v>
      </c>
      <c r="H1926" s="2">
        <v>13</v>
      </c>
    </row>
    <row r="1927" spans="7:8" x14ac:dyDescent="0.25">
      <c r="G1927" s="2" t="s">
        <v>8218</v>
      </c>
      <c r="H1927" s="2">
        <v>34</v>
      </c>
    </row>
    <row r="1928" spans="7:8" x14ac:dyDescent="0.25">
      <c r="G1928" s="2" t="s">
        <v>8218</v>
      </c>
      <c r="H1928" s="2">
        <v>80</v>
      </c>
    </row>
    <row r="1929" spans="7:8" x14ac:dyDescent="0.25">
      <c r="G1929" s="2" t="s">
        <v>8218</v>
      </c>
      <c r="H1929" s="2">
        <v>74</v>
      </c>
    </row>
    <row r="1930" spans="7:8" x14ac:dyDescent="0.25">
      <c r="G1930" s="2" t="s">
        <v>8218</v>
      </c>
      <c r="H1930" s="2">
        <v>7</v>
      </c>
    </row>
    <row r="1931" spans="7:8" x14ac:dyDescent="0.25">
      <c r="G1931" s="2" t="s">
        <v>8218</v>
      </c>
      <c r="H1931" s="2">
        <v>34</v>
      </c>
    </row>
    <row r="1932" spans="7:8" x14ac:dyDescent="0.25">
      <c r="G1932" s="2" t="s">
        <v>8218</v>
      </c>
      <c r="H1932" s="2">
        <v>86</v>
      </c>
    </row>
    <row r="1933" spans="7:8" x14ac:dyDescent="0.25">
      <c r="G1933" s="2" t="s">
        <v>8218</v>
      </c>
      <c r="H1933" s="2">
        <v>37</v>
      </c>
    </row>
    <row r="1934" spans="7:8" x14ac:dyDescent="0.25">
      <c r="G1934" s="2" t="s">
        <v>8218</v>
      </c>
      <c r="H1934" s="2">
        <v>18</v>
      </c>
    </row>
    <row r="1935" spans="7:8" x14ac:dyDescent="0.25">
      <c r="G1935" s="2" t="s">
        <v>8218</v>
      </c>
      <c r="H1935" s="2">
        <v>22</v>
      </c>
    </row>
    <row r="1936" spans="7:8" x14ac:dyDescent="0.25">
      <c r="G1936" s="2" t="s">
        <v>8218</v>
      </c>
      <c r="H1936" s="2">
        <v>26</v>
      </c>
    </row>
    <row r="1937" spans="7:8" x14ac:dyDescent="0.25">
      <c r="G1937" s="2" t="s">
        <v>8218</v>
      </c>
      <c r="H1937" s="2">
        <v>27</v>
      </c>
    </row>
    <row r="1938" spans="7:8" x14ac:dyDescent="0.25">
      <c r="G1938" s="2" t="s">
        <v>8218</v>
      </c>
      <c r="H1938" s="2">
        <v>8</v>
      </c>
    </row>
    <row r="1939" spans="7:8" x14ac:dyDescent="0.25">
      <c r="G1939" s="2" t="s">
        <v>8218</v>
      </c>
      <c r="H1939" s="2">
        <v>204</v>
      </c>
    </row>
    <row r="1940" spans="7:8" x14ac:dyDescent="0.25">
      <c r="G1940" s="2" t="s">
        <v>8218</v>
      </c>
      <c r="H1940" s="2">
        <v>46</v>
      </c>
    </row>
    <row r="1941" spans="7:8" x14ac:dyDescent="0.25">
      <c r="G1941" s="2" t="s">
        <v>8218</v>
      </c>
      <c r="H1941" s="2">
        <v>17</v>
      </c>
    </row>
    <row r="1942" spans="7:8" x14ac:dyDescent="0.25">
      <c r="G1942" s="2" t="s">
        <v>8218</v>
      </c>
      <c r="H1942" s="2">
        <v>28</v>
      </c>
    </row>
    <row r="1943" spans="7:8" x14ac:dyDescent="0.25">
      <c r="G1943" s="2" t="s">
        <v>8218</v>
      </c>
      <c r="H1943" s="2">
        <v>83</v>
      </c>
    </row>
    <row r="1944" spans="7:8" x14ac:dyDescent="0.25">
      <c r="G1944" s="2" t="s">
        <v>8218</v>
      </c>
      <c r="H1944" s="2">
        <v>13</v>
      </c>
    </row>
    <row r="1945" spans="7:8" x14ac:dyDescent="0.25">
      <c r="G1945" s="2" t="s">
        <v>8218</v>
      </c>
      <c r="H1945" s="2">
        <v>8</v>
      </c>
    </row>
    <row r="1946" spans="7:8" x14ac:dyDescent="0.25">
      <c r="G1946" s="2" t="s">
        <v>8218</v>
      </c>
      <c r="H1946" s="2">
        <v>32</v>
      </c>
    </row>
    <row r="1947" spans="7:8" x14ac:dyDescent="0.25">
      <c r="G1947" s="2" t="s">
        <v>8218</v>
      </c>
      <c r="H1947" s="2">
        <v>85</v>
      </c>
    </row>
    <row r="1948" spans="7:8" x14ac:dyDescent="0.25">
      <c r="G1948" s="2" t="s">
        <v>8218</v>
      </c>
      <c r="H1948" s="2">
        <v>29</v>
      </c>
    </row>
    <row r="1949" spans="7:8" x14ac:dyDescent="0.25">
      <c r="G1949" s="2" t="s">
        <v>8218</v>
      </c>
      <c r="H1949" s="2">
        <v>24</v>
      </c>
    </row>
    <row r="1950" spans="7:8" x14ac:dyDescent="0.25">
      <c r="G1950" s="2" t="s">
        <v>8218</v>
      </c>
      <c r="H1950" s="2">
        <v>8</v>
      </c>
    </row>
    <row r="1951" spans="7:8" x14ac:dyDescent="0.25">
      <c r="G1951" s="2" t="s">
        <v>8218</v>
      </c>
      <c r="H1951" s="2">
        <v>19</v>
      </c>
    </row>
    <row r="1952" spans="7:8" x14ac:dyDescent="0.25">
      <c r="G1952" s="2" t="s">
        <v>8218</v>
      </c>
      <c r="H1952" s="2">
        <v>336</v>
      </c>
    </row>
    <row r="1953" spans="7:8" x14ac:dyDescent="0.25">
      <c r="G1953" s="2" t="s">
        <v>8218</v>
      </c>
      <c r="H1953" s="2">
        <v>13</v>
      </c>
    </row>
    <row r="1954" spans="7:8" x14ac:dyDescent="0.25">
      <c r="G1954" s="2" t="s">
        <v>8218</v>
      </c>
      <c r="H1954" s="2">
        <v>42</v>
      </c>
    </row>
    <row r="1955" spans="7:8" x14ac:dyDescent="0.25">
      <c r="G1955" s="2" t="s">
        <v>8218</v>
      </c>
      <c r="H1955" s="2">
        <v>64</v>
      </c>
    </row>
    <row r="1956" spans="7:8" x14ac:dyDescent="0.25">
      <c r="G1956" s="2" t="s">
        <v>8218</v>
      </c>
      <c r="H1956" s="2">
        <v>25</v>
      </c>
    </row>
    <row r="1957" spans="7:8" x14ac:dyDescent="0.25">
      <c r="G1957" s="2" t="s">
        <v>8218</v>
      </c>
      <c r="H1957" s="2">
        <v>20</v>
      </c>
    </row>
    <row r="1958" spans="7:8" x14ac:dyDescent="0.25">
      <c r="G1958" s="2" t="s">
        <v>8218</v>
      </c>
      <c r="H1958" s="2">
        <v>104</v>
      </c>
    </row>
    <row r="1959" spans="7:8" x14ac:dyDescent="0.25">
      <c r="G1959" s="2" t="s">
        <v>8218</v>
      </c>
      <c r="H1959" s="2">
        <v>53</v>
      </c>
    </row>
    <row r="1960" spans="7:8" x14ac:dyDescent="0.25">
      <c r="G1960" s="2" t="s">
        <v>8218</v>
      </c>
      <c r="H1960" s="2">
        <v>14</v>
      </c>
    </row>
    <row r="1961" spans="7:8" x14ac:dyDescent="0.25">
      <c r="G1961" s="2" t="s">
        <v>8218</v>
      </c>
      <c r="H1961" s="2">
        <v>20</v>
      </c>
    </row>
    <row r="1962" spans="7:8" x14ac:dyDescent="0.25">
      <c r="G1962" s="2" t="s">
        <v>8218</v>
      </c>
      <c r="H1962" s="2">
        <v>558</v>
      </c>
    </row>
    <row r="1963" spans="7:8" x14ac:dyDescent="0.25">
      <c r="G1963" s="2" t="s">
        <v>8218</v>
      </c>
      <c r="H1963" s="2">
        <v>22</v>
      </c>
    </row>
    <row r="1964" spans="7:8" x14ac:dyDescent="0.25">
      <c r="G1964" s="2" t="s">
        <v>8218</v>
      </c>
      <c r="H1964" s="2">
        <v>24</v>
      </c>
    </row>
    <row r="1965" spans="7:8" x14ac:dyDescent="0.25">
      <c r="G1965" s="2" t="s">
        <v>8218</v>
      </c>
      <c r="H1965" s="2">
        <v>74</v>
      </c>
    </row>
    <row r="1966" spans="7:8" x14ac:dyDescent="0.25">
      <c r="G1966" s="2" t="s">
        <v>8218</v>
      </c>
      <c r="H1966" s="2">
        <v>54</v>
      </c>
    </row>
    <row r="1967" spans="7:8" x14ac:dyDescent="0.25">
      <c r="G1967" s="2" t="s">
        <v>8218</v>
      </c>
      <c r="H1967" s="2">
        <v>31</v>
      </c>
    </row>
    <row r="1968" spans="7:8" x14ac:dyDescent="0.25">
      <c r="G1968" s="2" t="s">
        <v>8218</v>
      </c>
      <c r="H1968" s="2">
        <v>25</v>
      </c>
    </row>
    <row r="1969" spans="7:8" x14ac:dyDescent="0.25">
      <c r="G1969" s="2" t="s">
        <v>8218</v>
      </c>
      <c r="H1969" s="2">
        <v>17</v>
      </c>
    </row>
    <row r="1970" spans="7:8" x14ac:dyDescent="0.25">
      <c r="G1970" s="2" t="s">
        <v>8218</v>
      </c>
      <c r="H1970" s="2">
        <v>12</v>
      </c>
    </row>
    <row r="1971" spans="7:8" x14ac:dyDescent="0.25">
      <c r="G1971" s="2" t="s">
        <v>8218</v>
      </c>
      <c r="H1971" s="2">
        <v>38</v>
      </c>
    </row>
    <row r="1972" spans="7:8" x14ac:dyDescent="0.25">
      <c r="G1972" s="2" t="s">
        <v>8218</v>
      </c>
      <c r="H1972" s="2">
        <v>41</v>
      </c>
    </row>
    <row r="1973" spans="7:8" x14ac:dyDescent="0.25">
      <c r="G1973" s="2" t="s">
        <v>8218</v>
      </c>
      <c r="H1973" s="2">
        <v>19</v>
      </c>
    </row>
    <row r="1974" spans="7:8" x14ac:dyDescent="0.25">
      <c r="G1974" s="2" t="s">
        <v>8218</v>
      </c>
      <c r="H1974" s="2">
        <v>41</v>
      </c>
    </row>
    <row r="1975" spans="7:8" x14ac:dyDescent="0.25">
      <c r="G1975" s="2" t="s">
        <v>8218</v>
      </c>
      <c r="H1975" s="2">
        <v>26</v>
      </c>
    </row>
    <row r="1976" spans="7:8" x14ac:dyDescent="0.25">
      <c r="G1976" s="2" t="s">
        <v>8218</v>
      </c>
      <c r="H1976" s="2">
        <v>25</v>
      </c>
    </row>
    <row r="1977" spans="7:8" x14ac:dyDescent="0.25">
      <c r="G1977" s="2" t="s">
        <v>8218</v>
      </c>
      <c r="H1977" s="2">
        <v>9</v>
      </c>
    </row>
    <row r="1978" spans="7:8" x14ac:dyDescent="0.25">
      <c r="G1978" s="2" t="s">
        <v>8218</v>
      </c>
      <c r="H1978" s="2">
        <v>78</v>
      </c>
    </row>
    <row r="1979" spans="7:8" x14ac:dyDescent="0.25">
      <c r="G1979" s="2" t="s">
        <v>8218</v>
      </c>
      <c r="H1979" s="2">
        <v>45</v>
      </c>
    </row>
    <row r="1980" spans="7:8" x14ac:dyDescent="0.25">
      <c r="G1980" s="2" t="s">
        <v>8218</v>
      </c>
      <c r="H1980" s="2">
        <v>102</v>
      </c>
    </row>
    <row r="1981" spans="7:8" x14ac:dyDescent="0.25">
      <c r="G1981" s="2" t="s">
        <v>8218</v>
      </c>
      <c r="H1981" s="2">
        <v>5</v>
      </c>
    </row>
    <row r="1982" spans="7:8" x14ac:dyDescent="0.25">
      <c r="G1982" s="2" t="s">
        <v>8218</v>
      </c>
      <c r="H1982" s="2">
        <v>27</v>
      </c>
    </row>
    <row r="1983" spans="7:8" x14ac:dyDescent="0.25">
      <c r="G1983" s="2" t="s">
        <v>8218</v>
      </c>
      <c r="H1983" s="2">
        <v>37</v>
      </c>
    </row>
    <row r="1984" spans="7:8" x14ac:dyDescent="0.25">
      <c r="G1984" s="2" t="s">
        <v>8218</v>
      </c>
      <c r="H1984" s="2">
        <v>14</v>
      </c>
    </row>
    <row r="1985" spans="7:8" x14ac:dyDescent="0.25">
      <c r="G1985" s="2" t="s">
        <v>8218</v>
      </c>
      <c r="H1985" s="2">
        <v>27</v>
      </c>
    </row>
    <row r="1986" spans="7:8" x14ac:dyDescent="0.25">
      <c r="G1986" s="2" t="s">
        <v>8218</v>
      </c>
      <c r="H1986" s="2">
        <v>45</v>
      </c>
    </row>
    <row r="1987" spans="7:8" x14ac:dyDescent="0.25">
      <c r="G1987" s="2" t="s">
        <v>8218</v>
      </c>
      <c r="H1987" s="2">
        <v>49</v>
      </c>
    </row>
    <row r="1988" spans="7:8" x14ac:dyDescent="0.25">
      <c r="G1988" s="2" t="s">
        <v>8218</v>
      </c>
      <c r="H1988" s="2">
        <v>24</v>
      </c>
    </row>
    <row r="1989" spans="7:8" x14ac:dyDescent="0.25">
      <c r="G1989" s="2" t="s">
        <v>8218</v>
      </c>
      <c r="H1989" s="2">
        <v>112</v>
      </c>
    </row>
    <row r="1990" spans="7:8" x14ac:dyDescent="0.25">
      <c r="G1990" s="2" t="s">
        <v>8218</v>
      </c>
      <c r="H1990" s="2">
        <v>23</v>
      </c>
    </row>
    <row r="1991" spans="7:8" x14ac:dyDescent="0.25">
      <c r="G1991" s="2" t="s">
        <v>8218</v>
      </c>
      <c r="H1991" s="2">
        <v>54</v>
      </c>
    </row>
    <row r="1992" spans="7:8" x14ac:dyDescent="0.25">
      <c r="G1992" s="2" t="s">
        <v>8218</v>
      </c>
      <c r="H1992" s="2">
        <v>28</v>
      </c>
    </row>
    <row r="1993" spans="7:8" x14ac:dyDescent="0.25">
      <c r="G1993" s="2" t="s">
        <v>8218</v>
      </c>
      <c r="H1993" s="2">
        <v>11</v>
      </c>
    </row>
    <row r="1994" spans="7:8" x14ac:dyDescent="0.25">
      <c r="G1994" s="2" t="s">
        <v>8218</v>
      </c>
      <c r="H1994" s="2">
        <v>62</v>
      </c>
    </row>
    <row r="1995" spans="7:8" x14ac:dyDescent="0.25">
      <c r="G1995" s="2" t="s">
        <v>8218</v>
      </c>
      <c r="H1995" s="2">
        <v>73</v>
      </c>
    </row>
    <row r="1996" spans="7:8" x14ac:dyDescent="0.25">
      <c r="G1996" s="2" t="s">
        <v>8218</v>
      </c>
      <c r="H1996" s="2">
        <v>18</v>
      </c>
    </row>
    <row r="1997" spans="7:8" x14ac:dyDescent="0.25">
      <c r="G1997" s="2" t="s">
        <v>8218</v>
      </c>
      <c r="H1997" s="2">
        <v>35</v>
      </c>
    </row>
    <row r="1998" spans="7:8" x14ac:dyDescent="0.25">
      <c r="G1998" s="2" t="s">
        <v>8218</v>
      </c>
      <c r="H1998" s="2">
        <v>43</v>
      </c>
    </row>
    <row r="1999" spans="7:8" x14ac:dyDescent="0.25">
      <c r="G1999" s="2" t="s">
        <v>8218</v>
      </c>
      <c r="H1999" s="2">
        <v>36</v>
      </c>
    </row>
    <row r="2000" spans="7:8" x14ac:dyDescent="0.25">
      <c r="G2000" s="2" t="s">
        <v>8218</v>
      </c>
      <c r="H2000" s="2">
        <v>62</v>
      </c>
    </row>
    <row r="2001" spans="7:8" x14ac:dyDescent="0.25">
      <c r="G2001" s="2" t="s">
        <v>8218</v>
      </c>
      <c r="H2001" s="2">
        <v>15</v>
      </c>
    </row>
    <row r="2002" spans="7:8" x14ac:dyDescent="0.25">
      <c r="G2002" s="2" t="s">
        <v>8218</v>
      </c>
      <c r="H2002" s="2">
        <v>33</v>
      </c>
    </row>
    <row r="2003" spans="7:8" x14ac:dyDescent="0.25">
      <c r="G2003" s="2" t="s">
        <v>8218</v>
      </c>
      <c r="H2003" s="2">
        <v>27</v>
      </c>
    </row>
    <row r="2004" spans="7:8" x14ac:dyDescent="0.25">
      <c r="G2004" s="2" t="s">
        <v>8218</v>
      </c>
      <c r="H2004" s="2">
        <v>17</v>
      </c>
    </row>
    <row r="2005" spans="7:8" x14ac:dyDescent="0.25">
      <c r="G2005" s="2" t="s">
        <v>8218</v>
      </c>
      <c r="H2005" s="2">
        <v>4</v>
      </c>
    </row>
    <row r="2006" spans="7:8" x14ac:dyDescent="0.25">
      <c r="G2006" s="2" t="s">
        <v>8218</v>
      </c>
      <c r="H2006" s="2">
        <v>53</v>
      </c>
    </row>
    <row r="2007" spans="7:8" x14ac:dyDescent="0.25">
      <c r="G2007" s="2" t="s">
        <v>8218</v>
      </c>
      <c r="H2007" s="2">
        <v>49</v>
      </c>
    </row>
    <row r="2008" spans="7:8" x14ac:dyDescent="0.25">
      <c r="G2008" s="2" t="s">
        <v>8218</v>
      </c>
      <c r="H2008" s="2">
        <v>57</v>
      </c>
    </row>
    <row r="2009" spans="7:8" x14ac:dyDescent="0.25">
      <c r="G2009" s="2" t="s">
        <v>8218</v>
      </c>
      <c r="H2009" s="2">
        <v>69</v>
      </c>
    </row>
    <row r="2010" spans="7:8" x14ac:dyDescent="0.25">
      <c r="G2010" s="2" t="s">
        <v>8218</v>
      </c>
      <c r="H2010" s="2">
        <v>15</v>
      </c>
    </row>
    <row r="2011" spans="7:8" x14ac:dyDescent="0.25">
      <c r="G2011" s="2" t="s">
        <v>8218</v>
      </c>
      <c r="H2011" s="2">
        <v>64</v>
      </c>
    </row>
    <row r="2012" spans="7:8" x14ac:dyDescent="0.25">
      <c r="G2012" s="2" t="s">
        <v>8218</v>
      </c>
      <c r="H2012" s="2">
        <v>20</v>
      </c>
    </row>
    <row r="2013" spans="7:8" x14ac:dyDescent="0.25">
      <c r="G2013" s="2" t="s">
        <v>8218</v>
      </c>
      <c r="H2013" s="2">
        <v>27</v>
      </c>
    </row>
    <row r="2014" spans="7:8" x14ac:dyDescent="0.25">
      <c r="G2014" s="2" t="s">
        <v>8218</v>
      </c>
      <c r="H2014" s="2">
        <v>21</v>
      </c>
    </row>
    <row r="2015" spans="7:8" x14ac:dyDescent="0.25">
      <c r="G2015" s="2" t="s">
        <v>8218</v>
      </c>
      <c r="H2015" s="2">
        <v>31</v>
      </c>
    </row>
    <row r="2016" spans="7:8" x14ac:dyDescent="0.25">
      <c r="G2016" s="2" t="s">
        <v>8218</v>
      </c>
      <c r="H2016" s="2">
        <v>51</v>
      </c>
    </row>
    <row r="2017" spans="7:8" x14ac:dyDescent="0.25">
      <c r="G2017" s="2" t="s">
        <v>8218</v>
      </c>
      <c r="H2017" s="2">
        <v>57</v>
      </c>
    </row>
    <row r="2018" spans="7:8" x14ac:dyDescent="0.25">
      <c r="G2018" s="2" t="s">
        <v>8218</v>
      </c>
      <c r="H2018" s="2">
        <v>20</v>
      </c>
    </row>
    <row r="2019" spans="7:8" x14ac:dyDescent="0.25">
      <c r="G2019" s="2" t="s">
        <v>8218</v>
      </c>
      <c r="H2019" s="2">
        <v>71</v>
      </c>
    </row>
    <row r="2020" spans="7:8" x14ac:dyDescent="0.25">
      <c r="G2020" s="2" t="s">
        <v>8218</v>
      </c>
      <c r="H2020" s="2">
        <v>72</v>
      </c>
    </row>
    <row r="2021" spans="7:8" x14ac:dyDescent="0.25">
      <c r="G2021" s="2" t="s">
        <v>8218</v>
      </c>
      <c r="H2021" s="2">
        <v>45</v>
      </c>
    </row>
    <row r="2022" spans="7:8" x14ac:dyDescent="0.25">
      <c r="G2022" s="2" t="s">
        <v>8218</v>
      </c>
      <c r="H2022" s="2">
        <v>51</v>
      </c>
    </row>
    <row r="2023" spans="7:8" x14ac:dyDescent="0.25">
      <c r="G2023" s="2" t="s">
        <v>8218</v>
      </c>
      <c r="H2023" s="2">
        <v>56</v>
      </c>
    </row>
    <row r="2024" spans="7:8" x14ac:dyDescent="0.25">
      <c r="G2024" s="2" t="s">
        <v>8218</v>
      </c>
      <c r="H2024" s="2">
        <v>17</v>
      </c>
    </row>
    <row r="2025" spans="7:8" x14ac:dyDescent="0.25">
      <c r="G2025" s="2" t="s">
        <v>8218</v>
      </c>
      <c r="H2025" s="2">
        <v>197</v>
      </c>
    </row>
    <row r="2026" spans="7:8" x14ac:dyDescent="0.25">
      <c r="G2026" s="2" t="s">
        <v>8218</v>
      </c>
      <c r="H2026" s="2">
        <v>70</v>
      </c>
    </row>
    <row r="2027" spans="7:8" x14ac:dyDescent="0.25">
      <c r="G2027" s="2" t="s">
        <v>8218</v>
      </c>
      <c r="H2027" s="2">
        <v>21</v>
      </c>
    </row>
    <row r="2028" spans="7:8" x14ac:dyDescent="0.25">
      <c r="G2028" s="2" t="s">
        <v>8218</v>
      </c>
      <c r="H2028" s="2">
        <v>34</v>
      </c>
    </row>
    <row r="2029" spans="7:8" x14ac:dyDescent="0.25">
      <c r="G2029" s="2" t="s">
        <v>8218</v>
      </c>
      <c r="H2029" s="2">
        <v>39</v>
      </c>
    </row>
    <row r="2030" spans="7:8" x14ac:dyDescent="0.25">
      <c r="G2030" s="2" t="s">
        <v>8218</v>
      </c>
      <c r="H2030" s="2">
        <v>78</v>
      </c>
    </row>
    <row r="2031" spans="7:8" x14ac:dyDescent="0.25">
      <c r="G2031" s="2" t="s">
        <v>8218</v>
      </c>
      <c r="H2031" s="2">
        <v>48</v>
      </c>
    </row>
    <row r="2032" spans="7:8" x14ac:dyDescent="0.25">
      <c r="G2032" s="2" t="s">
        <v>8218</v>
      </c>
      <c r="H2032" s="2">
        <v>29</v>
      </c>
    </row>
    <row r="2033" spans="7:8" x14ac:dyDescent="0.25">
      <c r="G2033" s="2" t="s">
        <v>8218</v>
      </c>
      <c r="H2033" s="2">
        <v>73</v>
      </c>
    </row>
    <row r="2034" spans="7:8" x14ac:dyDescent="0.25">
      <c r="G2034" s="2" t="s">
        <v>8218</v>
      </c>
      <c r="H2034" s="2">
        <v>8</v>
      </c>
    </row>
    <row r="2035" spans="7:8" x14ac:dyDescent="0.25">
      <c r="G2035" s="2" t="s">
        <v>8218</v>
      </c>
      <c r="H2035" s="2">
        <v>17</v>
      </c>
    </row>
    <row r="2036" spans="7:8" x14ac:dyDescent="0.25">
      <c r="G2036" s="2" t="s">
        <v>8218</v>
      </c>
      <c r="H2036" s="2">
        <v>9</v>
      </c>
    </row>
    <row r="2037" spans="7:8" x14ac:dyDescent="0.25">
      <c r="G2037" s="2" t="s">
        <v>8218</v>
      </c>
      <c r="H2037" s="2">
        <v>17</v>
      </c>
    </row>
    <row r="2038" spans="7:8" x14ac:dyDescent="0.25">
      <c r="G2038" s="2" t="s">
        <v>8218</v>
      </c>
      <c r="H2038" s="2">
        <v>33</v>
      </c>
    </row>
    <row r="2039" spans="7:8" x14ac:dyDescent="0.25">
      <c r="G2039" s="2" t="s">
        <v>8218</v>
      </c>
      <c r="H2039" s="2">
        <v>38</v>
      </c>
    </row>
    <row r="2040" spans="7:8" x14ac:dyDescent="0.25">
      <c r="G2040" s="2" t="s">
        <v>8218</v>
      </c>
      <c r="H2040" s="2">
        <v>79</v>
      </c>
    </row>
    <row r="2041" spans="7:8" x14ac:dyDescent="0.25">
      <c r="G2041" s="2" t="s">
        <v>8218</v>
      </c>
      <c r="H2041" s="2">
        <v>46</v>
      </c>
    </row>
    <row r="2042" spans="7:8" x14ac:dyDescent="0.25">
      <c r="G2042" s="2" t="s">
        <v>8218</v>
      </c>
      <c r="H2042" s="2">
        <v>20</v>
      </c>
    </row>
    <row r="2043" spans="7:8" x14ac:dyDescent="0.25">
      <c r="G2043" s="2" t="s">
        <v>8218</v>
      </c>
      <c r="H2043" s="2">
        <v>20</v>
      </c>
    </row>
    <row r="2044" spans="7:8" x14ac:dyDescent="0.25">
      <c r="G2044" s="2" t="s">
        <v>8218</v>
      </c>
      <c r="H2044" s="2">
        <v>13</v>
      </c>
    </row>
    <row r="2045" spans="7:8" x14ac:dyDescent="0.25">
      <c r="G2045" s="2" t="s">
        <v>8218</v>
      </c>
      <c r="H2045" s="2">
        <v>22</v>
      </c>
    </row>
    <row r="2046" spans="7:8" x14ac:dyDescent="0.25">
      <c r="G2046" s="2" t="s">
        <v>8218</v>
      </c>
      <c r="H2046" s="2">
        <v>36</v>
      </c>
    </row>
    <row r="2047" spans="7:8" x14ac:dyDescent="0.25">
      <c r="G2047" s="2" t="s">
        <v>8218</v>
      </c>
      <c r="H2047" s="2">
        <v>40</v>
      </c>
    </row>
    <row r="2048" spans="7:8" x14ac:dyDescent="0.25">
      <c r="G2048" s="2" t="s">
        <v>8218</v>
      </c>
      <c r="H2048" s="2">
        <v>9</v>
      </c>
    </row>
    <row r="2049" spans="7:8" x14ac:dyDescent="0.25">
      <c r="G2049" s="2" t="s">
        <v>8218</v>
      </c>
      <c r="H2049" s="2">
        <v>19</v>
      </c>
    </row>
    <row r="2050" spans="7:8" x14ac:dyDescent="0.25">
      <c r="G2050" s="2" t="s">
        <v>8218</v>
      </c>
      <c r="H2050" s="2">
        <v>14</v>
      </c>
    </row>
    <row r="2051" spans="7:8" x14ac:dyDescent="0.25">
      <c r="G2051" s="2" t="s">
        <v>8218</v>
      </c>
      <c r="H2051" s="2">
        <v>38</v>
      </c>
    </row>
    <row r="2052" spans="7:8" x14ac:dyDescent="0.25">
      <c r="G2052" s="2" t="s">
        <v>8218</v>
      </c>
      <c r="H2052" s="2">
        <v>58</v>
      </c>
    </row>
    <row r="2053" spans="7:8" x14ac:dyDescent="0.25">
      <c r="G2053" s="2" t="s">
        <v>8218</v>
      </c>
      <c r="H2053" s="2">
        <v>28</v>
      </c>
    </row>
    <row r="2054" spans="7:8" x14ac:dyDescent="0.25">
      <c r="G2054" s="2" t="s">
        <v>8218</v>
      </c>
      <c r="H2054" s="2">
        <v>17</v>
      </c>
    </row>
    <row r="2055" spans="7:8" x14ac:dyDescent="0.25">
      <c r="G2055" s="2" t="s">
        <v>8218</v>
      </c>
      <c r="H2055" s="2">
        <v>12</v>
      </c>
    </row>
    <row r="2056" spans="7:8" x14ac:dyDescent="0.25">
      <c r="G2056" s="2" t="s">
        <v>8218</v>
      </c>
      <c r="H2056" s="2">
        <v>40</v>
      </c>
    </row>
    <row r="2057" spans="7:8" x14ac:dyDescent="0.25">
      <c r="G2057" s="2" t="s">
        <v>8218</v>
      </c>
      <c r="H2057" s="2">
        <v>57</v>
      </c>
    </row>
    <row r="2058" spans="7:8" x14ac:dyDescent="0.25">
      <c r="G2058" s="2" t="s">
        <v>8218</v>
      </c>
      <c r="H2058" s="2">
        <v>114</v>
      </c>
    </row>
    <row r="2059" spans="7:8" x14ac:dyDescent="0.25">
      <c r="G2059" s="2" t="s">
        <v>8218</v>
      </c>
      <c r="H2059" s="2">
        <v>31</v>
      </c>
    </row>
    <row r="2060" spans="7:8" x14ac:dyDescent="0.25">
      <c r="G2060" s="2" t="s">
        <v>8218</v>
      </c>
      <c r="H2060" s="2">
        <v>3</v>
      </c>
    </row>
    <row r="2061" spans="7:8" x14ac:dyDescent="0.25">
      <c r="G2061" s="2" t="s">
        <v>8218</v>
      </c>
      <c r="H2061" s="2">
        <v>16</v>
      </c>
    </row>
    <row r="2062" spans="7:8" x14ac:dyDescent="0.25">
      <c r="G2062" s="2" t="s">
        <v>8218</v>
      </c>
      <c r="H2062" s="2">
        <v>199</v>
      </c>
    </row>
    <row r="2063" spans="7:8" x14ac:dyDescent="0.25">
      <c r="G2063" s="2" t="s">
        <v>8218</v>
      </c>
      <c r="H2063" s="2">
        <v>31</v>
      </c>
    </row>
    <row r="2064" spans="7:8" x14ac:dyDescent="0.25">
      <c r="G2064" s="2" t="s">
        <v>8218</v>
      </c>
      <c r="H2064" s="2">
        <v>30</v>
      </c>
    </row>
    <row r="2065" spans="7:8" x14ac:dyDescent="0.25">
      <c r="G2065" s="2" t="s">
        <v>8218</v>
      </c>
      <c r="H2065" s="2">
        <v>34</v>
      </c>
    </row>
    <row r="2066" spans="7:8" x14ac:dyDescent="0.25">
      <c r="G2066" s="2" t="s">
        <v>8218</v>
      </c>
      <c r="H2066" s="2">
        <v>18</v>
      </c>
    </row>
    <row r="2067" spans="7:8" x14ac:dyDescent="0.25">
      <c r="G2067" s="2" t="s">
        <v>8218</v>
      </c>
      <c r="H2067" s="2">
        <v>67</v>
      </c>
    </row>
    <row r="2068" spans="7:8" x14ac:dyDescent="0.25">
      <c r="G2068" s="2" t="s">
        <v>8218</v>
      </c>
      <c r="H2068" s="2">
        <v>66</v>
      </c>
    </row>
    <row r="2069" spans="7:8" x14ac:dyDescent="0.25">
      <c r="G2069" s="2" t="s">
        <v>8218</v>
      </c>
      <c r="H2069" s="2">
        <v>23</v>
      </c>
    </row>
    <row r="2070" spans="7:8" x14ac:dyDescent="0.25">
      <c r="G2070" s="2" t="s">
        <v>8218</v>
      </c>
      <c r="H2070" s="2">
        <v>126</v>
      </c>
    </row>
    <row r="2071" spans="7:8" x14ac:dyDescent="0.25">
      <c r="G2071" s="2" t="s">
        <v>8218</v>
      </c>
      <c r="H2071" s="2">
        <v>6</v>
      </c>
    </row>
    <row r="2072" spans="7:8" x14ac:dyDescent="0.25">
      <c r="G2072" s="2" t="s">
        <v>8218</v>
      </c>
      <c r="H2072" s="2">
        <v>25</v>
      </c>
    </row>
    <row r="2073" spans="7:8" x14ac:dyDescent="0.25">
      <c r="G2073" s="2" t="s">
        <v>8218</v>
      </c>
      <c r="H2073" s="2">
        <v>39</v>
      </c>
    </row>
    <row r="2074" spans="7:8" x14ac:dyDescent="0.25">
      <c r="G2074" s="2" t="s">
        <v>8218</v>
      </c>
      <c r="H2074" s="2">
        <v>62</v>
      </c>
    </row>
    <row r="2075" spans="7:8" x14ac:dyDescent="0.25">
      <c r="G2075" s="2" t="s">
        <v>8218</v>
      </c>
      <c r="H2075" s="2">
        <v>31</v>
      </c>
    </row>
    <row r="2076" spans="7:8" x14ac:dyDescent="0.25">
      <c r="G2076" s="2" t="s">
        <v>8218</v>
      </c>
      <c r="H2076" s="2">
        <v>274</v>
      </c>
    </row>
    <row r="2077" spans="7:8" x14ac:dyDescent="0.25">
      <c r="G2077" s="2" t="s">
        <v>8218</v>
      </c>
      <c r="H2077" s="2">
        <v>17</v>
      </c>
    </row>
    <row r="2078" spans="7:8" x14ac:dyDescent="0.25">
      <c r="G2078" s="2" t="s">
        <v>8218</v>
      </c>
      <c r="H2078" s="2">
        <v>14</v>
      </c>
    </row>
    <row r="2079" spans="7:8" x14ac:dyDescent="0.25">
      <c r="G2079" s="2" t="s">
        <v>8218</v>
      </c>
      <c r="H2079" s="2">
        <v>60</v>
      </c>
    </row>
    <row r="2080" spans="7:8" x14ac:dyDescent="0.25">
      <c r="G2080" s="2" t="s">
        <v>8218</v>
      </c>
      <c r="H2080" s="2">
        <v>33</v>
      </c>
    </row>
    <row r="2081" spans="7:8" x14ac:dyDescent="0.25">
      <c r="G2081" s="2" t="s">
        <v>8218</v>
      </c>
      <c r="H2081" s="2">
        <v>78</v>
      </c>
    </row>
    <row r="2082" spans="7:8" x14ac:dyDescent="0.25">
      <c r="G2082" s="2" t="s">
        <v>8218</v>
      </c>
      <c r="H2082" s="2">
        <v>30</v>
      </c>
    </row>
    <row r="2083" spans="7:8" x14ac:dyDescent="0.25">
      <c r="G2083" s="2" t="s">
        <v>8218</v>
      </c>
      <c r="H2083" s="2">
        <v>136</v>
      </c>
    </row>
    <row r="2084" spans="7:8" x14ac:dyDescent="0.25">
      <c r="G2084" s="2" t="s">
        <v>8218</v>
      </c>
      <c r="H2084" s="2">
        <v>40</v>
      </c>
    </row>
    <row r="2085" spans="7:8" x14ac:dyDescent="0.25">
      <c r="G2085" s="2" t="s">
        <v>8218</v>
      </c>
      <c r="H2085" s="2">
        <v>18</v>
      </c>
    </row>
    <row r="2086" spans="7:8" x14ac:dyDescent="0.25">
      <c r="G2086" s="2" t="s">
        <v>8218</v>
      </c>
      <c r="H2086" s="2">
        <v>39</v>
      </c>
    </row>
    <row r="2087" spans="7:8" x14ac:dyDescent="0.25">
      <c r="G2087" s="2" t="s">
        <v>8218</v>
      </c>
      <c r="H2087" s="2">
        <v>21</v>
      </c>
    </row>
    <row r="2088" spans="7:8" x14ac:dyDescent="0.25">
      <c r="G2088" s="2" t="s">
        <v>8218</v>
      </c>
      <c r="H2088" s="2">
        <v>30</v>
      </c>
    </row>
    <row r="2089" spans="7:8" x14ac:dyDescent="0.25">
      <c r="G2089" s="2" t="s">
        <v>8218</v>
      </c>
      <c r="H2089" s="2">
        <v>27</v>
      </c>
    </row>
    <row r="2090" spans="7:8" x14ac:dyDescent="0.25">
      <c r="G2090" s="2" t="s">
        <v>8218</v>
      </c>
      <c r="H2090" s="2">
        <v>35</v>
      </c>
    </row>
    <row r="2091" spans="7:8" x14ac:dyDescent="0.25">
      <c r="G2091" s="2" t="s">
        <v>8218</v>
      </c>
      <c r="H2091" s="2">
        <v>13</v>
      </c>
    </row>
    <row r="2092" spans="7:8" x14ac:dyDescent="0.25">
      <c r="G2092" s="2" t="s">
        <v>8218</v>
      </c>
      <c r="H2092" s="2">
        <v>23</v>
      </c>
    </row>
    <row r="2093" spans="7:8" x14ac:dyDescent="0.25">
      <c r="G2093" s="2" t="s">
        <v>8218</v>
      </c>
      <c r="H2093" s="2">
        <v>39</v>
      </c>
    </row>
    <row r="2094" spans="7:8" x14ac:dyDescent="0.25">
      <c r="G2094" s="2" t="s">
        <v>8218</v>
      </c>
      <c r="H2094" s="2">
        <v>35</v>
      </c>
    </row>
    <row r="2095" spans="7:8" x14ac:dyDescent="0.25">
      <c r="G2095" s="2" t="s">
        <v>8218</v>
      </c>
      <c r="H2095" s="2">
        <v>27</v>
      </c>
    </row>
    <row r="2096" spans="7:8" x14ac:dyDescent="0.25">
      <c r="G2096" s="2" t="s">
        <v>8218</v>
      </c>
      <c r="H2096" s="2">
        <v>21</v>
      </c>
    </row>
    <row r="2097" spans="7:8" x14ac:dyDescent="0.25">
      <c r="G2097" s="2" t="s">
        <v>8218</v>
      </c>
      <c r="H2097" s="2">
        <v>104</v>
      </c>
    </row>
    <row r="2098" spans="7:8" x14ac:dyDescent="0.25">
      <c r="G2098" s="2" t="s">
        <v>8218</v>
      </c>
      <c r="H2098" s="2">
        <v>19</v>
      </c>
    </row>
    <row r="2099" spans="7:8" x14ac:dyDescent="0.25">
      <c r="G2099" s="2" t="s">
        <v>8218</v>
      </c>
      <c r="H2099" s="2">
        <v>97</v>
      </c>
    </row>
    <row r="2100" spans="7:8" x14ac:dyDescent="0.25">
      <c r="G2100" s="2" t="s">
        <v>8218</v>
      </c>
      <c r="H2100" s="2">
        <v>27</v>
      </c>
    </row>
    <row r="2101" spans="7:8" x14ac:dyDescent="0.25">
      <c r="G2101" s="2" t="s">
        <v>8218</v>
      </c>
      <c r="H2101" s="2">
        <v>24</v>
      </c>
    </row>
    <row r="2102" spans="7:8" x14ac:dyDescent="0.25">
      <c r="G2102" s="2" t="s">
        <v>8218</v>
      </c>
      <c r="H2102" s="2">
        <v>13</v>
      </c>
    </row>
    <row r="2103" spans="7:8" x14ac:dyDescent="0.25">
      <c r="G2103" s="2" t="s">
        <v>8218</v>
      </c>
      <c r="H2103" s="2">
        <v>46</v>
      </c>
    </row>
    <row r="2104" spans="7:8" x14ac:dyDescent="0.25">
      <c r="G2104" s="2" t="s">
        <v>8218</v>
      </c>
      <c r="H2104" s="2">
        <v>4</v>
      </c>
    </row>
    <row r="2105" spans="7:8" x14ac:dyDescent="0.25">
      <c r="G2105" s="2" t="s">
        <v>8218</v>
      </c>
      <c r="H2105" s="2">
        <v>40</v>
      </c>
    </row>
    <row r="2106" spans="7:8" x14ac:dyDescent="0.25">
      <c r="G2106" s="2" t="s">
        <v>8218</v>
      </c>
      <c r="H2106" s="2">
        <v>44</v>
      </c>
    </row>
    <row r="2107" spans="7:8" x14ac:dyDescent="0.25">
      <c r="G2107" s="2" t="s">
        <v>8218</v>
      </c>
      <c r="H2107" s="2">
        <v>35</v>
      </c>
    </row>
    <row r="2108" spans="7:8" x14ac:dyDescent="0.25">
      <c r="G2108" s="2" t="s">
        <v>8218</v>
      </c>
      <c r="H2108" s="2">
        <v>63</v>
      </c>
    </row>
    <row r="2109" spans="7:8" x14ac:dyDescent="0.25">
      <c r="G2109" s="2" t="s">
        <v>8218</v>
      </c>
      <c r="H2109" s="2">
        <v>89</v>
      </c>
    </row>
    <row r="2110" spans="7:8" x14ac:dyDescent="0.25">
      <c r="G2110" s="2" t="s">
        <v>8218</v>
      </c>
      <c r="H2110" s="2">
        <v>15</v>
      </c>
    </row>
    <row r="2111" spans="7:8" x14ac:dyDescent="0.25">
      <c r="G2111" s="2" t="s">
        <v>8218</v>
      </c>
      <c r="H2111" s="2">
        <v>46</v>
      </c>
    </row>
    <row r="2112" spans="7:8" x14ac:dyDescent="0.25">
      <c r="G2112" s="2" t="s">
        <v>8218</v>
      </c>
      <c r="H2112" s="2">
        <v>33</v>
      </c>
    </row>
    <row r="2113" spans="7:8" x14ac:dyDescent="0.25">
      <c r="G2113" s="2" t="s">
        <v>8218</v>
      </c>
      <c r="H2113" s="2">
        <v>52</v>
      </c>
    </row>
    <row r="2114" spans="7:8" x14ac:dyDescent="0.25">
      <c r="G2114" s="2" t="s">
        <v>8218</v>
      </c>
      <c r="H2114" s="2">
        <v>7</v>
      </c>
    </row>
    <row r="2115" spans="7:8" x14ac:dyDescent="0.25">
      <c r="G2115" s="2" t="s">
        <v>8218</v>
      </c>
      <c r="H2115" s="2">
        <v>28</v>
      </c>
    </row>
    <row r="2116" spans="7:8" x14ac:dyDescent="0.25">
      <c r="G2116" s="2" t="s">
        <v>8218</v>
      </c>
      <c r="H2116" s="2">
        <v>11</v>
      </c>
    </row>
    <row r="2117" spans="7:8" x14ac:dyDescent="0.25">
      <c r="G2117" s="2" t="s">
        <v>8218</v>
      </c>
      <c r="H2117" s="2">
        <v>15</v>
      </c>
    </row>
    <row r="2118" spans="7:8" x14ac:dyDescent="0.25">
      <c r="G2118" s="2" t="s">
        <v>8218</v>
      </c>
      <c r="H2118" s="2">
        <v>30</v>
      </c>
    </row>
    <row r="2119" spans="7:8" x14ac:dyDescent="0.25">
      <c r="G2119" s="2" t="s">
        <v>8218</v>
      </c>
      <c r="H2119" s="2">
        <v>27</v>
      </c>
    </row>
    <row r="2120" spans="7:8" x14ac:dyDescent="0.25">
      <c r="G2120" s="2" t="s">
        <v>8218</v>
      </c>
      <c r="H2120" s="2">
        <v>28</v>
      </c>
    </row>
    <row r="2121" spans="7:8" x14ac:dyDescent="0.25">
      <c r="G2121" s="2" t="s">
        <v>8218</v>
      </c>
      <c r="H2121" s="2">
        <v>17</v>
      </c>
    </row>
    <row r="2122" spans="7:8" x14ac:dyDescent="0.25">
      <c r="G2122" s="2" t="s">
        <v>8218</v>
      </c>
      <c r="H2122" s="2">
        <v>50</v>
      </c>
    </row>
    <row r="2123" spans="7:8" x14ac:dyDescent="0.25">
      <c r="G2123" s="2" t="s">
        <v>8218</v>
      </c>
      <c r="H2123" s="2">
        <v>26</v>
      </c>
    </row>
    <row r="2124" spans="7:8" x14ac:dyDescent="0.25">
      <c r="G2124" s="2" t="s">
        <v>8218</v>
      </c>
      <c r="H2124" s="2">
        <v>88</v>
      </c>
    </row>
    <row r="2125" spans="7:8" x14ac:dyDescent="0.25">
      <c r="G2125" s="2" t="s">
        <v>8218</v>
      </c>
      <c r="H2125" s="2">
        <v>91</v>
      </c>
    </row>
    <row r="2126" spans="7:8" x14ac:dyDescent="0.25">
      <c r="G2126" s="2" t="s">
        <v>8218</v>
      </c>
      <c r="H2126" s="2">
        <v>3</v>
      </c>
    </row>
    <row r="2127" spans="7:8" x14ac:dyDescent="0.25">
      <c r="G2127" s="2" t="s">
        <v>8218</v>
      </c>
      <c r="H2127" s="2">
        <v>28</v>
      </c>
    </row>
    <row r="2128" spans="7:8" x14ac:dyDescent="0.25">
      <c r="G2128" s="2" t="s">
        <v>8218</v>
      </c>
      <c r="H2128" s="2">
        <v>77</v>
      </c>
    </row>
    <row r="2129" spans="7:8" x14ac:dyDescent="0.25">
      <c r="G2129" s="2" t="s">
        <v>8218</v>
      </c>
      <c r="H2129" s="2">
        <v>27</v>
      </c>
    </row>
    <row r="2130" spans="7:8" x14ac:dyDescent="0.25">
      <c r="G2130" s="2" t="s">
        <v>8218</v>
      </c>
      <c r="H2130" s="2">
        <v>107</v>
      </c>
    </row>
    <row r="2131" spans="7:8" x14ac:dyDescent="0.25">
      <c r="G2131" s="2" t="s">
        <v>8218</v>
      </c>
      <c r="H2131" s="2">
        <v>96</v>
      </c>
    </row>
    <row r="2132" spans="7:8" x14ac:dyDescent="0.25">
      <c r="G2132" s="2" t="s">
        <v>8218</v>
      </c>
      <c r="H2132" s="2">
        <v>56</v>
      </c>
    </row>
    <row r="2133" spans="7:8" x14ac:dyDescent="0.25">
      <c r="G2133" s="2" t="s">
        <v>8218</v>
      </c>
      <c r="H2133" s="2">
        <v>58</v>
      </c>
    </row>
    <row r="2134" spans="7:8" x14ac:dyDescent="0.25">
      <c r="G2134" s="2" t="s">
        <v>8218</v>
      </c>
      <c r="H2134" s="2">
        <v>15</v>
      </c>
    </row>
    <row r="2135" spans="7:8" x14ac:dyDescent="0.25">
      <c r="G2135" s="2" t="s">
        <v>8218</v>
      </c>
      <c r="H2135" s="2">
        <v>20</v>
      </c>
    </row>
    <row r="2136" spans="7:8" x14ac:dyDescent="0.25">
      <c r="G2136" s="2" t="s">
        <v>8218</v>
      </c>
      <c r="H2136" s="2">
        <v>38</v>
      </c>
    </row>
    <row r="2137" spans="7:8" x14ac:dyDescent="0.25">
      <c r="G2137" s="2" t="s">
        <v>8218</v>
      </c>
      <c r="H2137" s="2">
        <v>33</v>
      </c>
    </row>
    <row r="2138" spans="7:8" x14ac:dyDescent="0.25">
      <c r="G2138" s="2" t="s">
        <v>8218</v>
      </c>
      <c r="H2138" s="2">
        <v>57</v>
      </c>
    </row>
    <row r="2139" spans="7:8" x14ac:dyDescent="0.25">
      <c r="G2139" s="2" t="s">
        <v>8218</v>
      </c>
      <c r="H2139" s="2">
        <v>25</v>
      </c>
    </row>
    <row r="2140" spans="7:8" x14ac:dyDescent="0.25">
      <c r="G2140" s="2" t="s">
        <v>8218</v>
      </c>
      <c r="H2140" s="2">
        <v>14</v>
      </c>
    </row>
    <row r="2141" spans="7:8" x14ac:dyDescent="0.25">
      <c r="G2141" s="2" t="s">
        <v>8218</v>
      </c>
      <c r="H2141" s="2">
        <v>94</v>
      </c>
    </row>
    <row r="2142" spans="7:8" x14ac:dyDescent="0.25">
      <c r="G2142" s="2" t="s">
        <v>8218</v>
      </c>
      <c r="H2142" s="2">
        <v>59</v>
      </c>
    </row>
    <row r="2143" spans="7:8" x14ac:dyDescent="0.25">
      <c r="G2143" s="2" t="s">
        <v>8218</v>
      </c>
      <c r="H2143" s="2">
        <v>36</v>
      </c>
    </row>
    <row r="2144" spans="7:8" x14ac:dyDescent="0.25">
      <c r="G2144" s="2" t="s">
        <v>8218</v>
      </c>
      <c r="H2144" s="2">
        <v>115</v>
      </c>
    </row>
    <row r="2145" spans="7:8" x14ac:dyDescent="0.25">
      <c r="G2145" s="2" t="s">
        <v>8218</v>
      </c>
      <c r="H2145" s="2">
        <v>30</v>
      </c>
    </row>
    <row r="2146" spans="7:8" x14ac:dyDescent="0.25">
      <c r="G2146" s="2" t="s">
        <v>8218</v>
      </c>
      <c r="H2146" s="2">
        <v>52</v>
      </c>
    </row>
    <row r="2147" spans="7:8" x14ac:dyDescent="0.25">
      <c r="G2147" s="2" t="s">
        <v>8218</v>
      </c>
      <c r="H2147" s="2">
        <v>27</v>
      </c>
    </row>
    <row r="2148" spans="7:8" x14ac:dyDescent="0.25">
      <c r="G2148" s="2" t="s">
        <v>8218</v>
      </c>
      <c r="H2148" s="2">
        <v>24</v>
      </c>
    </row>
    <row r="2149" spans="7:8" x14ac:dyDescent="0.25">
      <c r="G2149" s="2" t="s">
        <v>8218</v>
      </c>
      <c r="H2149" s="2">
        <v>10</v>
      </c>
    </row>
    <row r="2150" spans="7:8" x14ac:dyDescent="0.25">
      <c r="G2150" s="2" t="s">
        <v>8218</v>
      </c>
      <c r="H2150" s="2">
        <v>30</v>
      </c>
    </row>
    <row r="2151" spans="7:8" x14ac:dyDescent="0.25">
      <c r="G2151" s="2" t="s">
        <v>8218</v>
      </c>
      <c r="H2151" s="2">
        <v>71</v>
      </c>
    </row>
    <row r="2152" spans="7:8" x14ac:dyDescent="0.25">
      <c r="G2152" s="2" t="s">
        <v>8218</v>
      </c>
      <c r="H2152" s="2">
        <v>10</v>
      </c>
    </row>
    <row r="2153" spans="7:8" x14ac:dyDescent="0.25">
      <c r="G2153" s="2" t="s">
        <v>8218</v>
      </c>
      <c r="H2153" s="2">
        <v>24</v>
      </c>
    </row>
    <row r="2154" spans="7:8" x14ac:dyDescent="0.25">
      <c r="G2154" s="2" t="s">
        <v>8218</v>
      </c>
      <c r="H2154" s="2">
        <v>38</v>
      </c>
    </row>
    <row r="2155" spans="7:8" x14ac:dyDescent="0.25">
      <c r="G2155" s="2" t="s">
        <v>8218</v>
      </c>
      <c r="H2155" s="2">
        <v>26</v>
      </c>
    </row>
    <row r="2156" spans="7:8" x14ac:dyDescent="0.25">
      <c r="G2156" s="2" t="s">
        <v>8218</v>
      </c>
      <c r="H2156" s="2">
        <v>19</v>
      </c>
    </row>
    <row r="2157" spans="7:8" x14ac:dyDescent="0.25">
      <c r="G2157" s="2" t="s">
        <v>8218</v>
      </c>
      <c r="H2157" s="2">
        <v>11</v>
      </c>
    </row>
    <row r="2158" spans="7:8" x14ac:dyDescent="0.25">
      <c r="G2158" s="2" t="s">
        <v>8218</v>
      </c>
      <c r="H2158" s="2">
        <v>27</v>
      </c>
    </row>
    <row r="2159" spans="7:8" x14ac:dyDescent="0.25">
      <c r="G2159" s="2" t="s">
        <v>8218</v>
      </c>
      <c r="H2159" s="2">
        <v>34</v>
      </c>
    </row>
    <row r="2160" spans="7:8" x14ac:dyDescent="0.25">
      <c r="G2160" s="2" t="s">
        <v>8218</v>
      </c>
      <c r="H2160" s="2">
        <v>20</v>
      </c>
    </row>
    <row r="2161" spans="7:8" x14ac:dyDescent="0.25">
      <c r="G2161" s="2" t="s">
        <v>8218</v>
      </c>
      <c r="H2161" s="2">
        <v>37</v>
      </c>
    </row>
    <row r="2162" spans="7:8" x14ac:dyDescent="0.25">
      <c r="G2162" s="2" t="s">
        <v>8218</v>
      </c>
      <c r="H2162" s="2">
        <v>20</v>
      </c>
    </row>
    <row r="2163" spans="7:8" x14ac:dyDescent="0.25">
      <c r="G2163" s="2" t="s">
        <v>8218</v>
      </c>
      <c r="H2163" s="2">
        <v>10</v>
      </c>
    </row>
    <row r="2164" spans="7:8" x14ac:dyDescent="0.25">
      <c r="G2164" s="2" t="s">
        <v>8218</v>
      </c>
      <c r="H2164" s="2">
        <v>26</v>
      </c>
    </row>
    <row r="2165" spans="7:8" x14ac:dyDescent="0.25">
      <c r="G2165" s="2" t="s">
        <v>8218</v>
      </c>
      <c r="H2165" s="2">
        <v>20</v>
      </c>
    </row>
    <row r="2166" spans="7:8" x14ac:dyDescent="0.25">
      <c r="G2166" s="2" t="s">
        <v>8218</v>
      </c>
      <c r="H2166" s="2">
        <v>46</v>
      </c>
    </row>
    <row r="2167" spans="7:8" x14ac:dyDescent="0.25">
      <c r="G2167" s="2" t="s">
        <v>8218</v>
      </c>
      <c r="H2167" s="2">
        <v>76</v>
      </c>
    </row>
    <row r="2168" spans="7:8" x14ac:dyDescent="0.25">
      <c r="G2168" s="2" t="s">
        <v>8218</v>
      </c>
      <c r="H2168" s="2">
        <v>41</v>
      </c>
    </row>
    <row r="2169" spans="7:8" x14ac:dyDescent="0.25">
      <c r="G2169" s="2" t="s">
        <v>8218</v>
      </c>
      <c r="H2169" s="2">
        <v>7</v>
      </c>
    </row>
    <row r="2170" spans="7:8" x14ac:dyDescent="0.25">
      <c r="G2170" s="2" t="s">
        <v>8218</v>
      </c>
      <c r="H2170" s="2">
        <v>49</v>
      </c>
    </row>
    <row r="2171" spans="7:8" x14ac:dyDescent="0.25">
      <c r="G2171" s="2" t="s">
        <v>8218</v>
      </c>
      <c r="H2171" s="2">
        <v>26</v>
      </c>
    </row>
    <row r="2172" spans="7:8" x14ac:dyDescent="0.25">
      <c r="G2172" s="2" t="s">
        <v>8218</v>
      </c>
      <c r="H2172" s="2">
        <v>65</v>
      </c>
    </row>
    <row r="2173" spans="7:8" x14ac:dyDescent="0.25">
      <c r="G2173" s="2" t="s">
        <v>8218</v>
      </c>
      <c r="H2173" s="2">
        <v>28</v>
      </c>
    </row>
    <row r="2174" spans="7:8" x14ac:dyDescent="0.25">
      <c r="G2174" s="2" t="s">
        <v>8218</v>
      </c>
      <c r="H2174" s="2">
        <v>8</v>
      </c>
    </row>
    <row r="2175" spans="7:8" x14ac:dyDescent="0.25">
      <c r="G2175" s="2" t="s">
        <v>8218</v>
      </c>
      <c r="H2175" s="2">
        <v>3</v>
      </c>
    </row>
    <row r="2176" spans="7:8" x14ac:dyDescent="0.25">
      <c r="G2176" s="2" t="s">
        <v>8218</v>
      </c>
      <c r="H2176" s="2">
        <v>9</v>
      </c>
    </row>
    <row r="2177" spans="7:8" x14ac:dyDescent="0.25">
      <c r="G2177" s="2" t="s">
        <v>8218</v>
      </c>
      <c r="H2177" s="2">
        <v>9</v>
      </c>
    </row>
    <row r="2178" spans="7:8" x14ac:dyDescent="0.25">
      <c r="G2178" s="2" t="s">
        <v>8218</v>
      </c>
      <c r="H2178" s="2">
        <v>20</v>
      </c>
    </row>
    <row r="2179" spans="7:8" x14ac:dyDescent="0.25">
      <c r="G2179" s="2" t="s">
        <v>8218</v>
      </c>
      <c r="H2179" s="2">
        <v>57</v>
      </c>
    </row>
    <row r="2180" spans="7:8" x14ac:dyDescent="0.25">
      <c r="G2180" s="2" t="s">
        <v>8218</v>
      </c>
      <c r="H2180" s="2">
        <v>8</v>
      </c>
    </row>
    <row r="2181" spans="7:8" x14ac:dyDescent="0.25">
      <c r="G2181" s="2" t="s">
        <v>8218</v>
      </c>
      <c r="H2181" s="2">
        <v>14</v>
      </c>
    </row>
    <row r="2182" spans="7:8" x14ac:dyDescent="0.25">
      <c r="G2182" s="2" t="s">
        <v>8218</v>
      </c>
      <c r="H2182" s="2">
        <v>17</v>
      </c>
    </row>
    <row r="2183" spans="7:8" x14ac:dyDescent="0.25">
      <c r="G2183" s="2" t="s">
        <v>8218</v>
      </c>
      <c r="H2183" s="2">
        <v>100</v>
      </c>
    </row>
    <row r="2184" spans="7:8" x14ac:dyDescent="0.25">
      <c r="G2184" s="2" t="s">
        <v>8218</v>
      </c>
      <c r="H2184" s="2">
        <v>32</v>
      </c>
    </row>
    <row r="2185" spans="7:8" x14ac:dyDescent="0.25">
      <c r="G2185" s="2" t="s">
        <v>8218</v>
      </c>
      <c r="H2185" s="2">
        <v>3</v>
      </c>
    </row>
  </sheetData>
  <conditionalFormatting sqref="G1:G2185">
    <cfRule type="cellIs" dxfId="7" priority="9" operator="equal">
      <formula>"live"</formula>
    </cfRule>
    <cfRule type="cellIs" dxfId="6" priority="12" operator="equal">
      <formula>"failed"</formula>
    </cfRule>
  </conditionalFormatting>
  <conditionalFormatting sqref="G1:G2185">
    <cfRule type="cellIs" dxfId="5" priority="10" operator="equal">
      <formula>"canceled"</formula>
    </cfRule>
    <cfRule type="cellIs" dxfId="4" priority="11" operator="equal">
      <formula>"successful"</formula>
    </cfRule>
  </conditionalFormatting>
  <conditionalFormatting sqref="K1:K1530">
    <cfRule type="cellIs" dxfId="3" priority="1" operator="equal">
      <formula>"live"</formula>
    </cfRule>
    <cfRule type="cellIs" dxfId="2" priority="4" operator="equal">
      <formula>"failed"</formula>
    </cfRule>
  </conditionalFormatting>
  <conditionalFormatting sqref="K1:K1530">
    <cfRule type="cellIs" dxfId="1" priority="2" operator="equal">
      <formula>"canceled"</formula>
    </cfRule>
    <cfRule type="cellIs" dxfId="0" priority="3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BD653-A2FF-40C1-BDF3-BA8DC3771542}">
  <dimension ref="A1:C10"/>
  <sheetViews>
    <sheetView zoomScaleNormal="100" workbookViewId="0">
      <selection activeCell="O28" sqref="O28"/>
    </sheetView>
  </sheetViews>
  <sheetFormatPr defaultRowHeight="15" x14ac:dyDescent="0.25"/>
  <cols>
    <col min="1" max="1" width="15.5703125" customWidth="1"/>
    <col min="2" max="2" width="12.5703125" bestFit="1" customWidth="1"/>
  </cols>
  <sheetData>
    <row r="1" spans="1:3" x14ac:dyDescent="0.25">
      <c r="A1" t="s">
        <v>8305</v>
      </c>
      <c r="B1" t="s">
        <v>8378</v>
      </c>
      <c r="C1" t="s">
        <v>8379</v>
      </c>
    </row>
    <row r="2" spans="1:3" x14ac:dyDescent="0.25">
      <c r="A2" t="str">
        <f>'Pivot 1'!$A27</f>
        <v>film &amp; video</v>
      </c>
      <c r="B2" s="36">
        <f>AVERAGEIFS(DATA!$D$2:$D$4115,DATA!$Q$2:$Q$4115,'Additiona Graphs'!A2,DATA!$F$2:$F$4115,"successful")</f>
        <v>14998.25</v>
      </c>
      <c r="C2" s="37">
        <f>'Pivot 1'!$B15</f>
        <v>0.57692307692307687</v>
      </c>
    </row>
    <row r="3" spans="1:3" x14ac:dyDescent="0.25">
      <c r="A3" t="str">
        <f>'Pivot 1'!$A28</f>
        <v>food</v>
      </c>
      <c r="B3" s="36">
        <f>AVERAGEIFS(DATA!$D$2:$D$4115,DATA!$Q$2:$Q$4115,'Additiona Graphs'!A3,DATA!$F$2:$F$4115,"successful")</f>
        <v>14379.411764705883</v>
      </c>
      <c r="C3" s="37">
        <f>'Pivot 1'!$B16</f>
        <v>0.17</v>
      </c>
    </row>
    <row r="4" spans="1:3" x14ac:dyDescent="0.25">
      <c r="A4" t="str">
        <f>'Pivot 1'!$A29</f>
        <v>games</v>
      </c>
      <c r="B4" s="36">
        <f>AVERAGEIFS(DATA!$D$2:$D$4115,DATA!$Q$2:$Q$4115,'Additiona Graphs'!A4,DATA!$F$2:$F$4115,"successful")</f>
        <v>8405.3250000000007</v>
      </c>
      <c r="C4" s="37">
        <f>'Pivot 1'!$B17</f>
        <v>0.36363636363636365</v>
      </c>
    </row>
    <row r="5" spans="1:3" x14ac:dyDescent="0.25">
      <c r="A5" t="str">
        <f>'Pivot 1'!$A30</f>
        <v>journalism</v>
      </c>
      <c r="B5" s="36">
        <v>0</v>
      </c>
      <c r="C5" s="37">
        <f>'Pivot 1'!$B18</f>
        <v>0</v>
      </c>
    </row>
    <row r="6" spans="1:3" x14ac:dyDescent="0.25">
      <c r="A6" t="str">
        <f>'Pivot 1'!$A31</f>
        <v>music</v>
      </c>
      <c r="B6" s="36">
        <f>AVERAGEIFS(DATA!$D$2:$D$4115,DATA!$Q$2:$Q$4115,'Additiona Graphs'!A6,DATA!$F$2:$F$4115,"successful")</f>
        <v>4695.8018888888892</v>
      </c>
      <c r="C6" s="37">
        <f>'Pivot 1'!$B19</f>
        <v>0.77142857142857146</v>
      </c>
    </row>
    <row r="7" spans="1:3" x14ac:dyDescent="0.25">
      <c r="A7" t="str">
        <f>'Pivot 1'!$A32</f>
        <v>photography</v>
      </c>
      <c r="B7" s="36">
        <f>AVERAGEIFS(DATA!$D$2:$D$4115,DATA!$Q$2:$Q$4115,'Additiona Graphs'!A7,DATA!$F$2:$F$4115,"successful")</f>
        <v>14338.184466019418</v>
      </c>
      <c r="C7" s="37">
        <f>'Pivot 1'!$B20</f>
        <v>0.4681818181818182</v>
      </c>
    </row>
    <row r="8" spans="1:3" x14ac:dyDescent="0.25">
      <c r="A8" t="str">
        <f>'Pivot 1'!$A33</f>
        <v>publishing</v>
      </c>
      <c r="B8" s="36">
        <f>AVERAGEIFS(DATA!$D$2:$D$4115,DATA!$Q$2:$Q$4115,'Additiona Graphs'!A8,DATA!$F$2:$F$4115,"successful")</f>
        <v>9047.2000000000007</v>
      </c>
      <c r="C8" s="37">
        <f>'Pivot 1'!$B21</f>
        <v>0.4681818181818182</v>
      </c>
    </row>
    <row r="9" spans="1:3" x14ac:dyDescent="0.25">
      <c r="A9" t="str">
        <f>'Pivot 1'!$A34</f>
        <v>technology</v>
      </c>
      <c r="B9" s="36">
        <f>AVERAGEIFS(DATA!$D$2:$D$4115,DATA!$Q$2:$Q$4115,'Additiona Graphs'!A9,DATA!$F$2:$F$4115,"successful")</f>
        <v>32129.994210526314</v>
      </c>
      <c r="C9" s="37">
        <f>'Pivot 1'!$B22</f>
        <v>0.34833333333333333</v>
      </c>
    </row>
    <row r="10" spans="1:3" x14ac:dyDescent="0.25">
      <c r="A10" t="str">
        <f>'Pivot 1'!$A35</f>
        <v>theater</v>
      </c>
      <c r="B10" s="36">
        <f>AVERAGEIFS(DATA!$D$2:$D$4115,DATA!$Q$2:$Q$4115,'Additiona Graphs'!A10,DATA!$F$2:$F$4115,"successful")</f>
        <v>5300.4195470798568</v>
      </c>
      <c r="C10" s="37">
        <f>'Pivot 1'!$B23</f>
        <v>0.60229720028715006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1</vt:lpstr>
      <vt:lpstr>Piviot 2</vt:lpstr>
      <vt:lpstr>Pivot 3</vt:lpstr>
      <vt:lpstr>Bonus</vt:lpstr>
      <vt:lpstr>Backers</vt:lpstr>
      <vt:lpstr>Additiona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Lindner</cp:lastModifiedBy>
  <dcterms:created xsi:type="dcterms:W3CDTF">2017-04-20T15:17:24Z</dcterms:created>
  <dcterms:modified xsi:type="dcterms:W3CDTF">2019-06-04T19:17:05Z</dcterms:modified>
</cp:coreProperties>
</file>