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15128\Desktop\Texas MSBA\Fall 2020\Marketing Analytics\HW\"/>
    </mc:Choice>
  </mc:AlternateContent>
  <xr:revisionPtr revIDLastSave="0" documentId="8_{BFE8A518-E0BA-4FDD-ADF4-047B3BE010D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Part 1 Q1" sheetId="1" r:id="rId1"/>
    <sheet name="Part 1 Q2" sheetId="7" r:id="rId2"/>
    <sheet name="Part 2 Q1" sheetId="8" r:id="rId3"/>
    <sheet name="Part 2 Q2 - Initializing" sheetId="9" r:id="rId4"/>
    <sheet name="Part 2 Q2 &amp; Q3 - Holt" sheetId="10" r:id="rId5"/>
    <sheet name="Amazon Raw Data" sheetId="6" r:id="rId6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olver_adj" localSheetId="2" hidden="1">'Part 2 Q1'!$J$2</definedName>
    <definedName name="solver_adj" localSheetId="3" hidden="1">'Part 2 Q2 - Initializing'!$B$2:$G$2</definedName>
    <definedName name="solver_adj" localSheetId="4" hidden="1">'Part 2 Q2 &amp; Q3 - Holt'!$J$5:$L$5</definedName>
    <definedName name="solver_cvg" localSheetId="5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5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5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5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2" hidden="1">'Part 2 Q1'!$J$2</definedName>
    <definedName name="solver_lhs1" localSheetId="3" hidden="1">'Part 2 Q2 - Initializing'!$H$2</definedName>
    <definedName name="solver_lhs1" localSheetId="4" hidden="1">'Part 2 Q2 &amp; Q3 - Holt'!$J$5:$L$5</definedName>
    <definedName name="solver_lhs2" localSheetId="2" hidden="1">'Part 2 Q1'!$J$2</definedName>
    <definedName name="solver_lhs2" localSheetId="4" hidden="1">'Part 2 Q2 &amp; Q3 - Holt'!$J$5:$L$5</definedName>
    <definedName name="solver_mip" localSheetId="5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5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5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5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5" hidden="1">1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5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5" hidden="1">0</definedName>
    <definedName name="solver_num" localSheetId="2" hidden="1">2</definedName>
    <definedName name="solver_num" localSheetId="3" hidden="1">1</definedName>
    <definedName name="solver_num" localSheetId="4" hidden="1">2</definedName>
    <definedName name="solver_nwt" localSheetId="5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5" hidden="1">'Amazon Raw Data'!#REF!</definedName>
    <definedName name="solver_opt" localSheetId="2" hidden="1">'Part 2 Q1'!$J$4</definedName>
    <definedName name="solver_opt" localSheetId="3" hidden="1">'Part 2 Q2 - Initializing'!$L$5</definedName>
    <definedName name="solver_opt" localSheetId="4" hidden="1">'Part 2 Q2 &amp; Q3 - Holt'!$O$8</definedName>
    <definedName name="solver_pre" localSheetId="5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5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2" hidden="1">1</definedName>
    <definedName name="solver_rel1" localSheetId="3" hidden="1">2</definedName>
    <definedName name="solver_rel1" localSheetId="4" hidden="1">1</definedName>
    <definedName name="solver_rel2" localSheetId="2" hidden="1">3</definedName>
    <definedName name="solver_rel2" localSheetId="4" hidden="1">3</definedName>
    <definedName name="solver_rhs1" localSheetId="2" hidden="1">1</definedName>
    <definedName name="solver_rhs1" localSheetId="3" hidden="1">0</definedName>
    <definedName name="solver_rhs1" localSheetId="4" hidden="1">1</definedName>
    <definedName name="solver_rhs2" localSheetId="2" hidden="1">0</definedName>
    <definedName name="solver_rhs2" localSheetId="4" hidden="1">0</definedName>
    <definedName name="solver_rlx" localSheetId="5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5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5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5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5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5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5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5" hidden="1">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5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5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9" l="1"/>
  <c r="J5" i="9" s="1"/>
  <c r="K5" i="9" s="1"/>
  <c r="J15" i="10"/>
  <c r="I15" i="10"/>
  <c r="K15" i="10"/>
  <c r="K14" i="10"/>
  <c r="K13" i="10"/>
  <c r="K12" i="10"/>
  <c r="K11" i="10"/>
  <c r="I16" i="10" s="1"/>
  <c r="H5" i="10"/>
  <c r="I6" i="9"/>
  <c r="J6" i="9" s="1"/>
  <c r="K6" i="9" s="1"/>
  <c r="I7" i="9"/>
  <c r="J7" i="9" s="1"/>
  <c r="K7" i="9" s="1"/>
  <c r="I8" i="9"/>
  <c r="J8" i="9" s="1"/>
  <c r="K8" i="9" s="1"/>
  <c r="I9" i="9"/>
  <c r="J9" i="9" s="1"/>
  <c r="K9" i="9" s="1"/>
  <c r="I10" i="9"/>
  <c r="J10" i="9" s="1"/>
  <c r="K10" i="9" s="1"/>
  <c r="I11" i="9"/>
  <c r="J11" i="9" s="1"/>
  <c r="K11" i="9" s="1"/>
  <c r="I12" i="9"/>
  <c r="J12" i="9" s="1"/>
  <c r="K12" i="9" s="1"/>
  <c r="H2" i="9"/>
  <c r="K16" i="10" l="1"/>
  <c r="J16" i="10"/>
  <c r="I17" i="10" s="1"/>
  <c r="L5" i="9"/>
  <c r="K17" i="10" l="1"/>
  <c r="J17" i="10"/>
  <c r="L18" i="10" s="1"/>
  <c r="M18" i="10" s="1"/>
  <c r="N18" i="10" s="1"/>
  <c r="L17" i="10"/>
  <c r="M17" i="10" s="1"/>
  <c r="N17" i="10" s="1"/>
  <c r="I18" i="10" l="1"/>
  <c r="K18" i="10" s="1"/>
  <c r="J18" i="10" l="1"/>
  <c r="L19" i="10" s="1"/>
  <c r="M19" i="10" s="1"/>
  <c r="N19" i="10" s="1"/>
  <c r="I19" i="10" l="1"/>
  <c r="K19" i="10"/>
  <c r="J19" i="10"/>
  <c r="L20" i="10" s="1"/>
  <c r="M20" i="10" s="1"/>
  <c r="N20" i="10" s="1"/>
  <c r="I20" i="10" l="1"/>
  <c r="K20" i="10" l="1"/>
  <c r="J20" i="10"/>
  <c r="L21" i="10" s="1"/>
  <c r="M21" i="10" s="1"/>
  <c r="N21" i="10" s="1"/>
  <c r="I21" i="10" l="1"/>
  <c r="K21" i="10" s="1"/>
  <c r="J21" i="10" l="1"/>
  <c r="L22" i="10" s="1"/>
  <c r="M22" i="10" s="1"/>
  <c r="N22" i="10" s="1"/>
  <c r="I22" i="10"/>
  <c r="K22" i="10" s="1"/>
  <c r="J22" i="10" l="1"/>
  <c r="I23" i="10" s="1"/>
  <c r="K23" i="10" s="1"/>
  <c r="L23" i="10" l="1"/>
  <c r="M23" i="10" s="1"/>
  <c r="N23" i="10" s="1"/>
  <c r="J23" i="10"/>
  <c r="L24" i="10" s="1"/>
  <c r="M24" i="10" s="1"/>
  <c r="N24" i="10" s="1"/>
  <c r="I24" i="10" l="1"/>
  <c r="K24" i="10" s="1"/>
  <c r="J24" i="10" l="1"/>
  <c r="L25" i="10" s="1"/>
  <c r="M25" i="10" s="1"/>
  <c r="N25" i="10" s="1"/>
  <c r="I25" i="10"/>
  <c r="K25" i="10" l="1"/>
  <c r="J25" i="10"/>
  <c r="I26" i="10" s="1"/>
  <c r="K26" i="10" l="1"/>
  <c r="J26" i="10"/>
  <c r="L27" i="10" s="1"/>
  <c r="M27" i="10" s="1"/>
  <c r="N27" i="10" s="1"/>
  <c r="L26" i="10"/>
  <c r="M26" i="10" s="1"/>
  <c r="N26" i="10" s="1"/>
  <c r="I27" i="10" l="1"/>
  <c r="K27" i="10" s="1"/>
  <c r="J27" i="10"/>
  <c r="I28" i="10" s="1"/>
  <c r="K28" i="10" l="1"/>
  <c r="J28" i="10"/>
  <c r="L29" i="10" s="1"/>
  <c r="M29" i="10" s="1"/>
  <c r="N29" i="10" s="1"/>
  <c r="I29" i="10"/>
  <c r="L28" i="10"/>
  <c r="M28" i="10" s="1"/>
  <c r="N28" i="10" s="1"/>
  <c r="K29" i="10" l="1"/>
  <c r="J29" i="10"/>
  <c r="L30" i="10" s="1"/>
  <c r="M30" i="10" s="1"/>
  <c r="N30" i="10" s="1"/>
  <c r="I30" i="10" l="1"/>
  <c r="K30" i="10" s="1"/>
  <c r="J30" i="10" l="1"/>
  <c r="L31" i="10" s="1"/>
  <c r="M31" i="10" s="1"/>
  <c r="N31" i="10" s="1"/>
  <c r="I31" i="10"/>
  <c r="K31" i="10" l="1"/>
  <c r="J31" i="10"/>
  <c r="L32" i="10" s="1"/>
  <c r="M32" i="10" s="1"/>
  <c r="N32" i="10" s="1"/>
  <c r="I32" i="10" l="1"/>
  <c r="K32" i="10" s="1"/>
  <c r="J32" i="10" l="1"/>
  <c r="L33" i="10" s="1"/>
  <c r="M33" i="10" s="1"/>
  <c r="N33" i="10" s="1"/>
  <c r="I33" i="10"/>
  <c r="K33" i="10" l="1"/>
  <c r="J33" i="10"/>
  <c r="L34" i="10" s="1"/>
  <c r="M34" i="10" s="1"/>
  <c r="N34" i="10" s="1"/>
  <c r="I34" i="10" l="1"/>
  <c r="K34" i="10" l="1"/>
  <c r="J34" i="10"/>
  <c r="L35" i="10" s="1"/>
  <c r="M35" i="10" s="1"/>
  <c r="N35" i="10" s="1"/>
  <c r="I35" i="10" l="1"/>
  <c r="K35" i="10" l="1"/>
  <c r="J35" i="10"/>
  <c r="L36" i="10" s="1"/>
  <c r="M36" i="10" s="1"/>
  <c r="N36" i="10" s="1"/>
  <c r="I36" i="10" l="1"/>
  <c r="K36" i="10" l="1"/>
  <c r="J36" i="10"/>
  <c r="L37" i="10" s="1"/>
  <c r="M37" i="10" s="1"/>
  <c r="N37" i="10" s="1"/>
  <c r="I37" i="10" l="1"/>
  <c r="K37" i="10" l="1"/>
  <c r="J37" i="10"/>
  <c r="I38" i="10" s="1"/>
  <c r="K38" i="10" l="1"/>
  <c r="J38" i="10"/>
  <c r="L39" i="10" s="1"/>
  <c r="M39" i="10" s="1"/>
  <c r="N39" i="10" s="1"/>
  <c r="L38" i="10"/>
  <c r="M38" i="10" s="1"/>
  <c r="N38" i="10" s="1"/>
  <c r="I39" i="10" l="1"/>
  <c r="K39" i="10" s="1"/>
  <c r="J39" i="10" l="1"/>
  <c r="I40" i="10" s="1"/>
  <c r="K40" i="10" s="1"/>
  <c r="J40" i="10" l="1"/>
  <c r="L41" i="10" s="1"/>
  <c r="M41" i="10" s="1"/>
  <c r="N41" i="10" s="1"/>
  <c r="L40" i="10"/>
  <c r="M40" i="10" s="1"/>
  <c r="N40" i="10" s="1"/>
  <c r="I41" i="10"/>
  <c r="K41" i="10" l="1"/>
  <c r="J41" i="10"/>
  <c r="L42" i="10" s="1"/>
  <c r="M42" i="10" s="1"/>
  <c r="N42" i="10" s="1"/>
  <c r="I42" i="10" l="1"/>
  <c r="K42" i="10" l="1"/>
  <c r="J42" i="10"/>
  <c r="L43" i="10" s="1"/>
  <c r="M43" i="10" s="1"/>
  <c r="N43" i="10" s="1"/>
  <c r="I43" i="10" l="1"/>
  <c r="K43" i="10" l="1"/>
  <c r="J43" i="10"/>
  <c r="L44" i="10" s="1"/>
  <c r="M44" i="10" s="1"/>
  <c r="N44" i="10" s="1"/>
  <c r="I44" i="10" l="1"/>
  <c r="K44" i="10" s="1"/>
  <c r="J44" i="10" l="1"/>
  <c r="L45" i="10" s="1"/>
  <c r="M45" i="10" s="1"/>
  <c r="N45" i="10" s="1"/>
  <c r="O8" i="10" s="1"/>
  <c r="I45" i="10"/>
  <c r="K45" i="10" s="1"/>
  <c r="J45" i="10" l="1"/>
  <c r="I48" i="10" s="1"/>
  <c r="I47" i="10"/>
  <c r="I50" i="10"/>
  <c r="I49" i="10" l="1"/>
  <c r="F4" i="8" l="1"/>
  <c r="G4" i="8" l="1"/>
  <c r="E39" i="8"/>
  <c r="E38" i="8"/>
  <c r="F39" i="8" s="1"/>
  <c r="G39" i="8" s="1"/>
  <c r="H39" i="8" s="1"/>
  <c r="E37" i="8"/>
  <c r="F38" i="8" s="1"/>
  <c r="G38" i="8" s="1"/>
  <c r="H38" i="8" s="1"/>
  <c r="E36" i="8"/>
  <c r="F37" i="8" s="1"/>
  <c r="G37" i="8" s="1"/>
  <c r="H37" i="8" s="1"/>
  <c r="E35" i="8"/>
  <c r="F36" i="8" s="1"/>
  <c r="G36" i="8" s="1"/>
  <c r="H36" i="8" s="1"/>
  <c r="E34" i="8"/>
  <c r="F35" i="8" s="1"/>
  <c r="G35" i="8" s="1"/>
  <c r="H35" i="8" s="1"/>
  <c r="E33" i="8"/>
  <c r="F34" i="8" s="1"/>
  <c r="G34" i="8" s="1"/>
  <c r="H34" i="8" s="1"/>
  <c r="E32" i="8"/>
  <c r="F33" i="8" s="1"/>
  <c r="G33" i="8" s="1"/>
  <c r="H33" i="8" s="1"/>
  <c r="E31" i="8"/>
  <c r="F32" i="8" s="1"/>
  <c r="G32" i="8" s="1"/>
  <c r="H32" i="8" s="1"/>
  <c r="E30" i="8"/>
  <c r="F31" i="8" s="1"/>
  <c r="G31" i="8" s="1"/>
  <c r="H31" i="8" s="1"/>
  <c r="E29" i="8"/>
  <c r="F30" i="8" s="1"/>
  <c r="G30" i="8" s="1"/>
  <c r="H30" i="8" s="1"/>
  <c r="E28" i="8"/>
  <c r="F29" i="8" s="1"/>
  <c r="G29" i="8" s="1"/>
  <c r="H29" i="8" s="1"/>
  <c r="E27" i="8"/>
  <c r="F28" i="8" s="1"/>
  <c r="G28" i="8" s="1"/>
  <c r="H28" i="8" s="1"/>
  <c r="E26" i="8"/>
  <c r="F27" i="8" s="1"/>
  <c r="G27" i="8" s="1"/>
  <c r="H27" i="8" s="1"/>
  <c r="E25" i="8"/>
  <c r="F26" i="8" s="1"/>
  <c r="G26" i="8" s="1"/>
  <c r="H26" i="8" s="1"/>
  <c r="E24" i="8"/>
  <c r="F25" i="8" s="1"/>
  <c r="G25" i="8" s="1"/>
  <c r="H25" i="8" s="1"/>
  <c r="E23" i="8"/>
  <c r="F24" i="8" s="1"/>
  <c r="G24" i="8" s="1"/>
  <c r="H24" i="8" s="1"/>
  <c r="E22" i="8"/>
  <c r="F23" i="8" s="1"/>
  <c r="G23" i="8" s="1"/>
  <c r="H23" i="8" s="1"/>
  <c r="E21" i="8"/>
  <c r="F22" i="8" s="1"/>
  <c r="G22" i="8" s="1"/>
  <c r="H22" i="8" s="1"/>
  <c r="E20" i="8"/>
  <c r="F21" i="8" s="1"/>
  <c r="G21" i="8" s="1"/>
  <c r="H21" i="8" s="1"/>
  <c r="E19" i="8"/>
  <c r="F20" i="8" s="1"/>
  <c r="G20" i="8" s="1"/>
  <c r="H20" i="8" s="1"/>
  <c r="E18" i="8"/>
  <c r="F19" i="8" s="1"/>
  <c r="G19" i="8" s="1"/>
  <c r="H19" i="8" s="1"/>
  <c r="E17" i="8"/>
  <c r="F18" i="8" s="1"/>
  <c r="G18" i="8" s="1"/>
  <c r="H18" i="8" s="1"/>
  <c r="E16" i="8"/>
  <c r="F17" i="8" s="1"/>
  <c r="G17" i="8" s="1"/>
  <c r="H17" i="8" s="1"/>
  <c r="E15" i="8"/>
  <c r="F16" i="8" s="1"/>
  <c r="G16" i="8" s="1"/>
  <c r="H16" i="8" s="1"/>
  <c r="E14" i="8"/>
  <c r="F15" i="8" s="1"/>
  <c r="G15" i="8" s="1"/>
  <c r="H15" i="8" s="1"/>
  <c r="E13" i="8"/>
  <c r="F14" i="8" s="1"/>
  <c r="G14" i="8" s="1"/>
  <c r="H14" i="8" s="1"/>
  <c r="E12" i="8"/>
  <c r="F13" i="8" s="1"/>
  <c r="G13" i="8" s="1"/>
  <c r="H13" i="8" s="1"/>
  <c r="E11" i="8"/>
  <c r="F12" i="8" s="1"/>
  <c r="G12" i="8" s="1"/>
  <c r="H12" i="8" s="1"/>
  <c r="E10" i="8"/>
  <c r="F11" i="8" s="1"/>
  <c r="G11" i="8" s="1"/>
  <c r="H11" i="8" s="1"/>
  <c r="E9" i="8"/>
  <c r="F10" i="8" s="1"/>
  <c r="G10" i="8" s="1"/>
  <c r="H10" i="8" s="1"/>
  <c r="E8" i="8"/>
  <c r="F9" i="8" s="1"/>
  <c r="G9" i="8" s="1"/>
  <c r="H9" i="8" s="1"/>
  <c r="E7" i="8"/>
  <c r="F8" i="8" s="1"/>
  <c r="G8" i="8" s="1"/>
  <c r="H8" i="8" s="1"/>
  <c r="E6" i="8"/>
  <c r="F7" i="8" s="1"/>
  <c r="G7" i="8" s="1"/>
  <c r="H7" i="8" s="1"/>
  <c r="E5" i="8"/>
  <c r="F6" i="8" s="1"/>
  <c r="G6" i="8" s="1"/>
  <c r="H6" i="8" s="1"/>
  <c r="E4" i="8"/>
  <c r="F5" i="8" s="1"/>
  <c r="G5" i="8" s="1"/>
  <c r="H5" i="8" s="1"/>
  <c r="E3" i="8"/>
  <c r="H4" i="8" l="1"/>
  <c r="J4" i="8" s="1"/>
  <c r="B7" i="1" l="1"/>
  <c r="C6" i="1"/>
  <c r="F6" i="1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7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B6" i="7"/>
  <c r="C6" i="7" s="1"/>
  <c r="B7" i="7" s="1"/>
  <c r="C7" i="7" s="1"/>
  <c r="B8" i="7" s="1"/>
  <c r="C8" i="7" s="1"/>
  <c r="B9" i="7" s="1"/>
  <c r="C9" i="7" s="1"/>
  <c r="B10" i="7" s="1"/>
  <c r="C10" i="7" s="1"/>
  <c r="B11" i="7" s="1"/>
  <c r="C11" i="7" s="1"/>
  <c r="B12" i="7" s="1"/>
  <c r="C12" i="7" s="1"/>
  <c r="B13" i="7" s="1"/>
  <c r="C13" i="7" s="1"/>
  <c r="B14" i="7" s="1"/>
  <c r="C14" i="7" s="1"/>
  <c r="B15" i="7" s="1"/>
  <c r="C15" i="7" s="1"/>
  <c r="B16" i="7" s="1"/>
  <c r="C16" i="7" s="1"/>
  <c r="B17" i="7" s="1"/>
  <c r="C17" i="7" s="1"/>
  <c r="B18" i="7" s="1"/>
  <c r="C18" i="7" s="1"/>
  <c r="B19" i="7" s="1"/>
  <c r="C19" i="7" s="1"/>
  <c r="B20" i="7" s="1"/>
  <c r="C20" i="7" s="1"/>
  <c r="B21" i="7" s="1"/>
  <c r="C21" i="7" s="1"/>
  <c r="B22" i="7" s="1"/>
  <c r="C22" i="7" s="1"/>
  <c r="B23" i="7" s="1"/>
  <c r="C23" i="7" s="1"/>
  <c r="B24" i="7" s="1"/>
  <c r="C24" i="7" s="1"/>
  <c r="B25" i="7" s="1"/>
  <c r="C25" i="7" s="1"/>
  <c r="G7" i="1" l="1"/>
  <c r="B6" i="1"/>
  <c r="C7" i="1" s="1"/>
  <c r="B8" i="1" l="1"/>
  <c r="C8" i="1" s="1"/>
  <c r="F7" i="1"/>
  <c r="G8" i="1"/>
  <c r="G9" i="1" l="1"/>
  <c r="F8" i="1"/>
  <c r="B9" i="1"/>
  <c r="C9" i="1" s="1"/>
  <c r="G10" i="1" l="1"/>
  <c r="F9" i="1"/>
  <c r="B10" i="1"/>
  <c r="C10" i="1" s="1"/>
  <c r="B11" i="1" s="1"/>
  <c r="C11" i="1" s="1"/>
  <c r="G12" i="1" l="1"/>
  <c r="F11" i="1"/>
  <c r="G11" i="1"/>
  <c r="F10" i="1"/>
  <c r="B12" i="1"/>
  <c r="C12" i="1" s="1"/>
  <c r="F12" i="1" l="1"/>
  <c r="G13" i="1"/>
  <c r="B13" i="1"/>
  <c r="C13" i="1" s="1"/>
  <c r="F13" i="1" l="1"/>
  <c r="G14" i="1"/>
  <c r="B14" i="1"/>
  <c r="C14" i="1" s="1"/>
  <c r="F14" i="1" l="1"/>
  <c r="G15" i="1"/>
  <c r="B15" i="1"/>
  <c r="C15" i="1" s="1"/>
  <c r="F15" i="1" l="1"/>
  <c r="G16" i="1"/>
  <c r="B16" i="1"/>
  <c r="C16" i="1" s="1"/>
  <c r="G17" i="1" l="1"/>
  <c r="F16" i="1"/>
  <c r="B17" i="1"/>
  <c r="C17" i="1" s="1"/>
  <c r="G18" i="1" l="1"/>
  <c r="F17" i="1"/>
  <c r="B18" i="1"/>
  <c r="C18" i="1" s="1"/>
  <c r="G19" i="1" l="1"/>
  <c r="F18" i="1"/>
  <c r="B19" i="1"/>
  <c r="C19" i="1" s="1"/>
  <c r="G20" i="1" l="1"/>
  <c r="F19" i="1"/>
  <c r="B20" i="1"/>
  <c r="C20" i="1" s="1"/>
  <c r="F20" i="1" l="1"/>
  <c r="G21" i="1"/>
  <c r="B21" i="1"/>
  <c r="C21" i="1" s="1"/>
  <c r="F21" i="1" l="1"/>
  <c r="G22" i="1"/>
  <c r="B22" i="1"/>
  <c r="C22" i="1" s="1"/>
  <c r="G23" i="1" l="1"/>
  <c r="F22" i="1"/>
  <c r="B23" i="1"/>
  <c r="C23" i="1" s="1"/>
  <c r="F23" i="1" l="1"/>
  <c r="G24" i="1"/>
  <c r="B24" i="1"/>
  <c r="C24" i="1" s="1"/>
  <c r="G25" i="1" l="1"/>
  <c r="F24" i="1"/>
  <c r="B25" i="1"/>
  <c r="C25" i="1" s="1"/>
  <c r="F25" i="1" s="1"/>
</calcChain>
</file>

<file path=xl/sharedStrings.xml><?xml version="1.0" encoding="utf-8"?>
<sst xmlns="http://schemas.openxmlformats.org/spreadsheetml/2006/main" count="80" uniqueCount="36">
  <si>
    <t>Quarter Ending</t>
  </si>
  <si>
    <t>Sales (in million $)</t>
  </si>
  <si>
    <t>Trend</t>
  </si>
  <si>
    <t>Cumulative Adoptions</t>
  </si>
  <si>
    <t>m</t>
  </si>
  <si>
    <t>p</t>
  </si>
  <si>
    <t>q</t>
  </si>
  <si>
    <t>Year</t>
  </si>
  <si>
    <t>Adpoptions</t>
  </si>
  <si>
    <t>Innovators</t>
  </si>
  <si>
    <t>Imitators</t>
  </si>
  <si>
    <t>-</t>
  </si>
  <si>
    <t>Adoptions</t>
  </si>
  <si>
    <t>Q3 for Model 1</t>
  </si>
  <si>
    <t>Q3 for Model 2</t>
  </si>
  <si>
    <t>Smoothed Forecast</t>
  </si>
  <si>
    <t>Error</t>
  </si>
  <si>
    <t>Error^2</t>
  </si>
  <si>
    <t>SSE</t>
  </si>
  <si>
    <t>2 Quarter Moving Average</t>
  </si>
  <si>
    <t>alpha</t>
  </si>
  <si>
    <t>beta</t>
  </si>
  <si>
    <t>Level</t>
  </si>
  <si>
    <t>Forecast</t>
  </si>
  <si>
    <t>Baseline</t>
  </si>
  <si>
    <t>SUM</t>
  </si>
  <si>
    <t>Qtr Ending March</t>
  </si>
  <si>
    <t>Qtr Ending June</t>
  </si>
  <si>
    <t>Qtr Ending September</t>
  </si>
  <si>
    <t>Qtr Ending December</t>
  </si>
  <si>
    <t>gamma</t>
  </si>
  <si>
    <t>Seasonal</t>
  </si>
  <si>
    <t>Period</t>
  </si>
  <si>
    <t>Date</t>
  </si>
  <si>
    <t>Scroll to the right for my graph and all the way to the bottom for Q3. Thanks!!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</si>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</sst>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0.0"/>
    <numFmt numFmtId="166" formatCode="0.000000"/>
    <numFmt numFmtId="167" formatCode="0.00000000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3" fillId="0" borderId="1" xfId="0" applyFont="1" applyBorder="1"/>
    <xf numFmtId="1" fontId="2" fillId="0" borderId="1" xfId="0" applyNumberFormat="1" applyFont="1" applyBorder="1"/>
    <xf numFmtId="0" fontId="0" fillId="0" borderId="1" xfId="0" applyBorder="1" applyAlignment="1">
      <alignment horizontal="center"/>
    </xf>
    <xf numFmtId="0" fontId="3" fillId="0" borderId="0" xfId="0" applyFont="1"/>
    <xf numFmtId="165" fontId="0" fillId="0" borderId="0" xfId="0" applyNumberFormat="1"/>
    <xf numFmtId="165" fontId="0" fillId="0" borderId="0" xfId="0" applyNumberFormat="1" applyFont="1"/>
    <xf numFmtId="1" fontId="0" fillId="0" borderId="0" xfId="0" applyNumberFormat="1"/>
    <xf numFmtId="166" fontId="0" fillId="0" borderId="0" xfId="0" applyNumberFormat="1"/>
    <xf numFmtId="164" fontId="1" fillId="0" borderId="1" xfId="0" applyNumberFormat="1" applyFont="1" applyBorder="1"/>
    <xf numFmtId="0" fontId="4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0" borderId="1" xfId="0" applyNumberFormat="1" applyBorder="1"/>
    <xf numFmtId="167" fontId="0" fillId="0" borderId="1" xfId="0" applyNumberFormat="1" applyBorder="1"/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Forecasted Adoptions and Cumulative Adoptions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 Q1'!$B$5</c:f>
              <c:strCache>
                <c:ptCount val="1"/>
                <c:pt idx="0">
                  <c:v>Adpoptions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Q1'!$A$6:$A$25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Q1'!$B$6:$B$25</c:f>
              <c:numCache>
                <c:formatCode>General</c:formatCode>
                <c:ptCount val="20"/>
                <c:pt idx="0">
                  <c:v>0.75</c:v>
                </c:pt>
                <c:pt idx="1">
                  <c:v>1.0185</c:v>
                </c:pt>
                <c:pt idx="2">
                  <c:v>1.3543035239999999</c:v>
                </c:pt>
                <c:pt idx="3">
                  <c:v>1.749406874287891</c:v>
                </c:pt>
                <c:pt idx="4">
                  <c:v>2.1729029007235652</c:v>
                </c:pt>
                <c:pt idx="5">
                  <c:v>2.5625539782997091</c:v>
                </c:pt>
                <c:pt idx="6">
                  <c:v>2.8279205644208791</c:v>
                </c:pt>
                <c:pt idx="7">
                  <c:v>2.8768659819299147</c:v>
                </c:pt>
                <c:pt idx="8">
                  <c:v>2.6640680411264492</c:v>
                </c:pt>
                <c:pt idx="9">
                  <c:v>2.2308276762882597</c:v>
                </c:pt>
                <c:pt idx="10">
                  <c:v>1.6933277225943453</c:v>
                </c:pt>
                <c:pt idx="11">
                  <c:v>1.1790159538386504</c:v>
                </c:pt>
                <c:pt idx="12">
                  <c:v>0.76673066624879027</c:v>
                </c:pt>
                <c:pt idx="13">
                  <c:v>0.47474592428845774</c:v>
                </c:pt>
                <c:pt idx="14">
                  <c:v>0.28452401566771535</c:v>
                </c:pt>
                <c:pt idx="15">
                  <c:v>0.16706401803220139</c:v>
                </c:pt>
                <c:pt idx="16">
                  <c:v>9.6887904073064135E-2</c:v>
                </c:pt>
                <c:pt idx="17">
                  <c:v>5.578045359212247E-2</c:v>
                </c:pt>
                <c:pt idx="18">
                  <c:v>3.1977754225090749E-2</c:v>
                </c:pt>
                <c:pt idx="19">
                  <c:v>1.828726916539658E-2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B-48B4-B91B-C7C27F1E3604}"/>
            </c:ext>
          </c:extLst>
        </c:ser>
        <c:ser>
          <c:idx val="1"/>
          <c:order val="1"/>
          <c:tx>
            <c:strRef>
              <c:f>'Part 1 Q1'!$C$5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 Q1'!$A$6:$A$25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Q1'!$C$6:$C$25</c:f>
              <c:numCache>
                <c:formatCode>General</c:formatCode>
                <c:ptCount val="20"/>
                <c:pt idx="0">
                  <c:v>0.75</c:v>
                </c:pt>
                <c:pt idx="1">
                  <c:v>1.7685</c:v>
                </c:pt>
                <c:pt idx="2">
                  <c:v>3.1228035240000001</c:v>
                </c:pt>
                <c:pt idx="3">
                  <c:v>4.8722103982878906</c:v>
                </c:pt>
                <c:pt idx="4">
                  <c:v>7.0451132990114562</c:v>
                </c:pt>
                <c:pt idx="5">
                  <c:v>9.6076672773111653</c:v>
                </c:pt>
                <c:pt idx="6">
                  <c:v>12.435587841732044</c:v>
                </c:pt>
                <c:pt idx="7">
                  <c:v>15.312453823661958</c:v>
                </c:pt>
                <c:pt idx="8">
                  <c:v>17.976521864788406</c:v>
                </c:pt>
                <c:pt idx="9">
                  <c:v>20.207349541076667</c:v>
                </c:pt>
                <c:pt idx="10">
                  <c:v>21.900677263671014</c:v>
                </c:pt>
                <c:pt idx="11">
                  <c:v>23.079693217509664</c:v>
                </c:pt>
                <c:pt idx="12">
                  <c:v>23.846423883758455</c:v>
                </c:pt>
                <c:pt idx="13">
                  <c:v>24.321169808046911</c:v>
                </c:pt>
                <c:pt idx="14">
                  <c:v>24.605693823714624</c:v>
                </c:pt>
                <c:pt idx="15">
                  <c:v>24.772757841746824</c:v>
                </c:pt>
                <c:pt idx="16">
                  <c:v>24.869645745819888</c:v>
                </c:pt>
                <c:pt idx="17">
                  <c:v>24.925426199412009</c:v>
                </c:pt>
                <c:pt idx="18">
                  <c:v>24.957403953637098</c:v>
                </c:pt>
                <c:pt idx="19">
                  <c:v>24.975691222802496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5B-48B4-B91B-C7C27F1E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41904"/>
        <c:axId val="1246944080"/>
      </c:scatterChart>
      <c:valAx>
        <c:axId val="12997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44080"/>
        <c:crosses val="autoZero"/>
        <c:crossBetween val="midCat"/>
      </c:valAx>
      <c:valAx>
        <c:axId val="12469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4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Forecasted Adoptions and Cumulative Adoptions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06715827188271E-2"/>
          <c:y val="0.15620130553800801"/>
          <c:w val="0.62389517976919551"/>
          <c:h val="0.656798032905394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'Part 1 Q2'!$B$5</c:f>
              <c:strCache>
                <c:ptCount val="1"/>
                <c:pt idx="0">
                  <c:v>Adoptions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Q2'!$A$6:$A$25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Q2'!$B$6:$B$25</c:f>
              <c:numCache>
                <c:formatCode>General</c:formatCode>
                <c:ptCount val="20"/>
                <c:pt idx="0">
                  <c:v>10</c:v>
                </c:pt>
                <c:pt idx="1">
                  <c:v>6.18</c:v>
                </c:pt>
                <c:pt idx="2">
                  <c:v>3.6992491199999997</c:v>
                </c:pt>
                <c:pt idx="3">
                  <c:v>2.1704563709099745</c:v>
                </c:pt>
                <c:pt idx="4">
                  <c:v>1.2581815536802701</c:v>
                </c:pt>
                <c:pt idx="5">
                  <c:v>0.72417267532155516</c:v>
                </c:pt>
                <c:pt idx="6">
                  <c:v>0.41509003037494607</c:v>
                </c:pt>
                <c:pt idx="7">
                  <c:v>0.23735883529837032</c:v>
                </c:pt>
                <c:pt idx="8">
                  <c:v>0.13554186639931753</c:v>
                </c:pt>
                <c:pt idx="9">
                  <c:v>7.7339447438897868E-2</c:v>
                </c:pt>
                <c:pt idx="10">
                  <c:v>4.4109708648679358E-2</c:v>
                </c:pt>
                <c:pt idx="11">
                  <c:v>2.5151061774007943E-2</c:v>
                </c:pt>
                <c:pt idx="12">
                  <c:v>1.433887735282624E-2</c:v>
                </c:pt>
                <c:pt idx="13">
                  <c:v>8.1740610277171166E-3</c:v>
                </c:pt>
                <c:pt idx="14">
                  <c:v>4.659507549715336E-3</c:v>
                </c:pt>
                <c:pt idx="15">
                  <c:v>2.6560144315235235E-3</c:v>
                </c:pt>
                <c:pt idx="16">
                  <c:v>1.5139591348173331E-3</c:v>
                </c:pt>
                <c:pt idx="17">
                  <c:v>8.6296674944630336E-4</c:v>
                </c:pt>
                <c:pt idx="18">
                  <c:v>4.9189431008356266E-4</c:v>
                </c:pt>
                <c:pt idx="19">
                  <c:v>2.8038081687498106E-4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D-488E-B3A1-24AEEFF32428}"/>
            </c:ext>
          </c:extLst>
        </c:ser>
        <c:ser>
          <c:idx val="1"/>
          <c:order val="1"/>
          <c:tx>
            <c:strRef>
              <c:f>'Part 1 Q2'!$C$5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 Q2'!$A$6:$A$25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 Q2'!$C$6:$C$25</c:f>
              <c:numCache>
                <c:formatCode>General</c:formatCode>
                <c:ptCount val="20"/>
                <c:pt idx="0">
                  <c:v>10</c:v>
                </c:pt>
                <c:pt idx="1">
                  <c:v>16.18</c:v>
                </c:pt>
                <c:pt idx="2">
                  <c:v>19.879249120000001</c:v>
                </c:pt>
                <c:pt idx="3">
                  <c:v>22.049705490909975</c:v>
                </c:pt>
                <c:pt idx="4">
                  <c:v>23.307887044590245</c:v>
                </c:pt>
                <c:pt idx="5">
                  <c:v>24.0320597199118</c:v>
                </c:pt>
                <c:pt idx="6">
                  <c:v>24.447149750286744</c:v>
                </c:pt>
                <c:pt idx="7">
                  <c:v>24.684508585585114</c:v>
                </c:pt>
                <c:pt idx="8">
                  <c:v>24.820050451984432</c:v>
                </c:pt>
                <c:pt idx="9">
                  <c:v>24.897389899423331</c:v>
                </c:pt>
                <c:pt idx="10">
                  <c:v>24.941499608072011</c:v>
                </c:pt>
                <c:pt idx="11">
                  <c:v>24.966650669846018</c:v>
                </c:pt>
                <c:pt idx="12">
                  <c:v>24.980989547198845</c:v>
                </c:pt>
                <c:pt idx="13">
                  <c:v>24.989163608226562</c:v>
                </c:pt>
                <c:pt idx="14">
                  <c:v>24.993823115776276</c:v>
                </c:pt>
                <c:pt idx="15">
                  <c:v>24.996479130207799</c:v>
                </c:pt>
                <c:pt idx="16">
                  <c:v>24.997993089342618</c:v>
                </c:pt>
                <c:pt idx="17">
                  <c:v>24.998856056092063</c:v>
                </c:pt>
                <c:pt idx="18">
                  <c:v>24.999347950402147</c:v>
                </c:pt>
                <c:pt idx="19">
                  <c:v>24.999628331219022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D-488E-B3A1-24AEEFF3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41904"/>
        <c:axId val="1246944080"/>
      </c:scatterChart>
      <c:valAx>
        <c:axId val="12997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44080"/>
        <c:crosses val="autoZero"/>
        <c:crossBetween val="midCat"/>
      </c:valAx>
      <c:valAx>
        <c:axId val="12469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4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vs. MA</a:t>
            </a:r>
            <a:r>
              <a:rPr lang="en-US" baseline="0"/>
              <a:t> Forecast vs. Smoothed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 Q1'!$B$1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Q1'!$C$2:$C$39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'Part 2 Q1'!$B$2:$B$39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A-4E02-8A14-C20EE767B4AE}"/>
            </c:ext>
          </c:extLst>
        </c:ser>
        <c:ser>
          <c:idx val="1"/>
          <c:order val="1"/>
          <c:tx>
            <c:strRef>
              <c:f>'Part 2 Q1'!$E$1</c:f>
              <c:strCache>
                <c:ptCount val="1"/>
                <c:pt idx="0">
                  <c:v>2 Quarter Moving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Q1'!$C$2:$C$39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'Part 2 Q1'!$E$2:$E$39</c:f>
              <c:numCache>
                <c:formatCode>0.0</c:formatCode>
                <c:ptCount val="38"/>
                <c:pt idx="1">
                  <c:v>1.5525</c:v>
                </c:pt>
                <c:pt idx="2">
                  <c:v>3.2149999999999999</c:v>
                </c:pt>
                <c:pt idx="3">
                  <c:v>6.35</c:v>
                </c:pt>
                <c:pt idx="4">
                  <c:v>12.2525</c:v>
                </c:pt>
                <c:pt idx="5">
                  <c:v>21.93</c:v>
                </c:pt>
                <c:pt idx="6">
                  <c:v>32.877499999999998</c:v>
                </c:pt>
                <c:pt idx="7">
                  <c:v>51.97</c:v>
                </c:pt>
                <c:pt idx="8">
                  <c:v>76.717500000000001</c:v>
                </c:pt>
                <c:pt idx="9">
                  <c:v>101.7025</c:v>
                </c:pt>
                <c:pt idx="10">
                  <c:v>134.85499999999999</c:v>
                </c:pt>
                <c:pt idx="11">
                  <c:v>203.3</c:v>
                </c:pt>
                <c:pt idx="12">
                  <c:v>273.25</c:v>
                </c:pt>
                <c:pt idx="13">
                  <c:v>304</c:v>
                </c:pt>
                <c:pt idx="14">
                  <c:v>335.1</c:v>
                </c:pt>
                <c:pt idx="15">
                  <c:v>515.9</c:v>
                </c:pt>
                <c:pt idx="16">
                  <c:v>624.95000000000005</c:v>
                </c:pt>
                <c:pt idx="17">
                  <c:v>575.9</c:v>
                </c:pt>
                <c:pt idx="18">
                  <c:v>607.9</c:v>
                </c:pt>
                <c:pt idx="19">
                  <c:v>805.13</c:v>
                </c:pt>
                <c:pt idx="20">
                  <c:v>836.68000000000006</c:v>
                </c:pt>
                <c:pt idx="21">
                  <c:v>684.5</c:v>
                </c:pt>
                <c:pt idx="22">
                  <c:v>653.5</c:v>
                </c:pt>
                <c:pt idx="23">
                  <c:v>877</c:v>
                </c:pt>
                <c:pt idx="24">
                  <c:v>981</c:v>
                </c:pt>
                <c:pt idx="25">
                  <c:v>826.5</c:v>
                </c:pt>
                <c:pt idx="26">
                  <c:v>828.5</c:v>
                </c:pt>
                <c:pt idx="27">
                  <c:v>1140</c:v>
                </c:pt>
                <c:pt idx="28">
                  <c:v>1256.5</c:v>
                </c:pt>
                <c:pt idx="29">
                  <c:v>1092</c:v>
                </c:pt>
                <c:pt idx="30">
                  <c:v>1117</c:v>
                </c:pt>
                <c:pt idx="31">
                  <c:v>1540</c:v>
                </c:pt>
                <c:pt idx="32">
                  <c:v>1738</c:v>
                </c:pt>
                <c:pt idx="33">
                  <c:v>1458.5</c:v>
                </c:pt>
                <c:pt idx="34">
                  <c:v>1425</c:v>
                </c:pt>
                <c:pt idx="35">
                  <c:v>2002</c:v>
                </c:pt>
                <c:pt idx="36">
                  <c:v>2221.5</c:v>
                </c:pt>
                <c:pt idx="37">
                  <c:v>1827.5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5A-4E02-8A14-C20EE767B4AE}"/>
            </c:ext>
          </c:extLst>
        </c:ser>
        <c:ser>
          <c:idx val="2"/>
          <c:order val="2"/>
          <c:tx>
            <c:strRef>
              <c:f>'Part 2 Q1'!$F$1</c:f>
              <c:strCache>
                <c:ptCount val="1"/>
                <c:pt idx="0">
                  <c:v>Smoothed 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Q1'!$C$2:$C$39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'Part 2 Q1'!$F$2:$F$39</c:f>
              <c:numCache>
                <c:formatCode>General</c:formatCode>
                <c:ptCount val="38"/>
                <c:pt idx="2">
                  <c:v>1.784935576925712</c:v>
                </c:pt>
                <c:pt idx="3">
                  <c:v>3.552932167190888</c:v>
                </c:pt>
                <c:pt idx="4">
                  <c:v>7.0876184360004153</c:v>
                </c:pt>
                <c:pt idx="5">
                  <c:v>13.53990147957747</c:v>
                </c:pt>
                <c:pt idx="6">
                  <c:v>23.962739178280216</c:v>
                </c:pt>
                <c:pt idx="7">
                  <c:v>34.600610974331204</c:v>
                </c:pt>
                <c:pt idx="8">
                  <c:v>56.797112276523649</c:v>
                </c:pt>
                <c:pt idx="9">
                  <c:v>80.380719000183461</c:v>
                </c:pt>
                <c:pt idx="10">
                  <c:v>106.61109338282603</c:v>
                </c:pt>
                <c:pt idx="11">
                  <c:v>141.3203113611292</c:v>
                </c:pt>
                <c:pt idx="12">
                  <c:v>220.31668577935844</c:v>
                </c:pt>
                <c:pt idx="13">
                  <c:v>280.23164426632951</c:v>
                </c:pt>
                <c:pt idx="14">
                  <c:v>307.56801476018802</c:v>
                </c:pt>
                <c:pt idx="15">
                  <c:v>342.20172168614351</c:v>
                </c:pt>
                <c:pt idx="16">
                  <c:v>570.82684260635642</c:v>
                </c:pt>
                <c:pt idx="17">
                  <c:v>607.43585062426928</c:v>
                </c:pt>
                <c:pt idx="18">
                  <c:v>576.58615668465154</c:v>
                </c:pt>
                <c:pt idx="19">
                  <c:v>618.19235026977321</c:v>
                </c:pt>
                <c:pt idx="20">
                  <c:v>862.50299118713929</c:v>
                </c:pt>
                <c:pt idx="21">
                  <c:v>790.13113051323887</c:v>
                </c:pt>
                <c:pt idx="22">
                  <c:v>678.83920735162474</c:v>
                </c:pt>
                <c:pt idx="23">
                  <c:v>648.5253640362763</c:v>
                </c:pt>
                <c:pt idx="24">
                  <c:v>958.65264547353445</c:v>
                </c:pt>
                <c:pt idx="25">
                  <c:v>935.02750212834621</c:v>
                </c:pt>
                <c:pt idx="26">
                  <c:v>819.46689398232161</c:v>
                </c:pt>
                <c:pt idx="27">
                  <c:v>836.21926270232996</c:v>
                </c:pt>
                <c:pt idx="28">
                  <c:v>1239.1496409321489</c:v>
                </c:pt>
                <c:pt idx="29">
                  <c:v>1197.3189859488039</c:v>
                </c:pt>
                <c:pt idx="30">
                  <c:v>1094.7446267386063</c:v>
                </c:pt>
                <c:pt idx="31">
                  <c:v>1122.8323318195382</c:v>
                </c:pt>
                <c:pt idx="32">
                  <c:v>1679.2898069842645</c:v>
                </c:pt>
                <c:pt idx="33">
                  <c:v>1666.6397047962389</c:v>
                </c:pt>
                <c:pt idx="34">
                  <c:v>1433.9698985237071</c:v>
                </c:pt>
                <c:pt idx="35">
                  <c:v>1438.0369770083794</c:v>
                </c:pt>
                <c:pt idx="36">
                  <c:v>2186.9192265135925</c:v>
                </c:pt>
                <c:pt idx="37">
                  <c:v>2111.8864696269152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5A-4E02-8A14-C20EE767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118335"/>
        <c:axId val="1604138463"/>
      </c:scatterChart>
      <c:valAx>
        <c:axId val="1605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38463"/>
        <c:crosses val="autoZero"/>
        <c:crossBetween val="midCat"/>
      </c:valAx>
      <c:valAx>
        <c:axId val="16041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(in million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1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 LTS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 Q2 &amp; Q3 - Holt'!$B$7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Q2 &amp; Q3 - Holt'!$H$17:$H$45</c:f>
              <c:numCache>
                <c:formatCode>[$-409]d\-mmm\-yyyy;@</c:formatCode>
                <c:ptCount val="29"/>
                <c:pt idx="0">
                  <c:v>35976</c:v>
                </c:pt>
                <c:pt idx="1">
                  <c:v>36068</c:v>
                </c:pt>
                <c:pt idx="2">
                  <c:v>36160</c:v>
                </c:pt>
                <c:pt idx="3">
                  <c:v>36250</c:v>
                </c:pt>
                <c:pt idx="4">
                  <c:v>36341</c:v>
                </c:pt>
                <c:pt idx="5">
                  <c:v>36433</c:v>
                </c:pt>
                <c:pt idx="6">
                  <c:v>36525</c:v>
                </c:pt>
                <c:pt idx="7">
                  <c:v>36616</c:v>
                </c:pt>
                <c:pt idx="8">
                  <c:v>36707</c:v>
                </c:pt>
                <c:pt idx="9">
                  <c:v>36799</c:v>
                </c:pt>
                <c:pt idx="10">
                  <c:v>36891</c:v>
                </c:pt>
                <c:pt idx="11">
                  <c:v>36981</c:v>
                </c:pt>
                <c:pt idx="12">
                  <c:v>37072</c:v>
                </c:pt>
                <c:pt idx="13">
                  <c:v>37164</c:v>
                </c:pt>
                <c:pt idx="14">
                  <c:v>37256</c:v>
                </c:pt>
                <c:pt idx="15">
                  <c:v>37346</c:v>
                </c:pt>
                <c:pt idx="16">
                  <c:v>37437</c:v>
                </c:pt>
                <c:pt idx="17">
                  <c:v>37529</c:v>
                </c:pt>
                <c:pt idx="18">
                  <c:v>37621</c:v>
                </c:pt>
                <c:pt idx="19">
                  <c:v>37711</c:v>
                </c:pt>
                <c:pt idx="20">
                  <c:v>37802</c:v>
                </c:pt>
                <c:pt idx="21">
                  <c:v>37894</c:v>
                </c:pt>
                <c:pt idx="22">
                  <c:v>37986</c:v>
                </c:pt>
                <c:pt idx="23">
                  <c:v>38077</c:v>
                </c:pt>
                <c:pt idx="24">
                  <c:v>38168</c:v>
                </c:pt>
                <c:pt idx="25">
                  <c:v>38260</c:v>
                </c:pt>
                <c:pt idx="26">
                  <c:v>38352</c:v>
                </c:pt>
                <c:pt idx="27">
                  <c:v>38442</c:v>
                </c:pt>
                <c:pt idx="28">
                  <c:v>38533</c:v>
                </c:pt>
              </c:numCache>
            </c:numRef>
          </c:xVal>
          <c:yVal>
            <c:numRef>
              <c:f>'Part 2 Q2 &amp; Q3 - Holt'!$B$17:$B$45</c:f>
              <c:numCache>
                <c:formatCode>0.0</c:formatCode>
                <c:ptCount val="29"/>
                <c:pt idx="0">
                  <c:v>116.01</c:v>
                </c:pt>
                <c:pt idx="1">
                  <c:v>153.69999999999999</c:v>
                </c:pt>
                <c:pt idx="2">
                  <c:v>252.9</c:v>
                </c:pt>
                <c:pt idx="3">
                  <c:v>293.60000000000002</c:v>
                </c:pt>
                <c:pt idx="4">
                  <c:v>314.39999999999998</c:v>
                </c:pt>
                <c:pt idx="5">
                  <c:v>355.8</c:v>
                </c:pt>
                <c:pt idx="6">
                  <c:v>676</c:v>
                </c:pt>
                <c:pt idx="7">
                  <c:v>573.9</c:v>
                </c:pt>
                <c:pt idx="8">
                  <c:v>577.9</c:v>
                </c:pt>
                <c:pt idx="9">
                  <c:v>637.9</c:v>
                </c:pt>
                <c:pt idx="10">
                  <c:v>972.36</c:v>
                </c:pt>
                <c:pt idx="11">
                  <c:v>701</c:v>
                </c:pt>
                <c:pt idx="12">
                  <c:v>668</c:v>
                </c:pt>
                <c:pt idx="13">
                  <c:v>639</c:v>
                </c:pt>
                <c:pt idx="14">
                  <c:v>1115</c:v>
                </c:pt>
                <c:pt idx="15">
                  <c:v>847</c:v>
                </c:pt>
                <c:pt idx="16">
                  <c:v>806</c:v>
                </c:pt>
                <c:pt idx="17">
                  <c:v>851</c:v>
                </c:pt>
                <c:pt idx="18">
                  <c:v>1429</c:v>
                </c:pt>
                <c:pt idx="19">
                  <c:v>1084</c:v>
                </c:pt>
                <c:pt idx="20">
                  <c:v>1100</c:v>
                </c:pt>
                <c:pt idx="21">
                  <c:v>1134</c:v>
                </c:pt>
                <c:pt idx="22">
                  <c:v>1946</c:v>
                </c:pt>
                <c:pt idx="23">
                  <c:v>1530</c:v>
                </c:pt>
                <c:pt idx="24">
                  <c:v>1387</c:v>
                </c:pt>
                <c:pt idx="25">
                  <c:v>1463</c:v>
                </c:pt>
                <c:pt idx="26">
                  <c:v>2541</c:v>
                </c:pt>
                <c:pt idx="27">
                  <c:v>1902</c:v>
                </c:pt>
                <c:pt idx="28">
                  <c:v>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BA-44FF-8477-1DD77F8AE17F}"/>
            </c:ext>
          </c:extLst>
        </c:ser>
        <c:ser>
          <c:idx val="1"/>
          <c:order val="1"/>
          <c:tx>
            <c:strRef>
              <c:f>'Part 2 Q2 &amp; Q3 - Holt'!$L$7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Q2 &amp; Q3 - Holt'!$H$17:$H$45</c:f>
              <c:numCache>
                <c:formatCode>[$-409]d\-mmm\-yyyy;@</c:formatCode>
                <c:ptCount val="29"/>
                <c:pt idx="0">
                  <c:v>35976</c:v>
                </c:pt>
                <c:pt idx="1">
                  <c:v>36068</c:v>
                </c:pt>
                <c:pt idx="2">
                  <c:v>36160</c:v>
                </c:pt>
                <c:pt idx="3">
                  <c:v>36250</c:v>
                </c:pt>
                <c:pt idx="4">
                  <c:v>36341</c:v>
                </c:pt>
                <c:pt idx="5">
                  <c:v>36433</c:v>
                </c:pt>
                <c:pt idx="6">
                  <c:v>36525</c:v>
                </c:pt>
                <c:pt idx="7">
                  <c:v>36616</c:v>
                </c:pt>
                <c:pt idx="8">
                  <c:v>36707</c:v>
                </c:pt>
                <c:pt idx="9">
                  <c:v>36799</c:v>
                </c:pt>
                <c:pt idx="10">
                  <c:v>36891</c:v>
                </c:pt>
                <c:pt idx="11">
                  <c:v>36981</c:v>
                </c:pt>
                <c:pt idx="12">
                  <c:v>37072</c:v>
                </c:pt>
                <c:pt idx="13">
                  <c:v>37164</c:v>
                </c:pt>
                <c:pt idx="14">
                  <c:v>37256</c:v>
                </c:pt>
                <c:pt idx="15">
                  <c:v>37346</c:v>
                </c:pt>
                <c:pt idx="16">
                  <c:v>37437</c:v>
                </c:pt>
                <c:pt idx="17">
                  <c:v>37529</c:v>
                </c:pt>
                <c:pt idx="18">
                  <c:v>37621</c:v>
                </c:pt>
                <c:pt idx="19">
                  <c:v>37711</c:v>
                </c:pt>
                <c:pt idx="20">
                  <c:v>37802</c:v>
                </c:pt>
                <c:pt idx="21">
                  <c:v>37894</c:v>
                </c:pt>
                <c:pt idx="22">
                  <c:v>37986</c:v>
                </c:pt>
                <c:pt idx="23">
                  <c:v>38077</c:v>
                </c:pt>
                <c:pt idx="24">
                  <c:v>38168</c:v>
                </c:pt>
                <c:pt idx="25">
                  <c:v>38260</c:v>
                </c:pt>
                <c:pt idx="26">
                  <c:v>38352</c:v>
                </c:pt>
                <c:pt idx="27">
                  <c:v>38442</c:v>
                </c:pt>
                <c:pt idx="28">
                  <c:v>38533</c:v>
                </c:pt>
              </c:numCache>
            </c:numRef>
          </c:xVal>
          <c:yVal>
            <c:numRef>
              <c:f>'Part 2 Q2 &amp; Q3 - Holt'!$L$17:$L$45</c:f>
              <c:numCache>
                <c:formatCode>General</c:formatCode>
                <c:ptCount val="29"/>
                <c:pt idx="0">
                  <c:v>83.676821219592881</c:v>
                </c:pt>
                <c:pt idx="1">
                  <c:v>106.03351477534918</c:v>
                </c:pt>
                <c:pt idx="2">
                  <c:v>151.18633333192017</c:v>
                </c:pt>
                <c:pt idx="3">
                  <c:v>229.15296524119867</c:v>
                </c:pt>
                <c:pt idx="4">
                  <c:v>313.35038307755309</c:v>
                </c:pt>
                <c:pt idx="5">
                  <c:v>384.64857711002571</c:v>
                </c:pt>
                <c:pt idx="6">
                  <c:v>485.40644662666546</c:v>
                </c:pt>
                <c:pt idx="7">
                  <c:v>596.69209958766533</c:v>
                </c:pt>
                <c:pt idx="8">
                  <c:v>640.69402183391992</c:v>
                </c:pt>
                <c:pt idx="9">
                  <c:v>690.52571697109465</c:v>
                </c:pt>
                <c:pt idx="10">
                  <c:v>972.60787519854773</c:v>
                </c:pt>
                <c:pt idx="11">
                  <c:v>847.35494668837612</c:v>
                </c:pt>
                <c:pt idx="12">
                  <c:v>782.32819461039821</c:v>
                </c:pt>
                <c:pt idx="13">
                  <c:v>767.3740211227514</c:v>
                </c:pt>
                <c:pt idx="14">
                  <c:v>998.48245625426614</c:v>
                </c:pt>
                <c:pt idx="15">
                  <c:v>725.19154666988732</c:v>
                </c:pt>
                <c:pt idx="16">
                  <c:v>738.48331222785134</c:v>
                </c:pt>
                <c:pt idx="17">
                  <c:v>784.05801248904254</c:v>
                </c:pt>
                <c:pt idx="18">
                  <c:v>1324.6157140608407</c:v>
                </c:pt>
                <c:pt idx="19">
                  <c:v>1125.1718317201087</c:v>
                </c:pt>
                <c:pt idx="20">
                  <c:v>1101.9451942136709</c:v>
                </c:pt>
                <c:pt idx="21">
                  <c:v>1158.7941676149421</c:v>
                </c:pt>
                <c:pt idx="22">
                  <c:v>1718.2772238112589</c:v>
                </c:pt>
                <c:pt idx="23">
                  <c:v>1458.9068825390873</c:v>
                </c:pt>
                <c:pt idx="24">
                  <c:v>1543.840028180402</c:v>
                </c:pt>
                <c:pt idx="25">
                  <c:v>1574.8710643345546</c:v>
                </c:pt>
                <c:pt idx="26">
                  <c:v>2325.053807184805</c:v>
                </c:pt>
                <c:pt idx="27">
                  <c:v>1941.6475946044609</c:v>
                </c:pt>
                <c:pt idx="28">
                  <c:v>1803.5971329827544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BA-44FF-8477-1DD77F8A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57871"/>
        <c:axId val="1798002783"/>
      </c:scatterChart>
      <c:valAx>
        <c:axId val="11932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5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02783"/>
        <c:crosses val="autoZero"/>
        <c:crossBetween val="midCat"/>
      </c:valAx>
      <c:valAx>
        <c:axId val="17980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(in 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5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- 4 Quarters after Last Observation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 Q2 &amp; Q3 - Holt'!$I$46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Q2 &amp; Q3 - Holt'!$H$47:$H$50</c:f>
              <c:numCache>
                <c:formatCode>[$-409]d\-mmm\-yyyy;@</c:formatCode>
                <c:ptCount val="4"/>
                <c:pt idx="0">
                  <c:v>38625</c:v>
                </c:pt>
                <c:pt idx="1">
                  <c:v>38717</c:v>
                </c:pt>
                <c:pt idx="2">
                  <c:v>38807</c:v>
                </c:pt>
                <c:pt idx="3">
                  <c:v>38898</c:v>
                </c:pt>
              </c:numCache>
            </c:numRef>
          </c:xVal>
          <c:yVal>
            <c:numRef>
              <c:f>'Part 2 Q2 &amp; Q3 - Holt'!$I$47:$I$50</c:f>
              <c:numCache>
                <c:formatCode>General</c:formatCode>
                <c:ptCount val="4"/>
                <c:pt idx="0">
                  <c:v>1894.598452023439</c:v>
                </c:pt>
                <c:pt idx="1">
                  <c:v>2954.5729945058197</c:v>
                </c:pt>
                <c:pt idx="2">
                  <c:v>2305.466736827635</c:v>
                </c:pt>
                <c:pt idx="3">
                  <c:v>2156.466736827635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C-4914-8D33-4D843A32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65903"/>
        <c:axId val="1797885471"/>
      </c:scatterChart>
      <c:valAx>
        <c:axId val="180656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3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85471"/>
        <c:crosses val="autoZero"/>
        <c:crossBetween val="midCat"/>
      </c:valAx>
      <c:valAx>
        <c:axId val="17978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(in million$)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6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1904</xdr:rowOff>
    </xdr:from>
    <xdr:to>
      <xdr:col>17</xdr:col>
      <xdr:colOff>34290</xdr:colOff>
      <xdr:row>20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3A74F-00CD-41A2-90D4-AA34EACDF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4</xdr:row>
      <xdr:rowOff>13334</xdr:rowOff>
    </xdr:from>
    <xdr:to>
      <xdr:col>16</xdr:col>
      <xdr:colOff>308610</xdr:colOff>
      <xdr:row>20</xdr:row>
      <xdr:rowOff>102869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CD979-18C5-4839-903D-A92ED4416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4</xdr:row>
      <xdr:rowOff>180974</xdr:rowOff>
    </xdr:from>
    <xdr:to>
      <xdr:col>17</xdr:col>
      <xdr:colOff>579120</xdr:colOff>
      <xdr:row>25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C5A05-908B-4E4C-9238-1961BAB09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297180</xdr:colOff>
      <xdr:row>9</xdr:row>
      <xdr:rowOff>9524</xdr:rowOff>
    </xdr:from>
    <xdr:to>
      <xdr:col>24</xdr:col>
      <xdr:colOff>190500</xdr:colOff>
      <xdr:row>27</xdr:row>
      <xdr:rowOff>118109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AE9BF-62C8-4662-8D9C-0E409B893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853440</xdr:colOff>
      <xdr:row>51</xdr:row>
      <xdr:rowOff>13334</xdr:rowOff>
    </xdr:from>
    <xdr:to>
      <xdr:col>9</xdr:col>
      <xdr:colOff>941070</xdr:colOff>
      <xdr:row>67</xdr:row>
      <xdr:rowOff>102869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96CDA-1A7D-42B3-8B45-F9F240D58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B40" sqref="B40"/>
    </sheetView>
  </sheetViews>
  <sheetFormatPr defaultRowHeight="14.4" x14ac:dyDescent="0.55000000000000004"/>
  <cols>
    <col min="1" max="1" width="10.578125" bestFit="1" customWidth="1"/>
    <col min="2" max="2" width="18.47265625" bestFit="1" customWidth="1"/>
    <col min="3" max="3" width="18.83984375" bestFit="1" customWidth="1"/>
    <col min="6" max="7" width="11.68359375" bestFit="1" customWidth="1"/>
    <col min="10" max="10" width="9.83984375" bestFit="1" customWidth="1"/>
    <col min="11" max="11" width="8.5234375" bestFit="1" customWidth="1"/>
  </cols>
  <sheetData>
    <row r="1" spans="1:7" x14ac:dyDescent="0.55000000000000004">
      <c r="A1" s="6" t="s">
        <v>4</v>
      </c>
      <c r="B1" s="6">
        <v>25</v>
      </c>
    </row>
    <row r="2" spans="1:7" x14ac:dyDescent="0.55000000000000004">
      <c r="A2" s="6" t="s">
        <v>5</v>
      </c>
      <c r="B2" s="6">
        <v>0.03</v>
      </c>
    </row>
    <row r="3" spans="1:7" x14ac:dyDescent="0.55000000000000004">
      <c r="A3" s="6" t="s">
        <v>6</v>
      </c>
      <c r="B3" s="6">
        <v>0.4</v>
      </c>
    </row>
    <row r="4" spans="1:7" x14ac:dyDescent="0.55000000000000004">
      <c r="F4" s="26" t="s">
        <v>13</v>
      </c>
      <c r="G4" s="26"/>
    </row>
    <row r="5" spans="1:7" x14ac:dyDescent="0.55000000000000004">
      <c r="A5" s="8" t="s">
        <v>7</v>
      </c>
      <c r="B5" s="8" t="s">
        <v>8</v>
      </c>
      <c r="C5" s="8" t="s">
        <v>3</v>
      </c>
      <c r="F5" s="5" t="s">
        <v>9</v>
      </c>
      <c r="G5" s="5" t="s">
        <v>10</v>
      </c>
    </row>
    <row r="6" spans="1:7" x14ac:dyDescent="0.55000000000000004">
      <c r="A6" s="9">
        <v>1</v>
      </c>
      <c r="B6" s="6">
        <f>$B$1*$B$2</f>
        <v>0.75</v>
      </c>
      <c r="C6" s="6">
        <f>B6</f>
        <v>0.75</v>
      </c>
      <c r="F6" s="6">
        <f t="shared" ref="F6:F25" si="0">($B$2*($B$1-(C6)))</f>
        <v>0.72749999999999992</v>
      </c>
      <c r="G6" s="7" t="s">
        <v>11</v>
      </c>
    </row>
    <row r="7" spans="1:7" x14ac:dyDescent="0.55000000000000004">
      <c r="A7" s="9">
        <v>2</v>
      </c>
      <c r="B7" s="6">
        <f>$B$1 * $B$2 + ($B$3 - $B$2) * C6 - ($B$3/$B$1) * C6^2</f>
        <v>1.0185</v>
      </c>
      <c r="C7" s="6">
        <f>B7+C6</f>
        <v>1.7685</v>
      </c>
      <c r="F7" s="6">
        <f t="shared" si="0"/>
        <v>0.69694500000000004</v>
      </c>
      <c r="G7" s="6">
        <f t="shared" ref="G7:G25" si="1">$B$3 * (C6/$B$1) * ($B$1-C6)</f>
        <v>0.29099999999999998</v>
      </c>
    </row>
    <row r="8" spans="1:7" x14ac:dyDescent="0.55000000000000004">
      <c r="A8" s="9">
        <v>3</v>
      </c>
      <c r="B8" s="6">
        <f t="shared" ref="B8:B25" si="2">$B$1 * $B$2 + ($B$3 - $B$2) * C7 - ($B$3/$B$1) * C7^2</f>
        <v>1.3543035239999999</v>
      </c>
      <c r="C8" s="6">
        <f t="shared" ref="C8:C25" si="3">B8+C7</f>
        <v>3.1228035240000001</v>
      </c>
      <c r="F8" s="6">
        <f t="shared" si="0"/>
        <v>0.65631589428000003</v>
      </c>
      <c r="G8" s="6">
        <f t="shared" si="1"/>
        <v>0.65735852400000006</v>
      </c>
    </row>
    <row r="9" spans="1:7" x14ac:dyDescent="0.55000000000000004">
      <c r="A9" s="9">
        <v>4</v>
      </c>
      <c r="B9" s="6">
        <f t="shared" si="2"/>
        <v>1.749406874287891</v>
      </c>
      <c r="C9" s="6">
        <f t="shared" si="3"/>
        <v>4.8722103982878906</v>
      </c>
      <c r="F9" s="6">
        <f t="shared" si="0"/>
        <v>0.60383368805136328</v>
      </c>
      <c r="G9" s="6">
        <f t="shared" si="1"/>
        <v>1.093090980007891</v>
      </c>
    </row>
    <row r="10" spans="1:7" x14ac:dyDescent="0.55000000000000004">
      <c r="A10" s="9">
        <v>5</v>
      </c>
      <c r="B10" s="6">
        <f t="shared" si="2"/>
        <v>2.1729029007235652</v>
      </c>
      <c r="C10" s="6">
        <f t="shared" si="3"/>
        <v>7.0451132990114562</v>
      </c>
      <c r="F10" s="6">
        <f t="shared" si="0"/>
        <v>0.53864660102965634</v>
      </c>
      <c r="G10" s="6">
        <f t="shared" si="1"/>
        <v>1.5690692126722019</v>
      </c>
    </row>
    <row r="11" spans="1:7" x14ac:dyDescent="0.55000000000000004">
      <c r="A11" s="9">
        <v>6</v>
      </c>
      <c r="B11" s="6">
        <f t="shared" si="2"/>
        <v>2.5625539782997091</v>
      </c>
      <c r="C11" s="6">
        <f t="shared" si="3"/>
        <v>9.6076672773111653</v>
      </c>
      <c r="F11" s="6">
        <f t="shared" si="0"/>
        <v>0.46176998168066502</v>
      </c>
      <c r="G11" s="6">
        <f t="shared" si="1"/>
        <v>2.0239073772700533</v>
      </c>
    </row>
    <row r="12" spans="1:7" x14ac:dyDescent="0.55000000000000004">
      <c r="A12" s="9">
        <v>7</v>
      </c>
      <c r="B12" s="6">
        <f t="shared" si="2"/>
        <v>2.8279205644208791</v>
      </c>
      <c r="C12" s="6">
        <f t="shared" si="3"/>
        <v>12.435587841732044</v>
      </c>
      <c r="F12" s="6">
        <f t="shared" si="0"/>
        <v>0.37693236474803865</v>
      </c>
      <c r="G12" s="6">
        <f t="shared" si="1"/>
        <v>2.3661505827402149</v>
      </c>
    </row>
    <row r="13" spans="1:7" x14ac:dyDescent="0.55000000000000004">
      <c r="A13" s="9">
        <v>8</v>
      </c>
      <c r="B13" s="6">
        <f t="shared" si="2"/>
        <v>2.8768659819299147</v>
      </c>
      <c r="C13" s="6">
        <f t="shared" si="3"/>
        <v>15.312453823661958</v>
      </c>
      <c r="F13" s="6">
        <f t="shared" si="0"/>
        <v>0.29062638529014123</v>
      </c>
      <c r="G13" s="6">
        <f t="shared" si="1"/>
        <v>2.4999336171818762</v>
      </c>
    </row>
    <row r="14" spans="1:7" x14ac:dyDescent="0.55000000000000004">
      <c r="A14" s="9">
        <v>9</v>
      </c>
      <c r="B14" s="6">
        <f t="shared" si="2"/>
        <v>2.6640680411264492</v>
      </c>
      <c r="C14" s="6">
        <f t="shared" si="3"/>
        <v>17.976521864788406</v>
      </c>
      <c r="F14" s="6">
        <f t="shared" si="0"/>
        <v>0.2107043440563478</v>
      </c>
      <c r="G14" s="6">
        <f t="shared" si="1"/>
        <v>2.3734416558363081</v>
      </c>
    </row>
    <row r="15" spans="1:7" x14ac:dyDescent="0.55000000000000004">
      <c r="A15" s="9">
        <v>10</v>
      </c>
      <c r="B15" s="6">
        <f t="shared" si="2"/>
        <v>2.2308276762882597</v>
      </c>
      <c r="C15" s="6">
        <f t="shared" si="3"/>
        <v>20.207349541076667</v>
      </c>
      <c r="F15" s="6">
        <f t="shared" si="0"/>
        <v>0.14377951376769998</v>
      </c>
      <c r="G15" s="6">
        <f t="shared" si="1"/>
        <v>2.0201233322319121</v>
      </c>
    </row>
    <row r="16" spans="1:7" x14ac:dyDescent="0.55000000000000004">
      <c r="A16" s="9">
        <v>11</v>
      </c>
      <c r="B16" s="6">
        <f t="shared" si="2"/>
        <v>1.6933277225943453</v>
      </c>
      <c r="C16" s="6">
        <f t="shared" si="3"/>
        <v>21.900677263671014</v>
      </c>
      <c r="F16" s="6">
        <f t="shared" si="0"/>
        <v>9.2979682089869578E-2</v>
      </c>
      <c r="G16" s="6">
        <f t="shared" si="1"/>
        <v>1.5495482088266448</v>
      </c>
    </row>
    <row r="17" spans="1:7" x14ac:dyDescent="0.55000000000000004">
      <c r="A17" s="9">
        <v>12</v>
      </c>
      <c r="B17" s="6">
        <f t="shared" si="2"/>
        <v>1.1790159538386504</v>
      </c>
      <c r="C17" s="6">
        <f t="shared" si="3"/>
        <v>23.079693217509664</v>
      </c>
      <c r="F17" s="6">
        <f t="shared" si="0"/>
        <v>5.7609203474710068E-2</v>
      </c>
      <c r="G17" s="6">
        <f t="shared" si="1"/>
        <v>1.0860362717487819</v>
      </c>
    </row>
    <row r="18" spans="1:7" x14ac:dyDescent="0.55000000000000004">
      <c r="A18" s="9">
        <v>13</v>
      </c>
      <c r="B18" s="6">
        <f t="shared" si="2"/>
        <v>0.76673066624879027</v>
      </c>
      <c r="C18" s="6">
        <f t="shared" si="3"/>
        <v>23.846423883758455</v>
      </c>
      <c r="F18" s="6">
        <f t="shared" si="0"/>
        <v>3.4607283487246364E-2</v>
      </c>
      <c r="G18" s="6">
        <f t="shared" si="1"/>
        <v>0.70912146277408017</v>
      </c>
    </row>
    <row r="19" spans="1:7" x14ac:dyDescent="0.55000000000000004">
      <c r="A19" s="9">
        <v>14</v>
      </c>
      <c r="B19" s="6">
        <f t="shared" si="2"/>
        <v>0.47474592428845774</v>
      </c>
      <c r="C19" s="6">
        <f t="shared" si="3"/>
        <v>24.321169808046911</v>
      </c>
      <c r="F19" s="6">
        <f t="shared" si="0"/>
        <v>2.0364905758592684E-2</v>
      </c>
      <c r="G19" s="6">
        <f t="shared" si="1"/>
        <v>0.4401386408012114</v>
      </c>
    </row>
    <row r="20" spans="1:7" x14ac:dyDescent="0.55000000000000004">
      <c r="A20" s="9">
        <v>15</v>
      </c>
      <c r="B20" s="6">
        <f t="shared" si="2"/>
        <v>0.28452401566771535</v>
      </c>
      <c r="C20" s="6">
        <f t="shared" si="3"/>
        <v>24.605693823714624</v>
      </c>
      <c r="F20" s="6">
        <f t="shared" si="0"/>
        <v>1.1829185288561276E-2</v>
      </c>
      <c r="G20" s="6">
        <f t="shared" si="1"/>
        <v>0.26415910990912272</v>
      </c>
    </row>
    <row r="21" spans="1:7" x14ac:dyDescent="0.55000000000000004">
      <c r="A21" s="9">
        <v>16</v>
      </c>
      <c r="B21" s="6">
        <f t="shared" si="2"/>
        <v>0.16706401803220139</v>
      </c>
      <c r="C21" s="6">
        <f t="shared" si="3"/>
        <v>24.772757841746824</v>
      </c>
      <c r="F21" s="6">
        <f t="shared" si="0"/>
        <v>6.8172647475952886E-3</v>
      </c>
      <c r="G21" s="6">
        <f t="shared" si="1"/>
        <v>0.15523483274364167</v>
      </c>
    </row>
    <row r="22" spans="1:7" x14ac:dyDescent="0.55000000000000004">
      <c r="A22" s="9">
        <v>17</v>
      </c>
      <c r="B22" s="6">
        <f t="shared" si="2"/>
        <v>9.6887904073064135E-2</v>
      </c>
      <c r="C22" s="6">
        <f t="shared" si="3"/>
        <v>24.869645745819888</v>
      </c>
      <c r="F22" s="6">
        <f t="shared" si="0"/>
        <v>3.9106276254033644E-3</v>
      </c>
      <c r="G22" s="6">
        <f t="shared" si="1"/>
        <v>9.0070639325469534E-2</v>
      </c>
    </row>
    <row r="23" spans="1:7" x14ac:dyDescent="0.55000000000000004">
      <c r="A23" s="9">
        <v>18</v>
      </c>
      <c r="B23" s="6">
        <f t="shared" si="2"/>
        <v>5.578045359212247E-2</v>
      </c>
      <c r="C23" s="6">
        <f t="shared" si="3"/>
        <v>24.925426199412009</v>
      </c>
      <c r="F23" s="6">
        <f t="shared" si="0"/>
        <v>2.2372140176397438E-3</v>
      </c>
      <c r="G23" s="6">
        <f t="shared" si="1"/>
        <v>5.1869825966719206E-2</v>
      </c>
    </row>
    <row r="24" spans="1:7" x14ac:dyDescent="0.55000000000000004">
      <c r="A24" s="9">
        <v>19</v>
      </c>
      <c r="B24" s="6">
        <f t="shared" si="2"/>
        <v>3.1977754225090749E-2</v>
      </c>
      <c r="C24" s="6">
        <f t="shared" si="3"/>
        <v>24.957403953637098</v>
      </c>
      <c r="F24" s="6">
        <f t="shared" si="0"/>
        <v>1.2778813908870745E-3</v>
      </c>
      <c r="G24" s="6">
        <f t="shared" si="1"/>
        <v>2.9740540207450386E-2</v>
      </c>
    </row>
    <row r="25" spans="1:7" x14ac:dyDescent="0.55000000000000004">
      <c r="A25" s="9">
        <v>20</v>
      </c>
      <c r="B25" s="6">
        <f t="shared" si="2"/>
        <v>1.828726916539658E-2</v>
      </c>
      <c r="C25" s="6">
        <f t="shared" si="3"/>
        <v>24.975691222802496</v>
      </c>
      <c r="F25" s="6">
        <f t="shared" si="0"/>
        <v>7.292633159251238E-4</v>
      </c>
      <c r="G25" s="6">
        <f t="shared" si="1"/>
        <v>1.7009387774508986E-2</v>
      </c>
    </row>
  </sheetData>
  <mergeCells count="1">
    <mergeCell ref="F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7E1F-1B69-4177-9D8A-EAF355375EEB}">
  <dimension ref="A1:G25"/>
  <sheetViews>
    <sheetView workbookViewId="0">
      <selection activeCell="C13" sqref="C13"/>
    </sheetView>
  </sheetViews>
  <sheetFormatPr defaultRowHeight="14.4" x14ac:dyDescent="0.55000000000000004"/>
  <cols>
    <col min="1" max="1" width="10.578125" bestFit="1" customWidth="1"/>
    <col min="2" max="2" width="18.47265625" bestFit="1" customWidth="1"/>
    <col min="3" max="3" width="18.83984375" bestFit="1" customWidth="1"/>
    <col min="6" max="7" width="11.68359375" bestFit="1" customWidth="1"/>
    <col min="10" max="11" width="11.68359375" bestFit="1" customWidth="1"/>
  </cols>
  <sheetData>
    <row r="1" spans="1:7" x14ac:dyDescent="0.55000000000000004">
      <c r="A1" s="6" t="s">
        <v>4</v>
      </c>
      <c r="B1" s="6">
        <v>25</v>
      </c>
    </row>
    <row r="2" spans="1:7" x14ac:dyDescent="0.55000000000000004">
      <c r="A2" s="6" t="s">
        <v>5</v>
      </c>
      <c r="B2" s="6">
        <v>0.4</v>
      </c>
    </row>
    <row r="3" spans="1:7" x14ac:dyDescent="0.55000000000000004">
      <c r="A3" s="6" t="s">
        <v>6</v>
      </c>
      <c r="B3" s="6">
        <v>0.03</v>
      </c>
    </row>
    <row r="4" spans="1:7" x14ac:dyDescent="0.55000000000000004">
      <c r="F4" s="26" t="s">
        <v>14</v>
      </c>
      <c r="G4" s="26"/>
    </row>
    <row r="5" spans="1:7" x14ac:dyDescent="0.55000000000000004">
      <c r="A5" s="8" t="s">
        <v>7</v>
      </c>
      <c r="B5" s="8" t="s">
        <v>12</v>
      </c>
      <c r="C5" s="8" t="s">
        <v>3</v>
      </c>
      <c r="F5" s="5" t="s">
        <v>9</v>
      </c>
      <c r="G5" s="5" t="s">
        <v>10</v>
      </c>
    </row>
    <row r="6" spans="1:7" x14ac:dyDescent="0.55000000000000004">
      <c r="A6" s="9">
        <v>1</v>
      </c>
      <c r="B6" s="6">
        <f>$B$1*$B$2</f>
        <v>10</v>
      </c>
      <c r="C6" s="6">
        <f>B6</f>
        <v>10</v>
      </c>
      <c r="F6" s="6">
        <f t="shared" ref="F6:F25" si="0">($B$2*($B$1-(C6)))</f>
        <v>6</v>
      </c>
      <c r="G6" s="10" t="s">
        <v>11</v>
      </c>
    </row>
    <row r="7" spans="1:7" x14ac:dyDescent="0.55000000000000004">
      <c r="A7" s="9">
        <v>2</v>
      </c>
      <c r="B7" s="6">
        <f>$B$1 * $B$2 + ($B$3 - $B$2) * C6 - ($B$3/$B$1) * C6^2</f>
        <v>6.18</v>
      </c>
      <c r="C7" s="6">
        <f>B7+C6</f>
        <v>16.18</v>
      </c>
      <c r="F7" s="6">
        <f t="shared" si="0"/>
        <v>3.5280000000000005</v>
      </c>
      <c r="G7" s="6">
        <f t="shared" ref="G7:G25" si="1">$B$3 * (C6/$B$1) * ($B$1-C6)</f>
        <v>0.18</v>
      </c>
    </row>
    <row r="8" spans="1:7" x14ac:dyDescent="0.55000000000000004">
      <c r="A8" s="9">
        <v>3</v>
      </c>
      <c r="B8" s="6">
        <f t="shared" ref="B8:B25" si="2">$B$1 * $B$2 + ($B$3 - $B$2) * C7 - ($B$3/$B$1) * C7^2</f>
        <v>3.6992491199999997</v>
      </c>
      <c r="C8" s="6">
        <f t="shared" ref="C8:C25" si="3">B8+C7</f>
        <v>19.879249120000001</v>
      </c>
      <c r="F8" s="6">
        <f t="shared" si="0"/>
        <v>2.0483003519999996</v>
      </c>
      <c r="G8" s="6">
        <f t="shared" si="1"/>
        <v>0.17124912</v>
      </c>
    </row>
    <row r="9" spans="1:7" x14ac:dyDescent="0.55000000000000004">
      <c r="A9" s="9">
        <v>4</v>
      </c>
      <c r="B9" s="6">
        <f t="shared" si="2"/>
        <v>2.1704563709099745</v>
      </c>
      <c r="C9" s="6">
        <f t="shared" si="3"/>
        <v>22.049705490909975</v>
      </c>
      <c r="F9" s="6">
        <f t="shared" si="0"/>
        <v>1.18011780363601</v>
      </c>
      <c r="G9" s="6">
        <f t="shared" si="1"/>
        <v>0.12215601890997506</v>
      </c>
    </row>
    <row r="10" spans="1:7" x14ac:dyDescent="0.55000000000000004">
      <c r="A10" s="9">
        <v>5</v>
      </c>
      <c r="B10" s="6">
        <f t="shared" si="2"/>
        <v>1.2581815536802701</v>
      </c>
      <c r="C10" s="6">
        <f t="shared" si="3"/>
        <v>23.307887044590245</v>
      </c>
      <c r="F10" s="6">
        <f t="shared" si="0"/>
        <v>0.67684518216390188</v>
      </c>
      <c r="G10" s="6">
        <f t="shared" si="1"/>
        <v>7.8063750044260638E-2</v>
      </c>
    </row>
    <row r="11" spans="1:7" x14ac:dyDescent="0.55000000000000004">
      <c r="A11" s="9">
        <v>6</v>
      </c>
      <c r="B11" s="6">
        <f t="shared" si="2"/>
        <v>0.72417267532155516</v>
      </c>
      <c r="C11" s="6">
        <f t="shared" si="3"/>
        <v>24.0320597199118</v>
      </c>
      <c r="F11" s="6">
        <f t="shared" si="0"/>
        <v>0.38717611203528013</v>
      </c>
      <c r="G11" s="6">
        <f t="shared" si="1"/>
        <v>4.7327493157653999E-2</v>
      </c>
    </row>
    <row r="12" spans="1:7" x14ac:dyDescent="0.55000000000000004">
      <c r="A12" s="9">
        <v>7</v>
      </c>
      <c r="B12" s="6">
        <f t="shared" si="2"/>
        <v>0.41509003037494607</v>
      </c>
      <c r="C12" s="6">
        <f t="shared" si="3"/>
        <v>24.447149750286744</v>
      </c>
      <c r="F12" s="6">
        <f t="shared" si="0"/>
        <v>0.22114009988530228</v>
      </c>
      <c r="G12" s="6">
        <f t="shared" si="1"/>
        <v>2.7913918339665337E-2</v>
      </c>
    </row>
    <row r="13" spans="1:7" x14ac:dyDescent="0.55000000000000004">
      <c r="A13" s="9">
        <v>8</v>
      </c>
      <c r="B13" s="6">
        <f t="shared" si="2"/>
        <v>0.23735883529837032</v>
      </c>
      <c r="C13" s="6">
        <f t="shared" si="3"/>
        <v>24.684508585585114</v>
      </c>
      <c r="F13" s="6">
        <f t="shared" si="0"/>
        <v>0.12619656576595448</v>
      </c>
      <c r="G13" s="6">
        <f t="shared" si="1"/>
        <v>1.621873541306806E-2</v>
      </c>
    </row>
    <row r="14" spans="1:7" x14ac:dyDescent="0.55000000000000004">
      <c r="A14" s="9">
        <v>9</v>
      </c>
      <c r="B14" s="6">
        <f t="shared" si="2"/>
        <v>0.13554186639931753</v>
      </c>
      <c r="C14" s="6">
        <f t="shared" si="3"/>
        <v>24.820050451984432</v>
      </c>
      <c r="F14" s="6">
        <f t="shared" si="0"/>
        <v>7.1979819206227091E-2</v>
      </c>
      <c r="G14" s="6">
        <f t="shared" si="1"/>
        <v>9.345300633363177E-3</v>
      </c>
    </row>
    <row r="15" spans="1:7" x14ac:dyDescent="0.55000000000000004">
      <c r="A15" s="9">
        <v>10</v>
      </c>
      <c r="B15" s="6">
        <f t="shared" si="2"/>
        <v>7.7339447438897868E-2</v>
      </c>
      <c r="C15" s="6">
        <f t="shared" si="3"/>
        <v>24.897389899423331</v>
      </c>
      <c r="F15" s="6">
        <f t="shared" si="0"/>
        <v>4.1044040230667635E-2</v>
      </c>
      <c r="G15" s="6">
        <f t="shared" si="1"/>
        <v>5.3596282326698235E-3</v>
      </c>
    </row>
    <row r="16" spans="1:7" x14ac:dyDescent="0.55000000000000004">
      <c r="A16" s="9">
        <v>11</v>
      </c>
      <c r="B16" s="6">
        <f t="shared" si="2"/>
        <v>4.4109708648679358E-2</v>
      </c>
      <c r="C16" s="6">
        <f t="shared" si="3"/>
        <v>24.941499608072011</v>
      </c>
      <c r="F16" s="6">
        <f t="shared" si="0"/>
        <v>2.3400156771195668E-2</v>
      </c>
      <c r="G16" s="6">
        <f t="shared" si="1"/>
        <v>3.0656684180116476E-3</v>
      </c>
    </row>
    <row r="17" spans="1:7" x14ac:dyDescent="0.55000000000000004">
      <c r="A17" s="9">
        <v>12</v>
      </c>
      <c r="B17" s="6">
        <f t="shared" si="2"/>
        <v>2.5151061774007943E-2</v>
      </c>
      <c r="C17" s="6">
        <f t="shared" si="3"/>
        <v>24.966650669846018</v>
      </c>
      <c r="F17" s="6">
        <f t="shared" si="0"/>
        <v>1.3339732061592714E-2</v>
      </c>
      <c r="G17" s="6">
        <f t="shared" si="1"/>
        <v>1.7509050028128009E-3</v>
      </c>
    </row>
    <row r="18" spans="1:7" x14ac:dyDescent="0.55000000000000004">
      <c r="A18" s="9">
        <v>13</v>
      </c>
      <c r="B18" s="6">
        <f t="shared" si="2"/>
        <v>1.433887735282624E-2</v>
      </c>
      <c r="C18" s="6">
        <f t="shared" si="3"/>
        <v>24.980989547198845</v>
      </c>
      <c r="F18" s="6">
        <f t="shared" si="0"/>
        <v>7.6041811204618174E-3</v>
      </c>
      <c r="G18" s="6">
        <f t="shared" si="1"/>
        <v>9.9914529123339016E-4</v>
      </c>
    </row>
    <row r="19" spans="1:7" x14ac:dyDescent="0.55000000000000004">
      <c r="A19" s="9">
        <v>14</v>
      </c>
      <c r="B19" s="6">
        <f t="shared" si="2"/>
        <v>8.1740610277171166E-3</v>
      </c>
      <c r="C19" s="6">
        <f t="shared" si="3"/>
        <v>24.989163608226562</v>
      </c>
      <c r="F19" s="6">
        <f t="shared" si="0"/>
        <v>4.334556709375193E-3</v>
      </c>
      <c r="G19" s="6">
        <f t="shared" si="1"/>
        <v>5.6987990725579037E-4</v>
      </c>
    </row>
    <row r="20" spans="1:7" x14ac:dyDescent="0.55000000000000004">
      <c r="A20" s="9">
        <v>15</v>
      </c>
      <c r="B20" s="6">
        <f t="shared" si="2"/>
        <v>4.659507549715336E-3</v>
      </c>
      <c r="C20" s="6">
        <f t="shared" si="3"/>
        <v>24.993823115776276</v>
      </c>
      <c r="F20" s="6">
        <f t="shared" si="0"/>
        <v>2.4707536894894135E-3</v>
      </c>
      <c r="G20" s="6">
        <f t="shared" si="1"/>
        <v>3.2495084033913846E-4</v>
      </c>
    </row>
    <row r="21" spans="1:7" x14ac:dyDescent="0.55000000000000004">
      <c r="A21" s="9">
        <v>16</v>
      </c>
      <c r="B21" s="6">
        <f t="shared" si="2"/>
        <v>2.6560144315235235E-3</v>
      </c>
      <c r="C21" s="6">
        <f t="shared" si="3"/>
        <v>24.996479130207799</v>
      </c>
      <c r="F21" s="6">
        <f t="shared" si="0"/>
        <v>1.4083479168803593E-3</v>
      </c>
      <c r="G21" s="6">
        <f t="shared" si="1"/>
        <v>1.8526074203325003E-4</v>
      </c>
    </row>
    <row r="22" spans="1:7" x14ac:dyDescent="0.55000000000000004">
      <c r="A22" s="9">
        <v>17</v>
      </c>
      <c r="B22" s="6">
        <f t="shared" si="2"/>
        <v>1.5139591348173331E-3</v>
      </c>
      <c r="C22" s="6">
        <f t="shared" si="3"/>
        <v>24.997993089342618</v>
      </c>
      <c r="F22" s="6">
        <f t="shared" si="0"/>
        <v>8.027642629528487E-4</v>
      </c>
      <c r="G22" s="6">
        <f t="shared" si="1"/>
        <v>1.0561121793711458E-4</v>
      </c>
    </row>
    <row r="23" spans="1:7" x14ac:dyDescent="0.55000000000000004">
      <c r="A23" s="9">
        <v>18</v>
      </c>
      <c r="B23" s="6">
        <f t="shared" si="2"/>
        <v>8.6296674944630336E-4</v>
      </c>
      <c r="C23" s="6">
        <f t="shared" si="3"/>
        <v>24.998856056092063</v>
      </c>
      <c r="F23" s="6">
        <f t="shared" si="0"/>
        <v>4.5757756317499343E-4</v>
      </c>
      <c r="G23" s="6">
        <f t="shared" si="1"/>
        <v>6.0202486492999589E-5</v>
      </c>
    </row>
    <row r="24" spans="1:7" x14ac:dyDescent="0.55000000000000004">
      <c r="A24" s="9">
        <v>19</v>
      </c>
      <c r="B24" s="6">
        <f t="shared" si="2"/>
        <v>4.9189431008356266E-4</v>
      </c>
      <c r="C24" s="6">
        <f t="shared" si="3"/>
        <v>24.999347950402147</v>
      </c>
      <c r="F24" s="6">
        <f t="shared" si="0"/>
        <v>2.6081983914139073E-4</v>
      </c>
      <c r="G24" s="6">
        <f t="shared" si="1"/>
        <v>3.4316746908927097E-5</v>
      </c>
    </row>
    <row r="25" spans="1:7" x14ac:dyDescent="0.55000000000000004">
      <c r="A25" s="9">
        <v>20</v>
      </c>
      <c r="B25" s="6">
        <f t="shared" si="2"/>
        <v>2.8038081687498106E-4</v>
      </c>
      <c r="C25" s="6">
        <f t="shared" si="3"/>
        <v>24.999628331219022</v>
      </c>
      <c r="F25" s="6">
        <f t="shared" si="0"/>
        <v>1.486675123913983E-4</v>
      </c>
      <c r="G25" s="6">
        <f t="shared" si="1"/>
        <v>1.956097773319063E-5</v>
      </c>
    </row>
  </sheetData>
  <mergeCells count="1">
    <mergeCell ref="F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A46C-4927-47F5-8E4F-386308F87590}">
  <dimension ref="A1:J39"/>
  <sheetViews>
    <sheetView workbookViewId="0">
      <selection activeCell="E41" sqref="E41"/>
    </sheetView>
  </sheetViews>
  <sheetFormatPr defaultRowHeight="14.4" x14ac:dyDescent="0.55000000000000004"/>
  <cols>
    <col min="1" max="1" width="13.26171875" bestFit="1" customWidth="1"/>
    <col min="2" max="2" width="15.7890625" bestFit="1" customWidth="1"/>
    <col min="5" max="5" width="22.3125" bestFit="1" customWidth="1"/>
    <col min="6" max="6" width="16.3671875" bestFit="1" customWidth="1"/>
    <col min="7" max="7" width="6.15625" bestFit="1" customWidth="1"/>
    <col min="8" max="8" width="11.68359375" bestFit="1" customWidth="1"/>
    <col min="10" max="10" width="11.68359375" bestFit="1" customWidth="1"/>
  </cols>
  <sheetData>
    <row r="1" spans="1:10" x14ac:dyDescent="0.55000000000000004">
      <c r="A1" s="1" t="s">
        <v>0</v>
      </c>
      <c r="B1" s="1" t="s">
        <v>1</v>
      </c>
      <c r="C1" s="2" t="s">
        <v>2</v>
      </c>
      <c r="E1" s="11" t="s">
        <v>19</v>
      </c>
      <c r="F1" s="11" t="s">
        <v>15</v>
      </c>
      <c r="G1" s="11" t="s">
        <v>16</v>
      </c>
      <c r="H1" s="11" t="s">
        <v>17</v>
      </c>
      <c r="J1" s="11" t="s">
        <v>20</v>
      </c>
    </row>
    <row r="2" spans="1:10" x14ac:dyDescent="0.55000000000000004">
      <c r="A2" s="3">
        <v>35155</v>
      </c>
      <c r="B2" s="4">
        <v>0.875</v>
      </c>
      <c r="C2">
        <v>1</v>
      </c>
      <c r="J2">
        <v>0.3430783423257745</v>
      </c>
    </row>
    <row r="3" spans="1:10" x14ac:dyDescent="0.55000000000000004">
      <c r="A3" s="3">
        <v>35246</v>
      </c>
      <c r="B3" s="4">
        <v>2.23</v>
      </c>
      <c r="C3">
        <v>2</v>
      </c>
      <c r="E3" s="13">
        <f t="shared" ref="E3:E39" si="0">AVERAGE(B2:B3)</f>
        <v>1.5525</v>
      </c>
      <c r="J3" s="11" t="s">
        <v>18</v>
      </c>
    </row>
    <row r="4" spans="1:10" x14ac:dyDescent="0.55000000000000004">
      <c r="A4" s="3">
        <v>35338</v>
      </c>
      <c r="B4" s="4">
        <v>4.2</v>
      </c>
      <c r="C4">
        <v>3</v>
      </c>
      <c r="E4" s="12">
        <f t="shared" si="0"/>
        <v>3.2149999999999999</v>
      </c>
      <c r="F4">
        <f>$J$2 * B3 + (1-$J$2) * E3</f>
        <v>1.784935576925712</v>
      </c>
      <c r="G4" s="12">
        <f t="shared" ref="G4:G39" si="1">B4-F4</f>
        <v>2.4150644230742881</v>
      </c>
      <c r="H4">
        <f>G4*G4</f>
        <v>5.8325361675991445</v>
      </c>
      <c r="J4">
        <f>SUM(H4:H39)</f>
        <v>3150937.5249820645</v>
      </c>
    </row>
    <row r="5" spans="1:10" x14ac:dyDescent="0.55000000000000004">
      <c r="A5" s="3">
        <v>35430</v>
      </c>
      <c r="B5" s="4">
        <v>8.5</v>
      </c>
      <c r="C5">
        <v>4</v>
      </c>
      <c r="E5" s="12">
        <f t="shared" si="0"/>
        <v>6.35</v>
      </c>
      <c r="F5">
        <f t="shared" ref="F5:F39" si="2">$J$2 * B4 + (1-$J$2) * E4</f>
        <v>3.552932167190888</v>
      </c>
      <c r="G5" s="12">
        <f t="shared" si="1"/>
        <v>4.947067832809112</v>
      </c>
      <c r="H5">
        <f t="shared" ref="H5:H39" si="3">G5*G5</f>
        <v>24.473480142414644</v>
      </c>
    </row>
    <row r="6" spans="1:10" x14ac:dyDescent="0.55000000000000004">
      <c r="A6" s="3">
        <v>35520</v>
      </c>
      <c r="B6" s="4">
        <v>16.004999999999999</v>
      </c>
      <c r="C6">
        <v>5</v>
      </c>
      <c r="E6" s="12">
        <f t="shared" si="0"/>
        <v>12.2525</v>
      </c>
      <c r="F6">
        <f t="shared" si="2"/>
        <v>7.0876184360004153</v>
      </c>
      <c r="G6" s="12">
        <f t="shared" si="1"/>
        <v>8.9173815639995837</v>
      </c>
      <c r="H6">
        <f t="shared" si="3"/>
        <v>79.51969395795966</v>
      </c>
    </row>
    <row r="7" spans="1:10" x14ac:dyDescent="0.55000000000000004">
      <c r="A7" s="3">
        <v>35611</v>
      </c>
      <c r="B7" s="4">
        <v>27.855</v>
      </c>
      <c r="C7">
        <v>6</v>
      </c>
      <c r="E7" s="12">
        <f t="shared" si="0"/>
        <v>21.93</v>
      </c>
      <c r="F7">
        <f t="shared" si="2"/>
        <v>13.53990147957747</v>
      </c>
      <c r="G7" s="12">
        <f t="shared" si="1"/>
        <v>14.315098520422531</v>
      </c>
      <c r="H7">
        <f t="shared" si="3"/>
        <v>204.92204564940332</v>
      </c>
    </row>
    <row r="8" spans="1:10" x14ac:dyDescent="0.55000000000000004">
      <c r="A8" s="3">
        <v>35703</v>
      </c>
      <c r="B8" s="4">
        <v>37.9</v>
      </c>
      <c r="C8">
        <v>7</v>
      </c>
      <c r="E8" s="12">
        <f t="shared" si="0"/>
        <v>32.877499999999998</v>
      </c>
      <c r="F8">
        <f t="shared" si="2"/>
        <v>23.962739178280216</v>
      </c>
      <c r="G8" s="12">
        <f t="shared" si="1"/>
        <v>13.937260821719782</v>
      </c>
      <c r="H8">
        <f t="shared" si="3"/>
        <v>194.24723921264518</v>
      </c>
    </row>
    <row r="9" spans="1:10" x14ac:dyDescent="0.55000000000000004">
      <c r="A9" s="3">
        <v>35795</v>
      </c>
      <c r="B9" s="4">
        <v>66.040000000000006</v>
      </c>
      <c r="C9">
        <v>8</v>
      </c>
      <c r="E9" s="12">
        <f t="shared" si="0"/>
        <v>51.97</v>
      </c>
      <c r="F9">
        <f t="shared" si="2"/>
        <v>34.600610974331204</v>
      </c>
      <c r="G9" s="12">
        <f t="shared" si="1"/>
        <v>31.439389025668802</v>
      </c>
      <c r="H9">
        <f t="shared" si="3"/>
        <v>988.43518230734389</v>
      </c>
    </row>
    <row r="10" spans="1:10" x14ac:dyDescent="0.55000000000000004">
      <c r="A10" s="3">
        <v>35885</v>
      </c>
      <c r="B10" s="4">
        <v>87.394999999999996</v>
      </c>
      <c r="C10">
        <v>9</v>
      </c>
      <c r="E10" s="12">
        <f t="shared" si="0"/>
        <v>76.717500000000001</v>
      </c>
      <c r="F10">
        <f t="shared" si="2"/>
        <v>56.797112276523649</v>
      </c>
      <c r="G10" s="12">
        <f t="shared" si="1"/>
        <v>30.597887723476347</v>
      </c>
      <c r="H10">
        <f t="shared" si="3"/>
        <v>936.23073313846453</v>
      </c>
    </row>
    <row r="11" spans="1:10" x14ac:dyDescent="0.55000000000000004">
      <c r="A11" s="3">
        <v>35976</v>
      </c>
      <c r="B11" s="4">
        <v>116.01</v>
      </c>
      <c r="C11">
        <v>10</v>
      </c>
      <c r="E11" s="12">
        <f t="shared" si="0"/>
        <v>101.7025</v>
      </c>
      <c r="F11">
        <f t="shared" si="2"/>
        <v>80.380719000183461</v>
      </c>
      <c r="G11" s="12">
        <f t="shared" si="1"/>
        <v>35.629280999816544</v>
      </c>
      <c r="H11">
        <f t="shared" si="3"/>
        <v>1269.4456645638882</v>
      </c>
    </row>
    <row r="12" spans="1:10" x14ac:dyDescent="0.55000000000000004">
      <c r="A12" s="3">
        <v>36068</v>
      </c>
      <c r="B12" s="4">
        <v>153.69999999999999</v>
      </c>
      <c r="C12">
        <v>11</v>
      </c>
      <c r="E12" s="12">
        <f t="shared" si="0"/>
        <v>134.85499999999999</v>
      </c>
      <c r="F12">
        <f t="shared" si="2"/>
        <v>106.61109338282603</v>
      </c>
      <c r="G12" s="12">
        <f t="shared" si="1"/>
        <v>47.088906617173961</v>
      </c>
      <c r="H12">
        <f t="shared" si="3"/>
        <v>2217.3651264009295</v>
      </c>
    </row>
    <row r="13" spans="1:10" x14ac:dyDescent="0.55000000000000004">
      <c r="A13" s="3">
        <v>36160</v>
      </c>
      <c r="B13" s="4">
        <v>252.9</v>
      </c>
      <c r="C13">
        <v>12</v>
      </c>
      <c r="E13" s="12">
        <f t="shared" si="0"/>
        <v>203.3</v>
      </c>
      <c r="F13">
        <f t="shared" si="2"/>
        <v>141.3203113611292</v>
      </c>
      <c r="G13" s="12">
        <f t="shared" si="1"/>
        <v>111.57968863887081</v>
      </c>
      <c r="H13">
        <f t="shared" si="3"/>
        <v>12450.026916747354</v>
      </c>
    </row>
    <row r="14" spans="1:10" x14ac:dyDescent="0.55000000000000004">
      <c r="A14" s="3">
        <v>36250</v>
      </c>
      <c r="B14" s="4">
        <v>293.60000000000002</v>
      </c>
      <c r="C14">
        <v>13</v>
      </c>
      <c r="E14" s="12">
        <f t="shared" si="0"/>
        <v>273.25</v>
      </c>
      <c r="F14">
        <f t="shared" si="2"/>
        <v>220.31668577935844</v>
      </c>
      <c r="G14" s="12">
        <f t="shared" si="1"/>
        <v>73.283314220641586</v>
      </c>
      <c r="H14">
        <f t="shared" si="3"/>
        <v>5370.4441431612895</v>
      </c>
    </row>
    <row r="15" spans="1:10" x14ac:dyDescent="0.55000000000000004">
      <c r="A15" s="3">
        <v>36341</v>
      </c>
      <c r="B15" s="4">
        <v>314.39999999999998</v>
      </c>
      <c r="C15">
        <v>14</v>
      </c>
      <c r="E15" s="12">
        <f t="shared" si="0"/>
        <v>304</v>
      </c>
      <c r="F15">
        <f t="shared" si="2"/>
        <v>280.23164426632951</v>
      </c>
      <c r="G15" s="12">
        <f t="shared" si="1"/>
        <v>34.168355733670467</v>
      </c>
      <c r="H15">
        <f t="shared" si="3"/>
        <v>1167.4765335426514</v>
      </c>
    </row>
    <row r="16" spans="1:10" x14ac:dyDescent="0.55000000000000004">
      <c r="A16" s="3">
        <v>36433</v>
      </c>
      <c r="B16" s="4">
        <v>355.8</v>
      </c>
      <c r="C16">
        <v>15</v>
      </c>
      <c r="E16" s="12">
        <f t="shared" si="0"/>
        <v>335.1</v>
      </c>
      <c r="F16">
        <f t="shared" si="2"/>
        <v>307.56801476018802</v>
      </c>
      <c r="G16" s="12">
        <f t="shared" si="1"/>
        <v>48.231985239811991</v>
      </c>
      <c r="H16">
        <f t="shared" si="3"/>
        <v>2326.3244001734415</v>
      </c>
    </row>
    <row r="17" spans="1:8" x14ac:dyDescent="0.55000000000000004">
      <c r="A17" s="3">
        <v>36525</v>
      </c>
      <c r="B17" s="4">
        <v>676</v>
      </c>
      <c r="C17">
        <v>16</v>
      </c>
      <c r="E17" s="12">
        <f t="shared" si="0"/>
        <v>515.9</v>
      </c>
      <c r="F17">
        <f t="shared" si="2"/>
        <v>342.20172168614351</v>
      </c>
      <c r="G17" s="12">
        <f t="shared" si="1"/>
        <v>333.79827831385649</v>
      </c>
      <c r="H17">
        <f t="shared" si="3"/>
        <v>111421.29060529479</v>
      </c>
    </row>
    <row r="18" spans="1:8" x14ac:dyDescent="0.55000000000000004">
      <c r="A18" s="3">
        <v>36616</v>
      </c>
      <c r="B18" s="4">
        <v>573.9</v>
      </c>
      <c r="C18">
        <v>17</v>
      </c>
      <c r="E18" s="12">
        <f t="shared" si="0"/>
        <v>624.95000000000005</v>
      </c>
      <c r="F18">
        <f t="shared" si="2"/>
        <v>570.82684260635642</v>
      </c>
      <c r="G18" s="12">
        <f t="shared" si="1"/>
        <v>3.0731573936435552</v>
      </c>
      <c r="H18">
        <f t="shared" si="3"/>
        <v>9.4442963661060499</v>
      </c>
    </row>
    <row r="19" spans="1:8" x14ac:dyDescent="0.55000000000000004">
      <c r="A19" s="3">
        <v>36707</v>
      </c>
      <c r="B19" s="4">
        <v>577.9</v>
      </c>
      <c r="C19">
        <v>18</v>
      </c>
      <c r="E19" s="12">
        <f t="shared" si="0"/>
        <v>575.9</v>
      </c>
      <c r="F19">
        <f t="shared" si="2"/>
        <v>607.43585062426928</v>
      </c>
      <c r="G19" s="12">
        <f t="shared" si="1"/>
        <v>-29.535850624269301</v>
      </c>
      <c r="H19">
        <f t="shared" si="3"/>
        <v>872.36647209914929</v>
      </c>
    </row>
    <row r="20" spans="1:8" x14ac:dyDescent="0.55000000000000004">
      <c r="A20" s="3">
        <v>36799</v>
      </c>
      <c r="B20" s="4">
        <v>637.9</v>
      </c>
      <c r="C20">
        <v>19</v>
      </c>
      <c r="E20" s="12">
        <f t="shared" si="0"/>
        <v>607.9</v>
      </c>
      <c r="F20">
        <f t="shared" si="2"/>
        <v>576.58615668465154</v>
      </c>
      <c r="G20" s="12">
        <f t="shared" si="1"/>
        <v>61.313843315348436</v>
      </c>
      <c r="H20">
        <f t="shared" si="3"/>
        <v>3759.387382099098</v>
      </c>
    </row>
    <row r="21" spans="1:8" x14ac:dyDescent="0.55000000000000004">
      <c r="A21" s="3">
        <v>36891</v>
      </c>
      <c r="B21" s="4">
        <v>972.36</v>
      </c>
      <c r="C21">
        <v>20</v>
      </c>
      <c r="E21" s="12">
        <f t="shared" si="0"/>
        <v>805.13</v>
      </c>
      <c r="F21">
        <f t="shared" si="2"/>
        <v>618.19235026977321</v>
      </c>
      <c r="G21" s="12">
        <f t="shared" si="1"/>
        <v>354.1676497302268</v>
      </c>
      <c r="H21">
        <f t="shared" si="3"/>
        <v>125434.72411543262</v>
      </c>
    </row>
    <row r="22" spans="1:8" x14ac:dyDescent="0.55000000000000004">
      <c r="A22" s="3">
        <v>36981</v>
      </c>
      <c r="B22" s="4">
        <v>701</v>
      </c>
      <c r="C22">
        <v>21</v>
      </c>
      <c r="E22" s="12">
        <f t="shared" si="0"/>
        <v>836.68000000000006</v>
      </c>
      <c r="F22">
        <f t="shared" si="2"/>
        <v>862.50299118713929</v>
      </c>
      <c r="G22" s="12">
        <f t="shared" si="1"/>
        <v>-161.50299118713929</v>
      </c>
      <c r="H22">
        <f t="shared" si="3"/>
        <v>26083.21616239319</v>
      </c>
    </row>
    <row r="23" spans="1:8" x14ac:dyDescent="0.55000000000000004">
      <c r="A23" s="3">
        <v>37072</v>
      </c>
      <c r="B23" s="4">
        <v>668</v>
      </c>
      <c r="C23">
        <v>22</v>
      </c>
      <c r="E23" s="12">
        <f t="shared" si="0"/>
        <v>684.5</v>
      </c>
      <c r="F23">
        <f t="shared" si="2"/>
        <v>790.13113051323887</v>
      </c>
      <c r="G23" s="12">
        <f t="shared" si="1"/>
        <v>-122.13113051323887</v>
      </c>
      <c r="H23">
        <f t="shared" si="3"/>
        <v>14916.013040441787</v>
      </c>
    </row>
    <row r="24" spans="1:8" x14ac:dyDescent="0.55000000000000004">
      <c r="A24" s="3">
        <v>37164</v>
      </c>
      <c r="B24" s="4">
        <v>639</v>
      </c>
      <c r="C24">
        <v>23</v>
      </c>
      <c r="E24" s="12">
        <f t="shared" si="0"/>
        <v>653.5</v>
      </c>
      <c r="F24">
        <f t="shared" si="2"/>
        <v>678.83920735162474</v>
      </c>
      <c r="G24" s="12">
        <f t="shared" si="1"/>
        <v>-39.839207351624736</v>
      </c>
      <c r="H24">
        <f t="shared" si="3"/>
        <v>1587.1624424057504</v>
      </c>
    </row>
    <row r="25" spans="1:8" x14ac:dyDescent="0.55000000000000004">
      <c r="A25" s="3">
        <v>37256</v>
      </c>
      <c r="B25" s="4">
        <v>1115</v>
      </c>
      <c r="C25">
        <v>24</v>
      </c>
      <c r="E25" s="12">
        <f t="shared" si="0"/>
        <v>877</v>
      </c>
      <c r="F25">
        <f t="shared" si="2"/>
        <v>648.5253640362763</v>
      </c>
      <c r="G25" s="12">
        <f t="shared" si="1"/>
        <v>466.4746359637237</v>
      </c>
      <c r="H25">
        <f t="shared" si="3"/>
        <v>217598.58599748855</v>
      </c>
    </row>
    <row r="26" spans="1:8" x14ac:dyDescent="0.55000000000000004">
      <c r="A26" s="3">
        <v>37346</v>
      </c>
      <c r="B26" s="4">
        <v>847</v>
      </c>
      <c r="C26">
        <v>25</v>
      </c>
      <c r="E26" s="12">
        <f t="shared" si="0"/>
        <v>981</v>
      </c>
      <c r="F26">
        <f t="shared" si="2"/>
        <v>958.65264547353445</v>
      </c>
      <c r="G26" s="12">
        <f t="shared" si="1"/>
        <v>-111.65264547353445</v>
      </c>
      <c r="H26">
        <f t="shared" si="3"/>
        <v>12466.313241238773</v>
      </c>
    </row>
    <row r="27" spans="1:8" x14ac:dyDescent="0.55000000000000004">
      <c r="A27" s="3">
        <v>37437</v>
      </c>
      <c r="B27" s="4">
        <v>806</v>
      </c>
      <c r="C27">
        <v>26</v>
      </c>
      <c r="E27" s="12">
        <f t="shared" si="0"/>
        <v>826.5</v>
      </c>
      <c r="F27">
        <f t="shared" si="2"/>
        <v>935.02750212834621</v>
      </c>
      <c r="G27" s="12">
        <f t="shared" si="1"/>
        <v>-129.02750212834621</v>
      </c>
      <c r="H27">
        <f t="shared" si="3"/>
        <v>16648.096305480387</v>
      </c>
    </row>
    <row r="28" spans="1:8" x14ac:dyDescent="0.55000000000000004">
      <c r="A28" s="3">
        <v>37529</v>
      </c>
      <c r="B28" s="4">
        <v>851</v>
      </c>
      <c r="C28">
        <v>27</v>
      </c>
      <c r="E28" s="12">
        <f t="shared" si="0"/>
        <v>828.5</v>
      </c>
      <c r="F28">
        <f t="shared" si="2"/>
        <v>819.46689398232161</v>
      </c>
      <c r="G28" s="12">
        <f t="shared" si="1"/>
        <v>31.533106017678392</v>
      </c>
      <c r="H28">
        <f t="shared" si="3"/>
        <v>994.33677512214524</v>
      </c>
    </row>
    <row r="29" spans="1:8" x14ac:dyDescent="0.55000000000000004">
      <c r="A29" s="3">
        <v>37621</v>
      </c>
      <c r="B29" s="4">
        <v>1429</v>
      </c>
      <c r="C29">
        <v>28</v>
      </c>
      <c r="E29" s="12">
        <f t="shared" si="0"/>
        <v>1140</v>
      </c>
      <c r="F29">
        <f t="shared" si="2"/>
        <v>836.21926270232996</v>
      </c>
      <c r="G29" s="12">
        <f t="shared" si="1"/>
        <v>592.78073729767004</v>
      </c>
      <c r="H29">
        <f t="shared" si="3"/>
        <v>351389.0025111693</v>
      </c>
    </row>
    <row r="30" spans="1:8" x14ac:dyDescent="0.55000000000000004">
      <c r="A30" s="3">
        <v>37711</v>
      </c>
      <c r="B30" s="4">
        <v>1084</v>
      </c>
      <c r="C30">
        <v>29</v>
      </c>
      <c r="E30" s="12">
        <f t="shared" si="0"/>
        <v>1256.5</v>
      </c>
      <c r="F30">
        <f t="shared" si="2"/>
        <v>1239.1496409321489</v>
      </c>
      <c r="G30" s="12">
        <f t="shared" si="1"/>
        <v>-155.14964093214894</v>
      </c>
      <c r="H30">
        <f t="shared" si="3"/>
        <v>24071.411081374747</v>
      </c>
    </row>
    <row r="31" spans="1:8" x14ac:dyDescent="0.55000000000000004">
      <c r="A31" s="3">
        <v>37802</v>
      </c>
      <c r="B31" s="4">
        <v>1100</v>
      </c>
      <c r="C31">
        <v>30</v>
      </c>
      <c r="E31" s="12">
        <f t="shared" si="0"/>
        <v>1092</v>
      </c>
      <c r="F31">
        <f t="shared" si="2"/>
        <v>1197.3189859488039</v>
      </c>
      <c r="G31" s="12">
        <f t="shared" si="1"/>
        <v>-97.318985948803856</v>
      </c>
      <c r="H31">
        <f t="shared" si="3"/>
        <v>9470.9850261034826</v>
      </c>
    </row>
    <row r="32" spans="1:8" x14ac:dyDescent="0.55000000000000004">
      <c r="A32" s="3">
        <v>37894</v>
      </c>
      <c r="B32" s="4">
        <v>1134</v>
      </c>
      <c r="C32">
        <v>31</v>
      </c>
      <c r="E32" s="12">
        <f t="shared" si="0"/>
        <v>1117</v>
      </c>
      <c r="F32">
        <f t="shared" si="2"/>
        <v>1094.7446267386063</v>
      </c>
      <c r="G32" s="12">
        <f t="shared" si="1"/>
        <v>39.255373261393743</v>
      </c>
      <c r="H32">
        <f t="shared" si="3"/>
        <v>1540.9843298913468</v>
      </c>
    </row>
    <row r="33" spans="1:8" x14ac:dyDescent="0.55000000000000004">
      <c r="A33" s="3">
        <v>37986</v>
      </c>
      <c r="B33" s="4">
        <v>1946</v>
      </c>
      <c r="C33">
        <v>32</v>
      </c>
      <c r="E33" s="12">
        <f t="shared" si="0"/>
        <v>1540</v>
      </c>
      <c r="F33">
        <f t="shared" si="2"/>
        <v>1122.8323318195382</v>
      </c>
      <c r="G33" s="12">
        <f t="shared" si="1"/>
        <v>823.16766818046176</v>
      </c>
      <c r="H33">
        <f t="shared" si="3"/>
        <v>677605.00993765879</v>
      </c>
    </row>
    <row r="34" spans="1:8" x14ac:dyDescent="0.55000000000000004">
      <c r="A34" s="3">
        <v>38077</v>
      </c>
      <c r="B34" s="4">
        <v>1530</v>
      </c>
      <c r="C34">
        <v>33</v>
      </c>
      <c r="E34" s="12">
        <f t="shared" si="0"/>
        <v>1738</v>
      </c>
      <c r="F34">
        <f t="shared" si="2"/>
        <v>1679.2898069842645</v>
      </c>
      <c r="G34" s="12">
        <f t="shared" si="1"/>
        <v>-149.28980698426449</v>
      </c>
      <c r="H34">
        <f t="shared" si="3"/>
        <v>22287.446469398947</v>
      </c>
    </row>
    <row r="35" spans="1:8" x14ac:dyDescent="0.55000000000000004">
      <c r="A35" s="3">
        <v>38168</v>
      </c>
      <c r="B35" s="4">
        <v>1387</v>
      </c>
      <c r="C35">
        <v>34</v>
      </c>
      <c r="E35" s="12">
        <f t="shared" si="0"/>
        <v>1458.5</v>
      </c>
      <c r="F35">
        <f t="shared" si="2"/>
        <v>1666.6397047962389</v>
      </c>
      <c r="G35" s="12">
        <f t="shared" si="1"/>
        <v>-279.6397047962389</v>
      </c>
      <c r="H35">
        <f t="shared" si="3"/>
        <v>78198.364498527633</v>
      </c>
    </row>
    <row r="36" spans="1:8" x14ac:dyDescent="0.55000000000000004">
      <c r="A36" s="3">
        <v>38260</v>
      </c>
      <c r="B36" s="4">
        <v>1463</v>
      </c>
      <c r="C36">
        <v>35</v>
      </c>
      <c r="E36" s="12">
        <f t="shared" si="0"/>
        <v>1425</v>
      </c>
      <c r="F36">
        <f t="shared" si="2"/>
        <v>1433.9698985237071</v>
      </c>
      <c r="G36" s="12">
        <f t="shared" si="1"/>
        <v>29.030101476292884</v>
      </c>
      <c r="H36">
        <f t="shared" si="3"/>
        <v>842.74679172386232</v>
      </c>
    </row>
    <row r="37" spans="1:8" x14ac:dyDescent="0.55000000000000004">
      <c r="A37" s="3">
        <v>38352</v>
      </c>
      <c r="B37" s="4">
        <v>2541</v>
      </c>
      <c r="C37">
        <v>36</v>
      </c>
      <c r="E37" s="12">
        <f t="shared" si="0"/>
        <v>2002</v>
      </c>
      <c r="F37">
        <f t="shared" si="2"/>
        <v>1438.0369770083794</v>
      </c>
      <c r="G37" s="12">
        <f t="shared" si="1"/>
        <v>1102.9630229916206</v>
      </c>
      <c r="H37">
        <f t="shared" si="3"/>
        <v>1216527.4300868143</v>
      </c>
    </row>
    <row r="38" spans="1:8" x14ac:dyDescent="0.55000000000000004">
      <c r="A38" s="3">
        <v>38442</v>
      </c>
      <c r="B38" s="4">
        <v>1902</v>
      </c>
      <c r="C38">
        <v>37</v>
      </c>
      <c r="E38" s="12">
        <f t="shared" si="0"/>
        <v>2221.5</v>
      </c>
      <c r="F38">
        <f t="shared" si="2"/>
        <v>2186.9192265135925</v>
      </c>
      <c r="G38" s="12">
        <f t="shared" si="1"/>
        <v>-284.91922651359255</v>
      </c>
      <c r="H38">
        <f t="shared" si="3"/>
        <v>81178.965637103858</v>
      </c>
    </row>
    <row r="39" spans="1:8" x14ac:dyDescent="0.55000000000000004">
      <c r="A39" s="3">
        <v>38533</v>
      </c>
      <c r="B39" s="4">
        <v>1753</v>
      </c>
      <c r="C39">
        <v>38</v>
      </c>
      <c r="E39" s="12">
        <f t="shared" si="0"/>
        <v>1827.5</v>
      </c>
      <c r="F39">
        <f t="shared" si="2"/>
        <v>2111.8864696269152</v>
      </c>
      <c r="G39" s="12">
        <f t="shared" si="1"/>
        <v>-358.88646962691519</v>
      </c>
      <c r="H39">
        <f t="shared" si="3"/>
        <v>128799.49808127072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ABCF-3D9B-4568-8F5D-FDAAA6669FF1}">
  <dimension ref="A1:T42"/>
  <sheetViews>
    <sheetView workbookViewId="0">
      <selection activeCell="G17" sqref="G17"/>
    </sheetView>
  </sheetViews>
  <sheetFormatPr defaultRowHeight="14.4" x14ac:dyDescent="0.55000000000000004"/>
  <cols>
    <col min="1" max="1" width="13.26171875" bestFit="1" customWidth="1"/>
    <col min="2" max="2" width="15.7890625" bestFit="1" customWidth="1"/>
    <col min="4" max="4" width="14.9453125" bestFit="1" customWidth="1"/>
    <col min="5" max="5" width="13.5234375" bestFit="1" customWidth="1"/>
    <col min="6" max="6" width="18.7890625" bestFit="1" customWidth="1"/>
    <col min="7" max="7" width="18.15625" bestFit="1" customWidth="1"/>
    <col min="8" max="8" width="14.9453125" bestFit="1" customWidth="1"/>
    <col min="9" max="9" width="13.5234375" bestFit="1" customWidth="1"/>
    <col min="10" max="10" width="14.7890625" customWidth="1"/>
    <col min="11" max="11" width="15.1015625" customWidth="1"/>
    <col min="12" max="12" width="12.05078125" customWidth="1"/>
    <col min="14" max="14" width="9.26171875" bestFit="1" customWidth="1"/>
    <col min="15" max="15" width="9" bestFit="1" customWidth="1"/>
  </cols>
  <sheetData>
    <row r="1" spans="1:20" x14ac:dyDescent="0.55000000000000004">
      <c r="B1" s="11" t="s">
        <v>24</v>
      </c>
      <c r="C1" s="11" t="s">
        <v>2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25</v>
      </c>
      <c r="M1" s="11"/>
      <c r="N1" s="11"/>
      <c r="O1" s="11"/>
      <c r="P1" s="11"/>
      <c r="Q1" s="11"/>
      <c r="R1" s="11"/>
      <c r="S1" s="11"/>
      <c r="T1" s="11"/>
    </row>
    <row r="2" spans="1:20" x14ac:dyDescent="0.55000000000000004">
      <c r="B2">
        <v>-16.672900844457224</v>
      </c>
      <c r="C2">
        <v>8.2496745042922477</v>
      </c>
      <c r="D2">
        <v>0.36384413349154504</v>
      </c>
      <c r="E2">
        <v>-1.2832494216430959</v>
      </c>
      <c r="F2">
        <v>-3.5254692531661527</v>
      </c>
      <c r="G2">
        <v>4.4448745413177031</v>
      </c>
      <c r="H2">
        <f>SUM(D2:G2)</f>
        <v>0</v>
      </c>
    </row>
    <row r="4" spans="1:20" x14ac:dyDescent="0.55000000000000004">
      <c r="A4" s="1" t="s">
        <v>0</v>
      </c>
      <c r="B4" s="1" t="s">
        <v>1</v>
      </c>
      <c r="C4" s="2" t="s">
        <v>2</v>
      </c>
      <c r="D4" s="11" t="s">
        <v>26</v>
      </c>
      <c r="E4" s="11" t="s">
        <v>27</v>
      </c>
      <c r="F4" s="11" t="s">
        <v>28</v>
      </c>
      <c r="G4" s="11" t="s">
        <v>29</v>
      </c>
      <c r="H4" s="11"/>
      <c r="I4" s="11" t="s">
        <v>23</v>
      </c>
      <c r="J4" s="11" t="s">
        <v>16</v>
      </c>
      <c r="K4" s="11" t="s">
        <v>17</v>
      </c>
      <c r="L4" s="11" t="s">
        <v>18</v>
      </c>
      <c r="M4" s="11"/>
      <c r="N4" s="11"/>
      <c r="O4" s="11"/>
      <c r="P4" s="11"/>
      <c r="Q4" s="11"/>
      <c r="R4" s="11"/>
      <c r="S4" s="11"/>
      <c r="T4" s="11"/>
    </row>
    <row r="5" spans="1:20" x14ac:dyDescent="0.55000000000000004">
      <c r="A5" s="3">
        <v>35155</v>
      </c>
      <c r="B5" s="4">
        <v>0.875</v>
      </c>
      <c r="C5">
        <v>1</v>
      </c>
      <c r="D5">
        <v>1</v>
      </c>
      <c r="E5">
        <v>0</v>
      </c>
      <c r="F5" s="14">
        <v>0</v>
      </c>
      <c r="G5">
        <v>0</v>
      </c>
      <c r="I5">
        <f>$B$2 + $C$2 *C5 + SUMPRODUCT($D$2:$G$2,D5:G5)</f>
        <v>-8.0593822066734315</v>
      </c>
      <c r="J5" s="12">
        <f>B5-I5</f>
        <v>8.9343822066734315</v>
      </c>
      <c r="K5" s="15">
        <f>J5^2</f>
        <v>79.823185414922818</v>
      </c>
      <c r="L5" s="15">
        <f>SUM(K5:K12)</f>
        <v>488.21455938803962</v>
      </c>
    </row>
    <row r="6" spans="1:20" x14ac:dyDescent="0.55000000000000004">
      <c r="A6" s="3">
        <v>35246</v>
      </c>
      <c r="B6" s="4">
        <v>2.23</v>
      </c>
      <c r="C6">
        <v>2</v>
      </c>
      <c r="D6">
        <v>0</v>
      </c>
      <c r="E6">
        <v>1</v>
      </c>
      <c r="F6">
        <v>0</v>
      </c>
      <c r="G6">
        <v>0</v>
      </c>
      <c r="I6">
        <f t="shared" ref="I6:I12" si="0">$B$2 + $C$2 *C6 + SUMPRODUCT($D$2:$G$2,D6:G6)</f>
        <v>-1.4568012575158249</v>
      </c>
      <c r="J6" s="12">
        <f t="shared" ref="J6:J12" si="1">B6-I6</f>
        <v>3.6868012575158247</v>
      </c>
      <c r="K6" s="15">
        <f t="shared" ref="K6:K12" si="2">J6^2</f>
        <v>13.592503512420267</v>
      </c>
    </row>
    <row r="7" spans="1:20" x14ac:dyDescent="0.55000000000000004">
      <c r="A7" s="3">
        <v>35338</v>
      </c>
      <c r="B7" s="4">
        <v>4.2</v>
      </c>
      <c r="C7">
        <v>3</v>
      </c>
      <c r="D7">
        <v>0</v>
      </c>
      <c r="E7">
        <v>0</v>
      </c>
      <c r="F7">
        <v>1</v>
      </c>
      <c r="G7">
        <v>0</v>
      </c>
      <c r="I7">
        <f t="shared" si="0"/>
        <v>4.5506534152533664</v>
      </c>
      <c r="J7" s="12">
        <f t="shared" si="1"/>
        <v>-0.35065341525336624</v>
      </c>
      <c r="K7" s="15">
        <f t="shared" si="2"/>
        <v>0.12295781762884971</v>
      </c>
    </row>
    <row r="8" spans="1:20" x14ac:dyDescent="0.55000000000000004">
      <c r="A8" s="3">
        <v>35430</v>
      </c>
      <c r="B8" s="4">
        <v>8.5</v>
      </c>
      <c r="C8">
        <v>4</v>
      </c>
      <c r="D8">
        <v>0</v>
      </c>
      <c r="E8">
        <v>0</v>
      </c>
      <c r="F8">
        <v>0</v>
      </c>
      <c r="G8">
        <v>1</v>
      </c>
      <c r="I8">
        <f t="shared" si="0"/>
        <v>20.770671714029469</v>
      </c>
      <c r="J8" s="12">
        <f t="shared" si="1"/>
        <v>-12.270671714029469</v>
      </c>
      <c r="K8" s="15">
        <f t="shared" si="2"/>
        <v>150.56938431348289</v>
      </c>
    </row>
    <row r="9" spans="1:20" x14ac:dyDescent="0.55000000000000004">
      <c r="A9" s="3">
        <v>35520</v>
      </c>
      <c r="B9" s="4">
        <v>16.004999999999999</v>
      </c>
      <c r="C9">
        <v>5</v>
      </c>
      <c r="D9">
        <v>1</v>
      </c>
      <c r="E9">
        <v>0</v>
      </c>
      <c r="F9">
        <v>0</v>
      </c>
      <c r="G9">
        <v>0</v>
      </c>
      <c r="I9">
        <f t="shared" si="0"/>
        <v>24.939315810495554</v>
      </c>
      <c r="J9" s="12">
        <f t="shared" si="1"/>
        <v>-8.9343158104955549</v>
      </c>
      <c r="K9" s="15">
        <f t="shared" si="2"/>
        <v>79.821999001670846</v>
      </c>
    </row>
    <row r="10" spans="1:20" x14ac:dyDescent="0.55000000000000004">
      <c r="A10" s="3">
        <v>35611</v>
      </c>
      <c r="B10" s="4">
        <v>27.855</v>
      </c>
      <c r="C10">
        <v>6</v>
      </c>
      <c r="D10">
        <v>0</v>
      </c>
      <c r="E10">
        <v>1</v>
      </c>
      <c r="F10">
        <v>0</v>
      </c>
      <c r="G10">
        <v>0</v>
      </c>
      <c r="I10">
        <f t="shared" si="0"/>
        <v>31.541896759653167</v>
      </c>
      <c r="J10" s="12">
        <f t="shared" si="1"/>
        <v>-3.6868967596531661</v>
      </c>
      <c r="K10" s="15">
        <f t="shared" si="2"/>
        <v>13.593207716341016</v>
      </c>
    </row>
    <row r="11" spans="1:20" x14ac:dyDescent="0.55000000000000004">
      <c r="A11" s="3">
        <v>35703</v>
      </c>
      <c r="B11" s="4">
        <v>37.9</v>
      </c>
      <c r="C11">
        <v>7</v>
      </c>
      <c r="D11">
        <v>0</v>
      </c>
      <c r="E11">
        <v>0</v>
      </c>
      <c r="F11">
        <v>1</v>
      </c>
      <c r="G11">
        <v>0</v>
      </c>
      <c r="I11">
        <f t="shared" si="0"/>
        <v>37.549351432422363</v>
      </c>
      <c r="J11" s="12">
        <f t="shared" si="1"/>
        <v>0.35064856757763607</v>
      </c>
      <c r="K11" s="15">
        <f t="shared" si="2"/>
        <v>0.12295441794424801</v>
      </c>
    </row>
    <row r="12" spans="1:20" x14ac:dyDescent="0.55000000000000004">
      <c r="A12" s="3">
        <v>35795</v>
      </c>
      <c r="B12" s="4">
        <v>66.040000000000006</v>
      </c>
      <c r="C12">
        <v>8</v>
      </c>
      <c r="D12">
        <v>0</v>
      </c>
      <c r="E12">
        <v>0</v>
      </c>
      <c r="F12">
        <v>0</v>
      </c>
      <c r="G12">
        <v>1</v>
      </c>
      <c r="I12">
        <f t="shared" si="0"/>
        <v>53.769369731198459</v>
      </c>
      <c r="J12" s="12">
        <f t="shared" si="1"/>
        <v>12.270630268801547</v>
      </c>
      <c r="K12" s="15">
        <f t="shared" si="2"/>
        <v>150.56836719362872</v>
      </c>
    </row>
    <row r="13" spans="1:20" x14ac:dyDescent="0.55000000000000004">
      <c r="A13" s="3"/>
      <c r="B13" s="4"/>
    </row>
    <row r="14" spans="1:20" x14ac:dyDescent="0.55000000000000004">
      <c r="A14" s="3"/>
      <c r="B14" s="4"/>
    </row>
    <row r="15" spans="1:20" x14ac:dyDescent="0.55000000000000004">
      <c r="A15" s="3"/>
      <c r="B15" s="4"/>
    </row>
    <row r="16" spans="1:20" x14ac:dyDescent="0.55000000000000004">
      <c r="A16" s="3"/>
      <c r="B16" s="4"/>
    </row>
    <row r="17" spans="1:2" x14ac:dyDescent="0.55000000000000004">
      <c r="A17" s="3"/>
      <c r="B17" s="4"/>
    </row>
    <row r="18" spans="1:2" x14ac:dyDescent="0.55000000000000004">
      <c r="A18" s="3"/>
      <c r="B18" s="4"/>
    </row>
    <row r="19" spans="1:2" x14ac:dyDescent="0.55000000000000004">
      <c r="A19" s="3"/>
      <c r="B19" s="4"/>
    </row>
    <row r="20" spans="1:2" x14ac:dyDescent="0.55000000000000004">
      <c r="A20" s="3"/>
      <c r="B20" s="4"/>
    </row>
    <row r="21" spans="1:2" x14ac:dyDescent="0.55000000000000004">
      <c r="A21" s="3"/>
      <c r="B21" s="4"/>
    </row>
    <row r="22" spans="1:2" x14ac:dyDescent="0.55000000000000004">
      <c r="A22" s="3"/>
      <c r="B22" s="4"/>
    </row>
    <row r="23" spans="1:2" x14ac:dyDescent="0.55000000000000004">
      <c r="A23" s="3"/>
      <c r="B23" s="4"/>
    </row>
    <row r="24" spans="1:2" x14ac:dyDescent="0.55000000000000004">
      <c r="A24" s="3"/>
      <c r="B24" s="4"/>
    </row>
    <row r="25" spans="1:2" x14ac:dyDescent="0.55000000000000004">
      <c r="A25" s="3"/>
      <c r="B25" s="4"/>
    </row>
    <row r="26" spans="1:2" x14ac:dyDescent="0.55000000000000004">
      <c r="A26" s="3"/>
      <c r="B26" s="4"/>
    </row>
    <row r="27" spans="1:2" x14ac:dyDescent="0.55000000000000004">
      <c r="A27" s="3"/>
      <c r="B27" s="4"/>
    </row>
    <row r="28" spans="1:2" x14ac:dyDescent="0.55000000000000004">
      <c r="A28" s="3"/>
      <c r="B28" s="4"/>
    </row>
    <row r="29" spans="1:2" x14ac:dyDescent="0.55000000000000004">
      <c r="A29" s="3"/>
      <c r="B29" s="4"/>
    </row>
    <row r="30" spans="1:2" x14ac:dyDescent="0.55000000000000004">
      <c r="A30" s="3"/>
      <c r="B30" s="4"/>
    </row>
    <row r="31" spans="1:2" x14ac:dyDescent="0.55000000000000004">
      <c r="A31" s="3"/>
      <c r="B31" s="4"/>
    </row>
    <row r="32" spans="1:2" x14ac:dyDescent="0.55000000000000004">
      <c r="A32" s="3"/>
      <c r="B32" s="4"/>
    </row>
    <row r="33" spans="1:2" x14ac:dyDescent="0.55000000000000004">
      <c r="A33" s="3"/>
      <c r="B33" s="4"/>
    </row>
    <row r="34" spans="1:2" x14ac:dyDescent="0.55000000000000004">
      <c r="A34" s="3"/>
      <c r="B34" s="4"/>
    </row>
    <row r="35" spans="1:2" x14ac:dyDescent="0.55000000000000004">
      <c r="A35" s="3"/>
      <c r="B35" s="4"/>
    </row>
    <row r="36" spans="1:2" x14ac:dyDescent="0.55000000000000004">
      <c r="A36" s="3"/>
      <c r="B36" s="4"/>
    </row>
    <row r="37" spans="1:2" x14ac:dyDescent="0.55000000000000004">
      <c r="A37" s="3"/>
      <c r="B37" s="4"/>
    </row>
    <row r="38" spans="1:2" x14ac:dyDescent="0.55000000000000004">
      <c r="A38" s="3"/>
      <c r="B38" s="4"/>
    </row>
    <row r="39" spans="1:2" x14ac:dyDescent="0.55000000000000004">
      <c r="A39" s="3"/>
      <c r="B39" s="4"/>
    </row>
    <row r="40" spans="1:2" x14ac:dyDescent="0.55000000000000004">
      <c r="A40" s="3"/>
      <c r="B40" s="4"/>
    </row>
    <row r="41" spans="1:2" x14ac:dyDescent="0.55000000000000004">
      <c r="A41" s="3"/>
      <c r="B41" s="4"/>
    </row>
    <row r="42" spans="1:2" x14ac:dyDescent="0.55000000000000004">
      <c r="A42" s="3"/>
      <c r="B4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1F2A-92F3-48DF-8676-06E4EE439801}">
  <dimension ref="A1:O50"/>
  <sheetViews>
    <sheetView workbookViewId="0">
      <selection activeCell="L15" sqref="L15"/>
    </sheetView>
  </sheetViews>
  <sheetFormatPr defaultRowHeight="14.4" x14ac:dyDescent="0.55000000000000004"/>
  <cols>
    <col min="1" max="1" width="13.26171875" bestFit="1" customWidth="1"/>
    <col min="2" max="2" width="15.7890625" bestFit="1" customWidth="1"/>
    <col min="4" max="4" width="14.9453125" bestFit="1" customWidth="1"/>
    <col min="5" max="5" width="13.5234375" bestFit="1" customWidth="1"/>
    <col min="6" max="6" width="18.7890625" bestFit="1" customWidth="1"/>
    <col min="7" max="7" width="18.15625" bestFit="1" customWidth="1"/>
    <col min="8" max="8" width="18.15625" customWidth="1"/>
    <col min="9" max="9" width="13.5234375" bestFit="1" customWidth="1"/>
    <col min="10" max="11" width="12.26171875" bestFit="1" customWidth="1"/>
    <col min="12" max="12" width="12.41796875" customWidth="1"/>
    <col min="14" max="15" width="19.26171875" bestFit="1" customWidth="1"/>
  </cols>
  <sheetData>
    <row r="1" spans="1:15" x14ac:dyDescent="0.55000000000000004">
      <c r="A1" s="27" t="s">
        <v>34</v>
      </c>
      <c r="B1" s="27"/>
      <c r="C1" s="27"/>
      <c r="D1" s="27"/>
      <c r="E1" s="27"/>
    </row>
    <row r="4" spans="1:15" x14ac:dyDescent="0.55000000000000004">
      <c r="B4" s="8" t="s">
        <v>24</v>
      </c>
      <c r="C4" s="8" t="s">
        <v>2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25</v>
      </c>
      <c r="J4" s="8" t="s">
        <v>20</v>
      </c>
      <c r="K4" s="8" t="s">
        <v>21</v>
      </c>
      <c r="L4" s="8" t="s">
        <v>30</v>
      </c>
    </row>
    <row r="5" spans="1:15" x14ac:dyDescent="0.55000000000000004">
      <c r="B5" s="6">
        <v>-16.672900844457224</v>
      </c>
      <c r="C5" s="6">
        <v>8.2496745042922477</v>
      </c>
      <c r="D5" s="6">
        <v>0.36384413349154504</v>
      </c>
      <c r="E5" s="6">
        <v>-1.2832494216430959</v>
      </c>
      <c r="F5" s="6">
        <v>-3.5254692531661527</v>
      </c>
      <c r="G5" s="6">
        <v>4.4448745413177031</v>
      </c>
      <c r="H5" s="6">
        <f>SUM(D5:G5)</f>
        <v>0</v>
      </c>
      <c r="J5" s="6">
        <v>0.19973972994930969</v>
      </c>
      <c r="K5" s="6">
        <v>1</v>
      </c>
      <c r="L5" s="6">
        <v>1</v>
      </c>
    </row>
    <row r="7" spans="1:15" x14ac:dyDescent="0.55000000000000004">
      <c r="A7" s="18" t="s">
        <v>0</v>
      </c>
      <c r="B7" s="18" t="s">
        <v>1</v>
      </c>
      <c r="C7" s="19" t="s">
        <v>2</v>
      </c>
      <c r="D7" s="8" t="s">
        <v>26</v>
      </c>
      <c r="E7" s="8" t="s">
        <v>27</v>
      </c>
      <c r="F7" s="8" t="s">
        <v>28</v>
      </c>
      <c r="G7" s="8" t="s">
        <v>29</v>
      </c>
      <c r="H7" s="18" t="s">
        <v>0</v>
      </c>
      <c r="I7" s="8" t="s">
        <v>22</v>
      </c>
      <c r="J7" s="8" t="s">
        <v>2</v>
      </c>
      <c r="K7" s="8" t="s">
        <v>31</v>
      </c>
      <c r="L7" s="8" t="s">
        <v>23</v>
      </c>
      <c r="M7" s="8" t="s">
        <v>16</v>
      </c>
      <c r="N7" s="8" t="s">
        <v>17</v>
      </c>
      <c r="O7" s="8" t="s">
        <v>18</v>
      </c>
    </row>
    <row r="8" spans="1:15" x14ac:dyDescent="0.55000000000000004">
      <c r="A8" s="20">
        <v>35155</v>
      </c>
      <c r="B8" s="21">
        <v>0.875</v>
      </c>
      <c r="C8" s="6">
        <v>1</v>
      </c>
      <c r="D8" s="6">
        <v>1</v>
      </c>
      <c r="E8" s="6">
        <v>0</v>
      </c>
      <c r="F8" s="6">
        <v>0</v>
      </c>
      <c r="G8" s="6">
        <v>0</v>
      </c>
      <c r="H8" s="16">
        <v>35155</v>
      </c>
      <c r="I8" s="22"/>
      <c r="J8" s="22"/>
      <c r="K8" s="22"/>
      <c r="L8" s="22"/>
      <c r="M8" s="22"/>
      <c r="N8" s="22"/>
      <c r="O8" s="25">
        <f>SUM(N17:N45)</f>
        <v>308632.24250228162</v>
      </c>
    </row>
    <row r="9" spans="1:15" x14ac:dyDescent="0.55000000000000004">
      <c r="A9" s="20">
        <v>35246</v>
      </c>
      <c r="B9" s="21">
        <v>2.23</v>
      </c>
      <c r="C9" s="6">
        <v>2</v>
      </c>
      <c r="D9" s="6">
        <v>0</v>
      </c>
      <c r="E9" s="6">
        <v>1</v>
      </c>
      <c r="F9" s="6">
        <v>0</v>
      </c>
      <c r="G9" s="6">
        <v>0</v>
      </c>
      <c r="H9" s="16">
        <v>35246</v>
      </c>
      <c r="I9" s="22"/>
      <c r="J9" s="22"/>
      <c r="K9" s="22"/>
      <c r="L9" s="22"/>
      <c r="M9" s="22"/>
      <c r="N9" s="22"/>
    </row>
    <row r="10" spans="1:15" x14ac:dyDescent="0.55000000000000004">
      <c r="A10" s="20">
        <v>35338</v>
      </c>
      <c r="B10" s="21">
        <v>4.2</v>
      </c>
      <c r="C10" s="6">
        <v>3</v>
      </c>
      <c r="D10" s="6">
        <v>0</v>
      </c>
      <c r="E10" s="6">
        <v>0</v>
      </c>
      <c r="F10" s="6">
        <v>1</v>
      </c>
      <c r="G10" s="6">
        <v>0</v>
      </c>
      <c r="H10" s="16">
        <v>35338</v>
      </c>
      <c r="I10" s="22"/>
      <c r="J10" s="22"/>
      <c r="K10" s="22"/>
      <c r="L10" s="22"/>
      <c r="M10" s="22"/>
      <c r="N10" s="22"/>
    </row>
    <row r="11" spans="1:15" x14ac:dyDescent="0.55000000000000004">
      <c r="A11" s="20">
        <v>35430</v>
      </c>
      <c r="B11" s="21">
        <v>8.5</v>
      </c>
      <c r="C11" s="6">
        <v>4</v>
      </c>
      <c r="D11" s="6">
        <v>0</v>
      </c>
      <c r="E11" s="6">
        <v>0</v>
      </c>
      <c r="F11" s="6">
        <v>0</v>
      </c>
      <c r="G11" s="6">
        <v>1</v>
      </c>
      <c r="H11" s="16">
        <v>35430</v>
      </c>
      <c r="I11" s="22"/>
      <c r="J11" s="22"/>
      <c r="K11" s="22">
        <f>G5</f>
        <v>4.4448745413177031</v>
      </c>
      <c r="L11" s="22"/>
      <c r="M11" s="22"/>
      <c r="N11" s="22"/>
    </row>
    <row r="12" spans="1:15" x14ac:dyDescent="0.55000000000000004">
      <c r="A12" s="20">
        <v>35520</v>
      </c>
      <c r="B12" s="21">
        <v>16.004999999999999</v>
      </c>
      <c r="C12" s="6">
        <v>5</v>
      </c>
      <c r="D12" s="6">
        <v>1</v>
      </c>
      <c r="E12" s="6">
        <v>0</v>
      </c>
      <c r="F12" s="6">
        <v>0</v>
      </c>
      <c r="G12" s="6">
        <v>0</v>
      </c>
      <c r="H12" s="16">
        <v>35520</v>
      </c>
      <c r="I12" s="22"/>
      <c r="J12" s="22"/>
      <c r="K12" s="22">
        <f>D5</f>
        <v>0.36384413349154504</v>
      </c>
      <c r="L12" s="22"/>
      <c r="M12" s="22"/>
      <c r="N12" s="22"/>
    </row>
    <row r="13" spans="1:15" x14ac:dyDescent="0.55000000000000004">
      <c r="A13" s="20">
        <v>35611</v>
      </c>
      <c r="B13" s="21">
        <v>27.855</v>
      </c>
      <c r="C13" s="6">
        <v>6</v>
      </c>
      <c r="D13" s="6">
        <v>0</v>
      </c>
      <c r="E13" s="6">
        <v>1</v>
      </c>
      <c r="F13" s="6">
        <v>0</v>
      </c>
      <c r="G13" s="6">
        <v>0</v>
      </c>
      <c r="H13" s="16">
        <v>35611</v>
      </c>
      <c r="I13" s="22"/>
      <c r="J13" s="22"/>
      <c r="K13" s="22">
        <f>E5</f>
        <v>-1.2832494216430959</v>
      </c>
      <c r="L13" s="22"/>
      <c r="M13" s="22"/>
      <c r="N13" s="22"/>
    </row>
    <row r="14" spans="1:15" x14ac:dyDescent="0.55000000000000004">
      <c r="A14" s="20">
        <v>35703</v>
      </c>
      <c r="B14" s="21">
        <v>37.9</v>
      </c>
      <c r="C14" s="6">
        <v>7</v>
      </c>
      <c r="D14" s="6">
        <v>0</v>
      </c>
      <c r="E14" s="6">
        <v>0</v>
      </c>
      <c r="F14" s="6">
        <v>1</v>
      </c>
      <c r="G14" s="6">
        <v>0</v>
      </c>
      <c r="H14" s="16">
        <v>35703</v>
      </c>
      <c r="I14" s="22"/>
      <c r="J14" s="22"/>
      <c r="K14" s="22">
        <f>F5</f>
        <v>-3.5254692531661527</v>
      </c>
      <c r="L14" s="22"/>
      <c r="M14" s="22"/>
      <c r="N14" s="22"/>
    </row>
    <row r="15" spans="1:15" x14ac:dyDescent="0.55000000000000004">
      <c r="A15" s="20">
        <v>35795</v>
      </c>
      <c r="B15" s="21">
        <v>66.040000000000006</v>
      </c>
      <c r="C15" s="6">
        <v>8</v>
      </c>
      <c r="D15" s="6">
        <v>0</v>
      </c>
      <c r="E15" s="6">
        <v>0</v>
      </c>
      <c r="F15" s="6">
        <v>0</v>
      </c>
      <c r="G15" s="6">
        <v>1</v>
      </c>
      <c r="H15" s="16">
        <v>35795</v>
      </c>
      <c r="I15" s="23">
        <f>B15-K11</f>
        <v>61.595125458682304</v>
      </c>
      <c r="J15" s="22">
        <f>C5</f>
        <v>8.2496745042922477</v>
      </c>
      <c r="K15" s="22">
        <f>G5</f>
        <v>4.4448745413177031</v>
      </c>
      <c r="L15" s="22"/>
      <c r="M15" s="22"/>
      <c r="N15" s="22"/>
    </row>
    <row r="16" spans="1:15" x14ac:dyDescent="0.55000000000000004">
      <c r="A16" s="20">
        <v>35885</v>
      </c>
      <c r="B16" s="21">
        <v>87.394999999999996</v>
      </c>
      <c r="C16" s="6">
        <v>9</v>
      </c>
      <c r="D16" s="6">
        <v>1</v>
      </c>
      <c r="E16" s="6">
        <v>0</v>
      </c>
      <c r="F16" s="6">
        <v>0</v>
      </c>
      <c r="G16" s="6">
        <v>0</v>
      </c>
      <c r="H16" s="16">
        <v>35885</v>
      </c>
      <c r="I16" s="6">
        <f t="shared" ref="I16:I45" si="0">$J$5 * (B16-K12) + (1-$J$5) * (I15+J15)</f>
        <v>73.277598049959138</v>
      </c>
      <c r="J16" s="6">
        <f t="shared" ref="J16:J45" si="1">$K$5 * (I16-I15) + (1-$K$5) * J15</f>
        <v>11.682472591276834</v>
      </c>
      <c r="K16" s="6">
        <f t="shared" ref="K16:K45" si="2">$L$5 * (B16-I16) + (1-$L$5) * K12</f>
        <v>14.117401950040858</v>
      </c>
      <c r="L16" s="6"/>
      <c r="M16" s="6"/>
      <c r="N16" s="6"/>
    </row>
    <row r="17" spans="1:14" x14ac:dyDescent="0.55000000000000004">
      <c r="A17" s="20">
        <v>35976</v>
      </c>
      <c r="B17" s="21">
        <v>116.01</v>
      </c>
      <c r="C17" s="6">
        <v>10</v>
      </c>
      <c r="D17" s="6">
        <v>0</v>
      </c>
      <c r="E17" s="6">
        <v>1</v>
      </c>
      <c r="F17" s="6">
        <v>0</v>
      </c>
      <c r="G17" s="6">
        <v>0</v>
      </c>
      <c r="H17" s="16">
        <v>35976</v>
      </c>
      <c r="I17" s="6">
        <f t="shared" si="0"/>
        <v>91.418291039237232</v>
      </c>
      <c r="J17" s="6">
        <f t="shared" si="1"/>
        <v>18.140692989278094</v>
      </c>
      <c r="K17" s="6">
        <f t="shared" si="2"/>
        <v>24.591708960762773</v>
      </c>
      <c r="L17" s="6">
        <f>I16+J16+K13</f>
        <v>83.676821219592881</v>
      </c>
      <c r="M17" s="24">
        <f t="shared" ref="M17:M45" si="3">B17-L17</f>
        <v>32.333178780407124</v>
      </c>
      <c r="N17" s="25">
        <f>M17^2</f>
        <v>1045.4344500457696</v>
      </c>
    </row>
    <row r="18" spans="1:14" x14ac:dyDescent="0.55000000000000004">
      <c r="A18" s="20">
        <v>36068</v>
      </c>
      <c r="B18" s="21">
        <v>153.69999999999999</v>
      </c>
      <c r="C18" s="6">
        <v>11</v>
      </c>
      <c r="D18" s="6">
        <v>0</v>
      </c>
      <c r="E18" s="6">
        <v>0</v>
      </c>
      <c r="F18" s="6">
        <v>1</v>
      </c>
      <c r="G18" s="6">
        <v>0</v>
      </c>
      <c r="H18" s="16">
        <v>36068</v>
      </c>
      <c r="I18" s="6">
        <f t="shared" si="0"/>
        <v>119.07987491491984</v>
      </c>
      <c r="J18" s="6">
        <f t="shared" si="1"/>
        <v>27.661583875682609</v>
      </c>
      <c r="K18" s="6">
        <f t="shared" si="2"/>
        <v>34.620125085080147</v>
      </c>
      <c r="L18" s="6">
        <f t="shared" ref="L18:L45" si="4">I17+J17+K14</f>
        <v>106.03351477534918</v>
      </c>
      <c r="M18" s="24">
        <f t="shared" si="3"/>
        <v>47.666485224650813</v>
      </c>
      <c r="N18" s="25">
        <f t="shared" ref="N18:N45" si="5">M18^2</f>
        <v>2272.0938136718542</v>
      </c>
    </row>
    <row r="19" spans="1:14" x14ac:dyDescent="0.55000000000000004">
      <c r="A19" s="20">
        <v>36160</v>
      </c>
      <c r="B19" s="21">
        <v>252.9</v>
      </c>
      <c r="C19" s="6">
        <v>12</v>
      </c>
      <c r="D19" s="6">
        <v>0</v>
      </c>
      <c r="E19" s="6">
        <v>0</v>
      </c>
      <c r="F19" s="6">
        <v>0</v>
      </c>
      <c r="G19" s="6">
        <v>1</v>
      </c>
      <c r="H19" s="16">
        <v>36160</v>
      </c>
      <c r="I19" s="6">
        <f t="shared" si="0"/>
        <v>167.05771910303883</v>
      </c>
      <c r="J19" s="6">
        <f t="shared" si="1"/>
        <v>47.977844188118993</v>
      </c>
      <c r="K19" s="6">
        <f t="shared" si="2"/>
        <v>85.842280896961171</v>
      </c>
      <c r="L19" s="6">
        <f t="shared" si="4"/>
        <v>151.18633333192017</v>
      </c>
      <c r="M19" s="24">
        <f t="shared" si="3"/>
        <v>101.71366666807984</v>
      </c>
      <c r="N19" s="25">
        <f t="shared" si="5"/>
        <v>10345.669987065256</v>
      </c>
    </row>
    <row r="20" spans="1:14" x14ac:dyDescent="0.55000000000000004">
      <c r="A20" s="20">
        <v>36250</v>
      </c>
      <c r="B20" s="21">
        <v>293.60000000000002</v>
      </c>
      <c r="C20" s="6">
        <v>13</v>
      </c>
      <c r="D20" s="6">
        <v>1</v>
      </c>
      <c r="E20" s="6">
        <v>0</v>
      </c>
      <c r="F20" s="6">
        <v>0</v>
      </c>
      <c r="G20" s="6">
        <v>0</v>
      </c>
      <c r="H20" s="16">
        <v>36250</v>
      </c>
      <c r="I20" s="6">
        <f t="shared" si="0"/>
        <v>227.90819660991457</v>
      </c>
      <c r="J20" s="6">
        <f t="shared" si="1"/>
        <v>60.850477506875734</v>
      </c>
      <c r="K20" s="6">
        <f t="shared" si="2"/>
        <v>65.691803390085454</v>
      </c>
      <c r="L20" s="6">
        <f t="shared" si="4"/>
        <v>229.15296524119867</v>
      </c>
      <c r="M20" s="24">
        <f t="shared" si="3"/>
        <v>64.447034758801351</v>
      </c>
      <c r="N20" s="25">
        <f t="shared" si="5"/>
        <v>4153.4202892021494</v>
      </c>
    </row>
    <row r="21" spans="1:14" x14ac:dyDescent="0.55000000000000004">
      <c r="A21" s="20">
        <v>36341</v>
      </c>
      <c r="B21" s="21">
        <v>314.39999999999998</v>
      </c>
      <c r="C21" s="6">
        <v>14</v>
      </c>
      <c r="D21" s="6">
        <v>0</v>
      </c>
      <c r="E21" s="6">
        <v>1</v>
      </c>
      <c r="F21" s="6">
        <v>0</v>
      </c>
      <c r="G21" s="6">
        <v>0</v>
      </c>
      <c r="H21" s="16">
        <v>36341</v>
      </c>
      <c r="I21" s="6">
        <f t="shared" si="0"/>
        <v>288.96832431743007</v>
      </c>
      <c r="J21" s="6">
        <f t="shared" si="1"/>
        <v>61.060127707515505</v>
      </c>
      <c r="K21" s="6">
        <f t="shared" si="2"/>
        <v>25.431675682569903</v>
      </c>
      <c r="L21" s="6">
        <f t="shared" si="4"/>
        <v>313.35038307755309</v>
      </c>
      <c r="M21" s="24">
        <f t="shared" si="3"/>
        <v>1.0496169224468872</v>
      </c>
      <c r="N21" s="25">
        <f t="shared" si="5"/>
        <v>1.1016956838868748</v>
      </c>
    </row>
    <row r="22" spans="1:14" x14ac:dyDescent="0.55000000000000004">
      <c r="A22" s="20">
        <v>36433</v>
      </c>
      <c r="B22" s="21">
        <v>355.8</v>
      </c>
      <c r="C22" s="6">
        <v>15</v>
      </c>
      <c r="D22" s="6">
        <v>0</v>
      </c>
      <c r="E22" s="6">
        <v>0</v>
      </c>
      <c r="F22" s="6">
        <v>1</v>
      </c>
      <c r="G22" s="6">
        <v>0</v>
      </c>
      <c r="H22" s="16">
        <v>36433</v>
      </c>
      <c r="I22" s="6">
        <f t="shared" si="0"/>
        <v>344.26624502356719</v>
      </c>
      <c r="J22" s="6">
        <f t="shared" si="1"/>
        <v>55.29792070613712</v>
      </c>
      <c r="K22" s="6">
        <f t="shared" si="2"/>
        <v>11.533754976432817</v>
      </c>
      <c r="L22" s="6">
        <f t="shared" si="4"/>
        <v>384.64857711002571</v>
      </c>
      <c r="M22" s="24">
        <f t="shared" si="3"/>
        <v>-28.848577110025701</v>
      </c>
      <c r="N22" s="25">
        <f t="shared" si="5"/>
        <v>832.24040127309888</v>
      </c>
    </row>
    <row r="23" spans="1:14" x14ac:dyDescent="0.55000000000000004">
      <c r="A23" s="20">
        <v>36525</v>
      </c>
      <c r="B23" s="21">
        <v>676</v>
      </c>
      <c r="C23" s="6">
        <v>16</v>
      </c>
      <c r="D23" s="6">
        <v>0</v>
      </c>
      <c r="E23" s="6">
        <v>0</v>
      </c>
      <c r="F23" s="6">
        <v>0</v>
      </c>
      <c r="G23" s="6">
        <v>1</v>
      </c>
      <c r="H23" s="16">
        <v>36525</v>
      </c>
      <c r="I23" s="6">
        <f t="shared" si="0"/>
        <v>437.6332706105735</v>
      </c>
      <c r="J23" s="6">
        <f t="shared" si="1"/>
        <v>93.36702558700631</v>
      </c>
      <c r="K23" s="6">
        <f t="shared" si="2"/>
        <v>238.3667293894265</v>
      </c>
      <c r="L23" s="6">
        <f t="shared" si="4"/>
        <v>485.40644662666546</v>
      </c>
      <c r="M23" s="24">
        <f t="shared" si="3"/>
        <v>190.59355337333454</v>
      </c>
      <c r="N23" s="25">
        <f t="shared" si="5"/>
        <v>36325.90258747412</v>
      </c>
    </row>
    <row r="24" spans="1:14" x14ac:dyDescent="0.55000000000000004">
      <c r="A24" s="20">
        <v>36616</v>
      </c>
      <c r="B24" s="21">
        <v>573.9</v>
      </c>
      <c r="C24" s="6">
        <v>17</v>
      </c>
      <c r="D24" s="6">
        <v>1</v>
      </c>
      <c r="E24" s="6">
        <v>0</v>
      </c>
      <c r="F24" s="6">
        <v>0</v>
      </c>
      <c r="G24" s="6">
        <v>0</v>
      </c>
      <c r="H24" s="16">
        <v>36616</v>
      </c>
      <c r="I24" s="6">
        <f t="shared" si="0"/>
        <v>526.44780838096176</v>
      </c>
      <c r="J24" s="6">
        <f t="shared" si="1"/>
        <v>88.814537770388256</v>
      </c>
      <c r="K24" s="6">
        <f t="shared" si="2"/>
        <v>47.452191619038217</v>
      </c>
      <c r="L24" s="6">
        <f t="shared" si="4"/>
        <v>596.69209958766533</v>
      </c>
      <c r="M24" s="24">
        <f t="shared" si="3"/>
        <v>-22.792099587665348</v>
      </c>
      <c r="N24" s="25">
        <f t="shared" si="5"/>
        <v>519.47980361405496</v>
      </c>
    </row>
    <row r="25" spans="1:14" x14ac:dyDescent="0.55000000000000004">
      <c r="A25" s="20">
        <v>36707</v>
      </c>
      <c r="B25" s="21">
        <v>577.9</v>
      </c>
      <c r="C25" s="6">
        <v>18</v>
      </c>
      <c r="D25" s="6">
        <v>0</v>
      </c>
      <c r="E25" s="6">
        <v>1</v>
      </c>
      <c r="F25" s="6">
        <v>0</v>
      </c>
      <c r="G25" s="6">
        <v>0</v>
      </c>
      <c r="H25" s="16">
        <v>36707</v>
      </c>
      <c r="I25" s="6">
        <f t="shared" si="0"/>
        <v>602.71988518781177</v>
      </c>
      <c r="J25" s="6">
        <f t="shared" si="1"/>
        <v>76.272076806850009</v>
      </c>
      <c r="K25" s="6">
        <f t="shared" si="2"/>
        <v>-24.819885187811792</v>
      </c>
      <c r="L25" s="6">
        <f t="shared" si="4"/>
        <v>640.69402183391992</v>
      </c>
      <c r="M25" s="24">
        <f t="shared" si="3"/>
        <v>-62.794021833919942</v>
      </c>
      <c r="N25" s="25">
        <f t="shared" si="5"/>
        <v>3943.0891780788143</v>
      </c>
    </row>
    <row r="26" spans="1:14" x14ac:dyDescent="0.55000000000000004">
      <c r="A26" s="20">
        <v>36799</v>
      </c>
      <c r="B26" s="21">
        <v>637.9</v>
      </c>
      <c r="C26" s="6">
        <v>19</v>
      </c>
      <c r="D26" s="6">
        <v>0</v>
      </c>
      <c r="E26" s="6">
        <v>0</v>
      </c>
      <c r="F26" s="6">
        <v>1</v>
      </c>
      <c r="G26" s="6">
        <v>0</v>
      </c>
      <c r="H26" s="16">
        <v>36799</v>
      </c>
      <c r="I26" s="6">
        <f t="shared" si="0"/>
        <v>668.4805154984665</v>
      </c>
      <c r="J26" s="6">
        <f t="shared" si="1"/>
        <v>65.760630310654733</v>
      </c>
      <c r="K26" s="6">
        <f t="shared" si="2"/>
        <v>-30.580515498466525</v>
      </c>
      <c r="L26" s="6">
        <f t="shared" si="4"/>
        <v>690.52571697109465</v>
      </c>
      <c r="M26" s="24">
        <f t="shared" si="3"/>
        <v>-52.625716971094676</v>
      </c>
      <c r="N26" s="25">
        <f t="shared" si="5"/>
        <v>2769.4660867217622</v>
      </c>
    </row>
    <row r="27" spans="1:14" x14ac:dyDescent="0.55000000000000004">
      <c r="A27" s="20">
        <v>36891</v>
      </c>
      <c r="B27" s="21">
        <v>972.36</v>
      </c>
      <c r="C27" s="6">
        <v>20</v>
      </c>
      <c r="D27" s="6">
        <v>0</v>
      </c>
      <c r="E27" s="6">
        <v>0</v>
      </c>
      <c r="F27" s="6">
        <v>0</v>
      </c>
      <c r="G27" s="6">
        <v>1</v>
      </c>
      <c r="H27" s="16">
        <v>36891</v>
      </c>
      <c r="I27" s="6">
        <f t="shared" si="0"/>
        <v>734.1916352839022</v>
      </c>
      <c r="J27" s="6">
        <f t="shared" si="1"/>
        <v>65.711119785435699</v>
      </c>
      <c r="K27" s="6">
        <f t="shared" si="2"/>
        <v>238.16836471609781</v>
      </c>
      <c r="L27" s="6">
        <f t="shared" si="4"/>
        <v>972.60787519854773</v>
      </c>
      <c r="M27" s="24">
        <f t="shared" si="3"/>
        <v>-0.24787519854771745</v>
      </c>
      <c r="N27" s="25">
        <f t="shared" si="5"/>
        <v>6.1442114055070343E-2</v>
      </c>
    </row>
    <row r="28" spans="1:14" x14ac:dyDescent="0.55000000000000004">
      <c r="A28" s="20">
        <v>36981</v>
      </c>
      <c r="B28" s="21">
        <v>701</v>
      </c>
      <c r="C28" s="6">
        <v>21</v>
      </c>
      <c r="D28" s="6">
        <v>1</v>
      </c>
      <c r="E28" s="6">
        <v>0</v>
      </c>
      <c r="F28" s="6">
        <v>0</v>
      </c>
      <c r="G28" s="6">
        <v>0</v>
      </c>
      <c r="H28" s="16">
        <v>36981</v>
      </c>
      <c r="I28" s="6">
        <f t="shared" si="0"/>
        <v>770.6698575410561</v>
      </c>
      <c r="J28" s="6">
        <f t="shared" si="1"/>
        <v>36.478222257153902</v>
      </c>
      <c r="K28" s="6">
        <f t="shared" si="2"/>
        <v>-69.669857541056103</v>
      </c>
      <c r="L28" s="6">
        <f t="shared" si="4"/>
        <v>847.35494668837612</v>
      </c>
      <c r="M28" s="24">
        <f t="shared" si="3"/>
        <v>-146.35494668837612</v>
      </c>
      <c r="N28" s="25">
        <f t="shared" si="5"/>
        <v>21419.770420157416</v>
      </c>
    </row>
    <row r="29" spans="1:14" x14ac:dyDescent="0.55000000000000004">
      <c r="A29" s="20">
        <v>37072</v>
      </c>
      <c r="B29" s="21">
        <v>668</v>
      </c>
      <c r="C29" s="6">
        <v>22</v>
      </c>
      <c r="D29" s="6">
        <v>0</v>
      </c>
      <c r="E29" s="6">
        <v>1</v>
      </c>
      <c r="F29" s="6">
        <v>0</v>
      </c>
      <c r="G29" s="6">
        <v>0</v>
      </c>
      <c r="H29" s="16">
        <v>37072</v>
      </c>
      <c r="I29" s="6">
        <f t="shared" si="0"/>
        <v>784.31219708113701</v>
      </c>
      <c r="J29" s="6">
        <f t="shared" si="1"/>
        <v>13.642339540080911</v>
      </c>
      <c r="K29" s="6">
        <f t="shared" si="2"/>
        <v>-116.31219708113701</v>
      </c>
      <c r="L29" s="6">
        <f t="shared" si="4"/>
        <v>782.32819461039821</v>
      </c>
      <c r="M29" s="24">
        <f t="shared" si="3"/>
        <v>-114.32819461039821</v>
      </c>
      <c r="N29" s="25">
        <f t="shared" si="5"/>
        <v>13070.936082873088</v>
      </c>
    </row>
    <row r="30" spans="1:14" x14ac:dyDescent="0.55000000000000004">
      <c r="A30" s="20">
        <v>37164</v>
      </c>
      <c r="B30" s="21">
        <v>639</v>
      </c>
      <c r="C30" s="6">
        <v>23</v>
      </c>
      <c r="D30" s="6">
        <v>0</v>
      </c>
      <c r="E30" s="6">
        <v>0</v>
      </c>
      <c r="F30" s="6">
        <v>1</v>
      </c>
      <c r="G30" s="6">
        <v>0</v>
      </c>
      <c r="H30" s="16">
        <v>37164</v>
      </c>
      <c r="I30" s="6">
        <f t="shared" si="0"/>
        <v>772.31314430965267</v>
      </c>
      <c r="J30" s="6">
        <f t="shared" si="1"/>
        <v>-11.999052771484344</v>
      </c>
      <c r="K30" s="6">
        <f t="shared" si="2"/>
        <v>-133.31314430965267</v>
      </c>
      <c r="L30" s="6">
        <f t="shared" si="4"/>
        <v>767.3740211227514</v>
      </c>
      <c r="M30" s="24">
        <f t="shared" si="3"/>
        <v>-128.3740211227514</v>
      </c>
      <c r="N30" s="25">
        <f t="shared" si="5"/>
        <v>16479.889299224622</v>
      </c>
    </row>
    <row r="31" spans="1:14" x14ac:dyDescent="0.55000000000000004">
      <c r="A31" s="20">
        <v>37256</v>
      </c>
      <c r="B31" s="21">
        <v>1115</v>
      </c>
      <c r="C31" s="6">
        <v>24</v>
      </c>
      <c r="D31" s="6">
        <v>0</v>
      </c>
      <c r="E31" s="6">
        <v>0</v>
      </c>
      <c r="F31" s="6">
        <v>0</v>
      </c>
      <c r="G31" s="6">
        <v>1</v>
      </c>
      <c r="H31" s="16">
        <v>37256</v>
      </c>
      <c r="I31" s="6">
        <f t="shared" si="0"/>
        <v>783.58727426029805</v>
      </c>
      <c r="J31" s="6">
        <f t="shared" si="1"/>
        <v>11.274129950645374</v>
      </c>
      <c r="K31" s="6">
        <f t="shared" si="2"/>
        <v>331.41272573970195</v>
      </c>
      <c r="L31" s="6">
        <f t="shared" si="4"/>
        <v>998.48245625426614</v>
      </c>
      <c r="M31" s="24">
        <f t="shared" si="3"/>
        <v>116.51754374573386</v>
      </c>
      <c r="N31" s="25">
        <f t="shared" si="5"/>
        <v>13576.338000539004</v>
      </c>
    </row>
    <row r="32" spans="1:14" x14ac:dyDescent="0.55000000000000004">
      <c r="A32" s="20">
        <v>37346</v>
      </c>
      <c r="B32" s="21">
        <v>847</v>
      </c>
      <c r="C32" s="6">
        <v>25</v>
      </c>
      <c r="D32" s="6">
        <v>1</v>
      </c>
      <c r="E32" s="6">
        <v>0</v>
      </c>
      <c r="F32" s="6">
        <v>0</v>
      </c>
      <c r="G32" s="6">
        <v>0</v>
      </c>
      <c r="H32" s="16">
        <v>37346</v>
      </c>
      <c r="I32" s="6">
        <f t="shared" si="0"/>
        <v>819.1913917846432</v>
      </c>
      <c r="J32" s="6">
        <f t="shared" si="1"/>
        <v>35.604117524345156</v>
      </c>
      <c r="K32" s="6">
        <f t="shared" si="2"/>
        <v>27.808608215356799</v>
      </c>
      <c r="L32" s="6">
        <f t="shared" si="4"/>
        <v>725.19154666988732</v>
      </c>
      <c r="M32" s="24">
        <f t="shared" si="3"/>
        <v>121.80845333011268</v>
      </c>
      <c r="N32" s="25">
        <f t="shared" si="5"/>
        <v>14837.299302674241</v>
      </c>
    </row>
    <row r="33" spans="1:14" x14ac:dyDescent="0.55000000000000004">
      <c r="A33" s="20">
        <v>37437</v>
      </c>
      <c r="B33" s="21">
        <v>806</v>
      </c>
      <c r="C33" s="6">
        <v>26</v>
      </c>
      <c r="D33" s="6">
        <v>0</v>
      </c>
      <c r="E33" s="6">
        <v>1</v>
      </c>
      <c r="F33" s="6">
        <v>0</v>
      </c>
      <c r="G33" s="6">
        <v>0</v>
      </c>
      <c r="H33" s="16">
        <v>37437</v>
      </c>
      <c r="I33" s="6">
        <f t="shared" si="0"/>
        <v>868.28127429166921</v>
      </c>
      <c r="J33" s="6">
        <f t="shared" si="1"/>
        <v>49.089882507026005</v>
      </c>
      <c r="K33" s="6">
        <f t="shared" si="2"/>
        <v>-62.281274291669206</v>
      </c>
      <c r="L33" s="6">
        <f t="shared" si="4"/>
        <v>738.48331222785134</v>
      </c>
      <c r="M33" s="24">
        <f t="shared" si="3"/>
        <v>67.516687772148657</v>
      </c>
      <c r="N33" s="25">
        <f t="shared" si="5"/>
        <v>4558.5031277218077</v>
      </c>
    </row>
    <row r="34" spans="1:14" x14ac:dyDescent="0.55000000000000004">
      <c r="A34" s="20">
        <v>37529</v>
      </c>
      <c r="B34" s="21">
        <v>851</v>
      </c>
      <c r="C34" s="6">
        <v>27</v>
      </c>
      <c r="D34" s="6">
        <v>0</v>
      </c>
      <c r="E34" s="6">
        <v>0</v>
      </c>
      <c r="F34" s="6">
        <v>1</v>
      </c>
      <c r="G34" s="6">
        <v>0</v>
      </c>
      <c r="H34" s="16">
        <v>37529</v>
      </c>
      <c r="I34" s="6">
        <f t="shared" si="0"/>
        <v>930.74213130640396</v>
      </c>
      <c r="J34" s="6">
        <f t="shared" si="1"/>
        <v>62.460857014734756</v>
      </c>
      <c r="K34" s="6">
        <f t="shared" si="2"/>
        <v>-79.742131306403962</v>
      </c>
      <c r="L34" s="6">
        <f t="shared" si="4"/>
        <v>784.05801248904254</v>
      </c>
      <c r="M34" s="24">
        <f t="shared" si="3"/>
        <v>66.94198751095746</v>
      </c>
      <c r="N34" s="25">
        <f t="shared" si="5"/>
        <v>4481.2296919171849</v>
      </c>
    </row>
    <row r="35" spans="1:14" x14ac:dyDescent="0.55000000000000004">
      <c r="A35" s="20">
        <v>37621</v>
      </c>
      <c r="B35" s="21">
        <v>1429</v>
      </c>
      <c r="C35" s="6">
        <v>28</v>
      </c>
      <c r="D35" s="6">
        <v>0</v>
      </c>
      <c r="E35" s="6">
        <v>0</v>
      </c>
      <c r="F35" s="6">
        <v>0</v>
      </c>
      <c r="G35" s="6">
        <v>1</v>
      </c>
      <c r="H35" s="16">
        <v>37621</v>
      </c>
      <c r="I35" s="6">
        <f t="shared" si="0"/>
        <v>1014.0526774055779</v>
      </c>
      <c r="J35" s="6">
        <f t="shared" si="1"/>
        <v>83.310546099173962</v>
      </c>
      <c r="K35" s="6">
        <f t="shared" si="2"/>
        <v>414.94732259442208</v>
      </c>
      <c r="L35" s="6">
        <f t="shared" si="4"/>
        <v>1324.6157140608407</v>
      </c>
      <c r="M35" s="24">
        <f t="shared" si="3"/>
        <v>104.38428593915933</v>
      </c>
      <c r="N35" s="25">
        <f t="shared" si="5"/>
        <v>10896.079151028176</v>
      </c>
    </row>
    <row r="36" spans="1:14" x14ac:dyDescent="0.55000000000000004">
      <c r="A36" s="20">
        <v>37711</v>
      </c>
      <c r="B36" s="21">
        <v>1084</v>
      </c>
      <c r="C36" s="6">
        <v>29</v>
      </c>
      <c r="D36" s="6">
        <v>1</v>
      </c>
      <c r="E36" s="6">
        <v>0</v>
      </c>
      <c r="F36" s="6">
        <v>0</v>
      </c>
      <c r="G36" s="6">
        <v>0</v>
      </c>
      <c r="H36" s="16">
        <v>37711</v>
      </c>
      <c r="I36" s="6">
        <f t="shared" si="0"/>
        <v>1089.139572955459</v>
      </c>
      <c r="J36" s="6">
        <f t="shared" si="1"/>
        <v>75.086895549881092</v>
      </c>
      <c r="K36" s="6">
        <f t="shared" si="2"/>
        <v>-5.1395729554590162</v>
      </c>
      <c r="L36" s="6">
        <f t="shared" si="4"/>
        <v>1125.1718317201087</v>
      </c>
      <c r="M36" s="24">
        <f t="shared" si="3"/>
        <v>-41.171831720108685</v>
      </c>
      <c r="N36" s="25">
        <f t="shared" si="5"/>
        <v>1695.1197271889478</v>
      </c>
    </row>
    <row r="37" spans="1:14" x14ac:dyDescent="0.55000000000000004">
      <c r="A37" s="20">
        <v>37802</v>
      </c>
      <c r="B37" s="21">
        <v>1100</v>
      </c>
      <c r="C37" s="6">
        <v>30</v>
      </c>
      <c r="D37" s="6">
        <v>0</v>
      </c>
      <c r="E37" s="6">
        <v>1</v>
      </c>
      <c r="F37" s="6">
        <v>0</v>
      </c>
      <c r="G37" s="6">
        <v>0</v>
      </c>
      <c r="H37" s="16">
        <v>37802</v>
      </c>
      <c r="I37" s="6">
        <f t="shared" si="0"/>
        <v>1163.8379359384026</v>
      </c>
      <c r="J37" s="6">
        <f t="shared" si="1"/>
        <v>74.698362982943536</v>
      </c>
      <c r="K37" s="6">
        <f t="shared" si="2"/>
        <v>-63.837935938402552</v>
      </c>
      <c r="L37" s="6">
        <f t="shared" si="4"/>
        <v>1101.9451942136709</v>
      </c>
      <c r="M37" s="24">
        <f t="shared" si="3"/>
        <v>-1.9451942136709022</v>
      </c>
      <c r="N37" s="25">
        <f t="shared" si="5"/>
        <v>3.7837805288987596</v>
      </c>
    </row>
    <row r="38" spans="1:14" x14ac:dyDescent="0.55000000000000004">
      <c r="A38" s="20">
        <v>37894</v>
      </c>
      <c r="B38" s="21">
        <v>1134</v>
      </c>
      <c r="C38" s="6">
        <v>31</v>
      </c>
      <c r="D38" s="6">
        <v>0</v>
      </c>
      <c r="E38" s="6">
        <v>0</v>
      </c>
      <c r="F38" s="6">
        <v>1</v>
      </c>
      <c r="G38" s="6">
        <v>0</v>
      </c>
      <c r="H38" s="16">
        <v>37894</v>
      </c>
      <c r="I38" s="6">
        <f t="shared" si="0"/>
        <v>1233.5839185776197</v>
      </c>
      <c r="J38" s="6">
        <f t="shared" si="1"/>
        <v>69.745982639217118</v>
      </c>
      <c r="K38" s="6">
        <f t="shared" si="2"/>
        <v>-99.58391857761967</v>
      </c>
      <c r="L38" s="6">
        <f t="shared" si="4"/>
        <v>1158.7941676149421</v>
      </c>
      <c r="M38" s="24">
        <f t="shared" si="3"/>
        <v>-24.794167614942126</v>
      </c>
      <c r="N38" s="25">
        <f t="shared" si="5"/>
        <v>614.75074771784489</v>
      </c>
    </row>
    <row r="39" spans="1:14" x14ac:dyDescent="0.55000000000000004">
      <c r="A39" s="20">
        <v>37986</v>
      </c>
      <c r="B39" s="21">
        <v>1946</v>
      </c>
      <c r="C39" s="6">
        <v>32</v>
      </c>
      <c r="D39" s="6">
        <v>0</v>
      </c>
      <c r="E39" s="6">
        <v>0</v>
      </c>
      <c r="F39" s="6">
        <v>0</v>
      </c>
      <c r="G39" s="6">
        <v>1</v>
      </c>
      <c r="H39" s="16">
        <v>37986</v>
      </c>
      <c r="I39" s="6">
        <f t="shared" si="0"/>
        <v>1348.815187036083</v>
      </c>
      <c r="J39" s="6">
        <f t="shared" si="1"/>
        <v>115.23126845846332</v>
      </c>
      <c r="K39" s="6">
        <f t="shared" si="2"/>
        <v>597.18481296391701</v>
      </c>
      <c r="L39" s="6">
        <f t="shared" si="4"/>
        <v>1718.2772238112589</v>
      </c>
      <c r="M39" s="24">
        <f t="shared" si="3"/>
        <v>227.72277618874114</v>
      </c>
      <c r="N39" s="25">
        <f t="shared" si="5"/>
        <v>51857.662795107484</v>
      </c>
    </row>
    <row r="40" spans="1:14" x14ac:dyDescent="0.55000000000000004">
      <c r="A40" s="20">
        <v>38077</v>
      </c>
      <c r="B40" s="21">
        <v>1530</v>
      </c>
      <c r="C40" s="6">
        <v>33</v>
      </c>
      <c r="D40" s="6">
        <v>1</v>
      </c>
      <c r="E40" s="6">
        <v>0</v>
      </c>
      <c r="F40" s="6">
        <v>0</v>
      </c>
      <c r="G40" s="6">
        <v>0</v>
      </c>
      <c r="H40" s="16">
        <v>38077</v>
      </c>
      <c r="I40" s="6">
        <f t="shared" si="0"/>
        <v>1478.2465755774438</v>
      </c>
      <c r="J40" s="6">
        <f t="shared" si="1"/>
        <v>129.43138854136077</v>
      </c>
      <c r="K40" s="6">
        <f t="shared" si="2"/>
        <v>51.753424422556236</v>
      </c>
      <c r="L40" s="6">
        <f t="shared" si="4"/>
        <v>1458.9068825390873</v>
      </c>
      <c r="M40" s="24">
        <f t="shared" si="3"/>
        <v>71.093117460912708</v>
      </c>
      <c r="N40" s="25">
        <f t="shared" si="5"/>
        <v>5054.2313503111318</v>
      </c>
    </row>
    <row r="41" spans="1:14" x14ac:dyDescent="0.55000000000000004">
      <c r="A41" s="20">
        <v>38168</v>
      </c>
      <c r="B41" s="21">
        <v>1387</v>
      </c>
      <c r="C41" s="6">
        <v>34</v>
      </c>
      <c r="D41" s="6">
        <v>0</v>
      </c>
      <c r="E41" s="6">
        <v>1</v>
      </c>
      <c r="F41" s="6">
        <v>0</v>
      </c>
      <c r="G41" s="6">
        <v>0</v>
      </c>
      <c r="H41" s="16">
        <v>38168</v>
      </c>
      <c r="I41" s="6">
        <f t="shared" si="0"/>
        <v>1576.350779244809</v>
      </c>
      <c r="J41" s="6">
        <f t="shared" si="1"/>
        <v>98.104203667365255</v>
      </c>
      <c r="K41" s="6">
        <f t="shared" si="2"/>
        <v>-189.35077924480902</v>
      </c>
      <c r="L41" s="6">
        <f t="shared" si="4"/>
        <v>1543.840028180402</v>
      </c>
      <c r="M41" s="24">
        <f t="shared" si="3"/>
        <v>-156.84002818040199</v>
      </c>
      <c r="N41" s="25">
        <f t="shared" si="5"/>
        <v>24598.794439629288</v>
      </c>
    </row>
    <row r="42" spans="1:14" x14ac:dyDescent="0.55000000000000004">
      <c r="A42" s="20">
        <v>38260</v>
      </c>
      <c r="B42" s="21">
        <v>1463</v>
      </c>
      <c r="C42" s="6">
        <v>35</v>
      </c>
      <c r="D42" s="6">
        <v>0</v>
      </c>
      <c r="E42" s="6">
        <v>0</v>
      </c>
      <c r="F42" s="6">
        <v>1</v>
      </c>
      <c r="G42" s="6">
        <v>0</v>
      </c>
      <c r="H42" s="16">
        <v>38260</v>
      </c>
      <c r="I42" s="6">
        <f t="shared" si="0"/>
        <v>1652.1098867328485</v>
      </c>
      <c r="J42" s="6">
        <f t="shared" si="1"/>
        <v>75.75910748803949</v>
      </c>
      <c r="K42" s="6">
        <f t="shared" si="2"/>
        <v>-189.10988673284851</v>
      </c>
      <c r="L42" s="6">
        <f t="shared" si="4"/>
        <v>1574.8710643345546</v>
      </c>
      <c r="M42" s="24">
        <f t="shared" si="3"/>
        <v>-111.8710643345546</v>
      </c>
      <c r="N42" s="25">
        <f t="shared" si="5"/>
        <v>12515.135035346055</v>
      </c>
    </row>
    <row r="43" spans="1:14" x14ac:dyDescent="0.55000000000000004">
      <c r="A43" s="20">
        <v>38352</v>
      </c>
      <c r="B43" s="21">
        <v>2541</v>
      </c>
      <c r="C43" s="6">
        <v>36</v>
      </c>
      <c r="D43" s="6">
        <v>0</v>
      </c>
      <c r="E43" s="6">
        <v>0</v>
      </c>
      <c r="F43" s="6">
        <v>0</v>
      </c>
      <c r="G43" s="6">
        <v>1</v>
      </c>
      <c r="H43" s="16">
        <v>38352</v>
      </c>
      <c r="I43" s="6">
        <f t="shared" si="0"/>
        <v>1771.0020284573766</v>
      </c>
      <c r="J43" s="6">
        <f t="shared" si="1"/>
        <v>118.89214172452807</v>
      </c>
      <c r="K43" s="6">
        <f t="shared" si="2"/>
        <v>769.99797154262342</v>
      </c>
      <c r="L43" s="6">
        <f t="shared" si="4"/>
        <v>2325.053807184805</v>
      </c>
      <c r="M43" s="24">
        <f t="shared" si="3"/>
        <v>215.94619281519499</v>
      </c>
      <c r="N43" s="25">
        <f t="shared" si="5"/>
        <v>46632.758191377376</v>
      </c>
    </row>
    <row r="44" spans="1:14" x14ac:dyDescent="0.55000000000000004">
      <c r="A44" s="20">
        <v>38442</v>
      </c>
      <c r="B44" s="21">
        <v>1902</v>
      </c>
      <c r="C44" s="6">
        <v>37</v>
      </c>
      <c r="D44" s="6">
        <v>1</v>
      </c>
      <c r="E44" s="6">
        <v>0</v>
      </c>
      <c r="F44" s="6">
        <v>0</v>
      </c>
      <c r="G44" s="6">
        <v>0</v>
      </c>
      <c r="H44" s="16">
        <v>38442</v>
      </c>
      <c r="I44" s="6">
        <f t="shared" si="0"/>
        <v>1881.97497034247</v>
      </c>
      <c r="J44" s="6">
        <f t="shared" si="1"/>
        <v>110.97294188509341</v>
      </c>
      <c r="K44" s="6">
        <f t="shared" si="2"/>
        <v>20.025029657530013</v>
      </c>
      <c r="L44" s="6">
        <f t="shared" si="4"/>
        <v>1941.6475946044609</v>
      </c>
      <c r="M44" s="24">
        <f t="shared" si="3"/>
        <v>-39.647594604460892</v>
      </c>
      <c r="N44" s="25">
        <f t="shared" si="5"/>
        <v>1571.9317579196763</v>
      </c>
    </row>
    <row r="45" spans="1:14" x14ac:dyDescent="0.55000000000000004">
      <c r="A45" s="20">
        <v>38533</v>
      </c>
      <c r="B45" s="21">
        <v>1753</v>
      </c>
      <c r="C45" s="6">
        <v>38</v>
      </c>
      <c r="D45" s="6">
        <v>0</v>
      </c>
      <c r="E45" s="6">
        <v>1</v>
      </c>
      <c r="F45" s="6">
        <v>0</v>
      </c>
      <c r="G45" s="6">
        <v>0</v>
      </c>
      <c r="H45" s="16">
        <v>38533</v>
      </c>
      <c r="I45" s="6">
        <f t="shared" si="0"/>
        <v>1982.8416545493787</v>
      </c>
      <c r="J45" s="6">
        <f t="shared" si="1"/>
        <v>100.86668420690876</v>
      </c>
      <c r="K45" s="6">
        <f t="shared" si="2"/>
        <v>-229.84165454937875</v>
      </c>
      <c r="L45" s="6">
        <f t="shared" si="4"/>
        <v>1803.5971329827544</v>
      </c>
      <c r="M45" s="24">
        <f t="shared" si="3"/>
        <v>-50.597132982754374</v>
      </c>
      <c r="N45" s="25">
        <f t="shared" si="5"/>
        <v>2560.0698660745306</v>
      </c>
    </row>
    <row r="46" spans="1:14" x14ac:dyDescent="0.55000000000000004">
      <c r="G46" s="17" t="s">
        <v>32</v>
      </c>
      <c r="H46" s="17" t="s">
        <v>33</v>
      </c>
      <c r="I46" s="17" t="s">
        <v>23</v>
      </c>
    </row>
    <row r="47" spans="1:14" x14ac:dyDescent="0.55000000000000004">
      <c r="F47" s="11" t="s">
        <v>35</v>
      </c>
      <c r="G47" s="6">
        <v>1</v>
      </c>
      <c r="H47" s="16">
        <v>38625</v>
      </c>
      <c r="I47" s="6">
        <f>$I$45 + $J$45 * G47 + K42</f>
        <v>1894.598452023439</v>
      </c>
    </row>
    <row r="48" spans="1:14" x14ac:dyDescent="0.55000000000000004">
      <c r="G48" s="6">
        <v>2</v>
      </c>
      <c r="H48" s="16">
        <v>38717</v>
      </c>
      <c r="I48" s="6">
        <f>$I$45 + $J$45 * G48 + K43</f>
        <v>2954.5729945058197</v>
      </c>
    </row>
    <row r="49" spans="7:9" x14ac:dyDescent="0.55000000000000004">
      <c r="G49" s="6">
        <v>3</v>
      </c>
      <c r="H49" s="16">
        <v>38807</v>
      </c>
      <c r="I49" s="6">
        <f>$I$45 + $J$45 * G49 + K44</f>
        <v>2305.466736827635</v>
      </c>
    </row>
    <row r="50" spans="7:9" x14ac:dyDescent="0.55000000000000004">
      <c r="G50" s="6">
        <v>4</v>
      </c>
      <c r="H50" s="16">
        <v>38898</v>
      </c>
      <c r="I50" s="6">
        <f>$I$45 + $J$45 * G50 + K45</f>
        <v>2156.466736827635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884F-F4CB-4E65-A4BF-88B4584512D7}">
  <dimension ref="A1:C39"/>
  <sheetViews>
    <sheetView workbookViewId="0">
      <selection activeCell="C17" sqref="C17"/>
    </sheetView>
  </sheetViews>
  <sheetFormatPr defaultRowHeight="14.4" x14ac:dyDescent="0.55000000000000004"/>
  <cols>
    <col min="1" max="1" width="13.26171875" bestFit="1" customWidth="1"/>
    <col min="2" max="2" width="15.7890625" bestFit="1" customWidth="1"/>
  </cols>
  <sheetData>
    <row r="1" spans="1:3" x14ac:dyDescent="0.55000000000000004">
      <c r="A1" s="1" t="s">
        <v>0</v>
      </c>
      <c r="B1" s="1" t="s">
        <v>1</v>
      </c>
      <c r="C1" s="2" t="s">
        <v>2</v>
      </c>
    </row>
    <row r="2" spans="1:3" x14ac:dyDescent="0.55000000000000004">
      <c r="A2" s="3">
        <v>35155</v>
      </c>
      <c r="B2" s="4">
        <v>0.875</v>
      </c>
      <c r="C2">
        <v>1</v>
      </c>
    </row>
    <row r="3" spans="1:3" x14ac:dyDescent="0.55000000000000004">
      <c r="A3" s="3">
        <v>35246</v>
      </c>
      <c r="B3" s="4">
        <v>2.23</v>
      </c>
      <c r="C3">
        <v>2</v>
      </c>
    </row>
    <row r="4" spans="1:3" x14ac:dyDescent="0.55000000000000004">
      <c r="A4" s="3">
        <v>35338</v>
      </c>
      <c r="B4" s="4">
        <v>4.2</v>
      </c>
      <c r="C4">
        <v>3</v>
      </c>
    </row>
    <row r="5" spans="1:3" x14ac:dyDescent="0.55000000000000004">
      <c r="A5" s="3">
        <v>35430</v>
      </c>
      <c r="B5" s="4">
        <v>8.5</v>
      </c>
      <c r="C5">
        <v>4</v>
      </c>
    </row>
    <row r="6" spans="1:3" x14ac:dyDescent="0.55000000000000004">
      <c r="A6" s="3">
        <v>35520</v>
      </c>
      <c r="B6" s="4">
        <v>16.004999999999999</v>
      </c>
      <c r="C6">
        <v>5</v>
      </c>
    </row>
    <row r="7" spans="1:3" x14ac:dyDescent="0.55000000000000004">
      <c r="A7" s="3">
        <v>35611</v>
      </c>
      <c r="B7" s="4">
        <v>27.855</v>
      </c>
      <c r="C7">
        <v>6</v>
      </c>
    </row>
    <row r="8" spans="1:3" x14ac:dyDescent="0.55000000000000004">
      <c r="A8" s="3">
        <v>35703</v>
      </c>
      <c r="B8" s="4">
        <v>37.9</v>
      </c>
      <c r="C8">
        <v>7</v>
      </c>
    </row>
    <row r="9" spans="1:3" x14ac:dyDescent="0.55000000000000004">
      <c r="A9" s="3">
        <v>35795</v>
      </c>
      <c r="B9" s="4">
        <v>66.040000000000006</v>
      </c>
      <c r="C9">
        <v>8</v>
      </c>
    </row>
    <row r="10" spans="1:3" x14ac:dyDescent="0.55000000000000004">
      <c r="A10" s="3">
        <v>35885</v>
      </c>
      <c r="B10" s="4">
        <v>87.394999999999996</v>
      </c>
      <c r="C10">
        <v>9</v>
      </c>
    </row>
    <row r="11" spans="1:3" x14ac:dyDescent="0.55000000000000004">
      <c r="A11" s="3">
        <v>35976</v>
      </c>
      <c r="B11" s="4">
        <v>116.01</v>
      </c>
      <c r="C11">
        <v>10</v>
      </c>
    </row>
    <row r="12" spans="1:3" x14ac:dyDescent="0.55000000000000004">
      <c r="A12" s="3">
        <v>36068</v>
      </c>
      <c r="B12" s="4">
        <v>153.69999999999999</v>
      </c>
      <c r="C12">
        <v>11</v>
      </c>
    </row>
    <row r="13" spans="1:3" x14ac:dyDescent="0.55000000000000004">
      <c r="A13" s="3">
        <v>36160</v>
      </c>
      <c r="B13" s="4">
        <v>252.9</v>
      </c>
      <c r="C13">
        <v>12</v>
      </c>
    </row>
    <row r="14" spans="1:3" x14ac:dyDescent="0.55000000000000004">
      <c r="A14" s="3">
        <v>36250</v>
      </c>
      <c r="B14" s="4">
        <v>293.60000000000002</v>
      </c>
      <c r="C14">
        <v>13</v>
      </c>
    </row>
    <row r="15" spans="1:3" x14ac:dyDescent="0.55000000000000004">
      <c r="A15" s="3">
        <v>36341</v>
      </c>
      <c r="B15" s="4">
        <v>314.39999999999998</v>
      </c>
      <c r="C15">
        <v>14</v>
      </c>
    </row>
    <row r="16" spans="1:3" x14ac:dyDescent="0.55000000000000004">
      <c r="A16" s="3">
        <v>36433</v>
      </c>
      <c r="B16" s="4">
        <v>355.8</v>
      </c>
      <c r="C16">
        <v>15</v>
      </c>
    </row>
    <row r="17" spans="1:3" x14ac:dyDescent="0.55000000000000004">
      <c r="A17" s="3">
        <v>36525</v>
      </c>
      <c r="B17" s="4">
        <v>676</v>
      </c>
      <c r="C17">
        <v>16</v>
      </c>
    </row>
    <row r="18" spans="1:3" x14ac:dyDescent="0.55000000000000004">
      <c r="A18" s="3">
        <v>36616</v>
      </c>
      <c r="B18" s="4">
        <v>573.9</v>
      </c>
      <c r="C18">
        <v>17</v>
      </c>
    </row>
    <row r="19" spans="1:3" x14ac:dyDescent="0.55000000000000004">
      <c r="A19" s="3">
        <v>36707</v>
      </c>
      <c r="B19" s="4">
        <v>577.9</v>
      </c>
      <c r="C19">
        <v>18</v>
      </c>
    </row>
    <row r="20" spans="1:3" x14ac:dyDescent="0.55000000000000004">
      <c r="A20" s="3">
        <v>36799</v>
      </c>
      <c r="B20" s="4">
        <v>637.9</v>
      </c>
      <c r="C20">
        <v>19</v>
      </c>
    </row>
    <row r="21" spans="1:3" x14ac:dyDescent="0.55000000000000004">
      <c r="A21" s="3">
        <v>36891</v>
      </c>
      <c r="B21" s="4">
        <v>972.36</v>
      </c>
      <c r="C21">
        <v>20</v>
      </c>
    </row>
    <row r="22" spans="1:3" x14ac:dyDescent="0.55000000000000004">
      <c r="A22" s="3">
        <v>36981</v>
      </c>
      <c r="B22" s="4">
        <v>701</v>
      </c>
      <c r="C22">
        <v>21</v>
      </c>
    </row>
    <row r="23" spans="1:3" x14ac:dyDescent="0.55000000000000004">
      <c r="A23" s="3">
        <v>37072</v>
      </c>
      <c r="B23" s="4">
        <v>668</v>
      </c>
      <c r="C23">
        <v>22</v>
      </c>
    </row>
    <row r="24" spans="1:3" x14ac:dyDescent="0.55000000000000004">
      <c r="A24" s="3">
        <v>37164</v>
      </c>
      <c r="B24" s="4">
        <v>639</v>
      </c>
      <c r="C24">
        <v>23</v>
      </c>
    </row>
    <row r="25" spans="1:3" x14ac:dyDescent="0.55000000000000004">
      <c r="A25" s="3">
        <v>37256</v>
      </c>
      <c r="B25" s="4">
        <v>1115</v>
      </c>
      <c r="C25">
        <v>24</v>
      </c>
    </row>
    <row r="26" spans="1:3" x14ac:dyDescent="0.55000000000000004">
      <c r="A26" s="3">
        <v>37346</v>
      </c>
      <c r="B26" s="4">
        <v>847</v>
      </c>
      <c r="C26">
        <v>25</v>
      </c>
    </row>
    <row r="27" spans="1:3" x14ac:dyDescent="0.55000000000000004">
      <c r="A27" s="3">
        <v>37437</v>
      </c>
      <c r="B27" s="4">
        <v>806</v>
      </c>
      <c r="C27">
        <v>26</v>
      </c>
    </row>
    <row r="28" spans="1:3" x14ac:dyDescent="0.55000000000000004">
      <c r="A28" s="3">
        <v>37529</v>
      </c>
      <c r="B28" s="4">
        <v>851</v>
      </c>
      <c r="C28">
        <v>27</v>
      </c>
    </row>
    <row r="29" spans="1:3" x14ac:dyDescent="0.55000000000000004">
      <c r="A29" s="3">
        <v>37621</v>
      </c>
      <c r="B29" s="4">
        <v>1429</v>
      </c>
      <c r="C29">
        <v>28</v>
      </c>
    </row>
    <row r="30" spans="1:3" x14ac:dyDescent="0.55000000000000004">
      <c r="A30" s="3">
        <v>37711</v>
      </c>
      <c r="B30" s="4">
        <v>1084</v>
      </c>
      <c r="C30">
        <v>29</v>
      </c>
    </row>
    <row r="31" spans="1:3" x14ac:dyDescent="0.55000000000000004">
      <c r="A31" s="3">
        <v>37802</v>
      </c>
      <c r="B31" s="4">
        <v>1100</v>
      </c>
      <c r="C31">
        <v>30</v>
      </c>
    </row>
    <row r="32" spans="1:3" x14ac:dyDescent="0.55000000000000004">
      <c r="A32" s="3">
        <v>37894</v>
      </c>
      <c r="B32" s="4">
        <v>1134</v>
      </c>
      <c r="C32">
        <v>31</v>
      </c>
    </row>
    <row r="33" spans="1:3" x14ac:dyDescent="0.55000000000000004">
      <c r="A33" s="3">
        <v>37986</v>
      </c>
      <c r="B33" s="4">
        <v>1946</v>
      </c>
      <c r="C33">
        <v>32</v>
      </c>
    </row>
    <row r="34" spans="1:3" x14ac:dyDescent="0.55000000000000004">
      <c r="A34" s="3">
        <v>38077</v>
      </c>
      <c r="B34" s="4">
        <v>1530</v>
      </c>
      <c r="C34">
        <v>33</v>
      </c>
    </row>
    <row r="35" spans="1:3" x14ac:dyDescent="0.55000000000000004">
      <c r="A35" s="3">
        <v>38168</v>
      </c>
      <c r="B35" s="4">
        <v>1387</v>
      </c>
      <c r="C35">
        <v>34</v>
      </c>
    </row>
    <row r="36" spans="1:3" x14ac:dyDescent="0.55000000000000004">
      <c r="A36" s="3">
        <v>38260</v>
      </c>
      <c r="B36" s="4">
        <v>1463</v>
      </c>
      <c r="C36">
        <v>35</v>
      </c>
    </row>
    <row r="37" spans="1:3" x14ac:dyDescent="0.55000000000000004">
      <c r="A37" s="3">
        <v>38352</v>
      </c>
      <c r="B37" s="4">
        <v>2541</v>
      </c>
      <c r="C37">
        <v>36</v>
      </c>
    </row>
    <row r="38" spans="1:3" x14ac:dyDescent="0.55000000000000004">
      <c r="A38" s="3">
        <v>38442</v>
      </c>
      <c r="B38" s="4">
        <v>1902</v>
      </c>
      <c r="C38">
        <v>37</v>
      </c>
    </row>
    <row r="39" spans="1:3" x14ac:dyDescent="0.55000000000000004">
      <c r="A39" s="3">
        <v>38533</v>
      </c>
      <c r="B39" s="4">
        <v>1753</v>
      </c>
      <c r="C39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 Q1</vt:lpstr>
      <vt:lpstr>Part 1 Q2</vt:lpstr>
      <vt:lpstr>Part 2 Q1</vt:lpstr>
      <vt:lpstr>Part 2 Q2 - Initializing</vt:lpstr>
      <vt:lpstr>Part 2 Q2 &amp; Q3 - Holt</vt:lpstr>
      <vt:lpstr>Amazon Raw Data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Callie Gilmore</cp:lastModifiedBy>
  <dcterms:created xsi:type="dcterms:W3CDTF">2018-02-07T18:34:42Z</dcterms:created>
  <dcterms:modified xsi:type="dcterms:W3CDTF">2020-11-05T21:42:57Z</dcterms:modified>
</cp:coreProperties>
</file>